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7.xml" ContentType="application/vnd.openxmlformats-officedocument.drawing+xml"/>
  <Override PartName="/xl/charts/chart10.xml" ContentType="application/vnd.openxmlformats-officedocument.drawingml.chart+xml"/>
  <Override PartName="/xl/drawings/drawing8.xml" ContentType="application/vnd.openxmlformats-officedocument.drawing+xml"/>
  <Override PartName="/xl/charts/chart11.xml" ContentType="application/vnd.openxmlformats-officedocument.drawingml.chart+xml"/>
  <Override PartName="/xl/charts/style2.xml" ContentType="application/vnd.ms-office.chartstyle+xml"/>
  <Override PartName="/xl/charts/colors2.xml" ContentType="application/vnd.ms-office.chartcolorstyle+xml"/>
  <Override PartName="/xl/charts/chart12.xml" ContentType="application/vnd.openxmlformats-officedocument.drawingml.chart+xml"/>
  <Override PartName="/xl/charts/style3.xml" ContentType="application/vnd.ms-office.chartstyle+xml"/>
  <Override PartName="/xl/charts/colors3.xml" ContentType="application/vnd.ms-office.chartcolorstyle+xml"/>
  <Override PartName="/xl/charts/chart13.xml" ContentType="application/vnd.openxmlformats-officedocument.drawingml.chart+xml"/>
  <Override PartName="/xl/charts/style4.xml" ContentType="application/vnd.ms-office.chartstyle+xml"/>
  <Override PartName="/xl/charts/colors4.xml" ContentType="application/vnd.ms-office.chartcolorstyle+xml"/>
  <Override PartName="/xl/charts/chart14.xml" ContentType="application/vnd.openxmlformats-officedocument.drawingml.chart+xml"/>
  <Override PartName="/xl/charts/style5.xml" ContentType="application/vnd.ms-office.chartstyle+xml"/>
  <Override PartName="/xl/charts/colors5.xml" ContentType="application/vnd.ms-office.chartcolorstyle+xml"/>
  <Override PartName="/xl/charts/chart15.xml" ContentType="application/vnd.openxmlformats-officedocument.drawingml.chart+xml"/>
  <Override PartName="/xl/charts/style6.xml" ContentType="application/vnd.ms-office.chartstyle+xml"/>
  <Override PartName="/xl/charts/colors6.xml" ContentType="application/vnd.ms-office.chartcolorstyle+xml"/>
  <Override PartName="/xl/charts/chart16.xml" ContentType="application/vnd.openxmlformats-officedocument.drawingml.chart+xml"/>
  <Override PartName="/xl/charts/style7.xml" ContentType="application/vnd.ms-office.chartstyle+xml"/>
  <Override PartName="/xl/charts/colors7.xml" ContentType="application/vnd.ms-office.chartcolorstyle+xml"/>
  <Override PartName="/xl/charts/chart1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LimWeiJie/Desktop/"/>
    </mc:Choice>
  </mc:AlternateContent>
  <xr:revisionPtr revIDLastSave="0" documentId="13_ncr:1_{FD2D1443-BFDF-8A46-899F-D92FB0F58C58}" xr6:coauthVersionLast="31" xr6:coauthVersionMax="31" xr10:uidLastSave="{00000000-0000-0000-0000-000000000000}"/>
  <bookViews>
    <workbookView xWindow="2580" yWindow="460" windowWidth="23020" windowHeight="14640" firstSheet="4" activeTab="9" xr2:uid="{00000000-000D-0000-FFFF-FFFF00000000}"/>
  </bookViews>
  <sheets>
    <sheet name="Revenue" sheetId="1" r:id="rId1"/>
    <sheet name="Profitability" sheetId="2" r:id="rId2"/>
    <sheet name="Debt Ratios" sheetId="3" r:id="rId3"/>
    <sheet name="Liquidity Ratios" sheetId="5" r:id="rId4"/>
    <sheet name="Asset Utilisation" sheetId="4" r:id="rId5"/>
    <sheet name="Earnings per Share &amp; Price to E" sheetId="6" r:id="rId6"/>
    <sheet name="Market to Book Ratio" sheetId="7" r:id="rId7"/>
    <sheet name="Dividends per Share" sheetId="8" r:id="rId8"/>
    <sheet name="Dividend Growth Model &amp; Gordon " sheetId="9" r:id="rId9"/>
    <sheet name="WACC (CAPM)" sheetId="10" r:id="rId10"/>
    <sheet name="Graph Tab" sheetId="11" r:id="rId11"/>
  </sheets>
  <calcPr calcId="179017"/>
</workbook>
</file>

<file path=xl/calcChain.xml><?xml version="1.0" encoding="utf-8"?>
<calcChain xmlns="http://schemas.openxmlformats.org/spreadsheetml/2006/main">
  <c r="E9" i="4" l="1"/>
  <c r="F8" i="4"/>
  <c r="F9" i="4" s="1"/>
  <c r="C8" i="4"/>
  <c r="C9" i="4" s="1"/>
  <c r="D8" i="4"/>
  <c r="D9" i="4" s="1"/>
  <c r="E8" i="4"/>
  <c r="B8" i="4"/>
  <c r="B9" i="4" s="1"/>
  <c r="B11" i="4" l="1"/>
  <c r="I112" i="11"/>
  <c r="I113" i="11" s="1"/>
  <c r="J39" i="10"/>
  <c r="G116" i="11" l="1"/>
  <c r="F116" i="11"/>
  <c r="E116" i="11"/>
  <c r="D116" i="11"/>
  <c r="C116" i="11"/>
  <c r="G114" i="11"/>
  <c r="F114" i="11"/>
  <c r="E114" i="11"/>
  <c r="D114" i="11"/>
  <c r="C114" i="11"/>
  <c r="G99" i="11"/>
  <c r="G115" i="11" s="1"/>
  <c r="F99" i="11"/>
  <c r="F115" i="11" s="1"/>
  <c r="E99" i="11"/>
  <c r="E115" i="11" s="1"/>
  <c r="D99" i="11"/>
  <c r="D115" i="11" s="1"/>
  <c r="C99" i="11"/>
  <c r="C115" i="11" s="1"/>
  <c r="C118" i="11" s="1"/>
  <c r="G98" i="11"/>
  <c r="F98" i="11"/>
  <c r="E98" i="11"/>
  <c r="D98" i="11"/>
  <c r="C98" i="11"/>
  <c r="G97" i="11"/>
  <c r="F97" i="11"/>
  <c r="E97" i="11"/>
  <c r="D97" i="11"/>
  <c r="C97" i="11"/>
  <c r="G85" i="11"/>
  <c r="F85" i="11"/>
  <c r="E85" i="11"/>
  <c r="D85" i="11"/>
  <c r="C85" i="11"/>
  <c r="C52" i="11"/>
  <c r="C51" i="11"/>
  <c r="G45" i="11"/>
  <c r="F45" i="11"/>
  <c r="E45" i="11"/>
  <c r="D45" i="11"/>
  <c r="C45" i="11"/>
  <c r="G44" i="11"/>
  <c r="F44" i="11"/>
  <c r="E44" i="11"/>
  <c r="D44" i="11"/>
  <c r="C44" i="11"/>
  <c r="G43" i="11"/>
  <c r="F43" i="11"/>
  <c r="E43" i="11"/>
  <c r="D43" i="11"/>
  <c r="C43" i="11"/>
  <c r="G42" i="11"/>
  <c r="F42" i="11"/>
  <c r="E42" i="11"/>
  <c r="D42" i="11"/>
  <c r="C42" i="11"/>
  <c r="G37" i="11"/>
  <c r="F37" i="11"/>
  <c r="E37" i="11"/>
  <c r="D37" i="11"/>
  <c r="C37" i="11"/>
  <c r="G36" i="11"/>
  <c r="F36" i="11"/>
  <c r="E36" i="11"/>
  <c r="D36" i="11"/>
  <c r="C36" i="11"/>
  <c r="G35" i="11"/>
  <c r="F35" i="11"/>
  <c r="E35" i="11"/>
  <c r="D35" i="11"/>
  <c r="C35" i="11"/>
  <c r="G30" i="11"/>
  <c r="F30" i="11"/>
  <c r="E30" i="11"/>
  <c r="D30" i="11"/>
  <c r="C30" i="11"/>
  <c r="G29" i="11"/>
  <c r="F29" i="11"/>
  <c r="E29" i="11"/>
  <c r="D29" i="11"/>
  <c r="C29" i="11"/>
  <c r="G28" i="11"/>
  <c r="F28" i="11"/>
  <c r="E28" i="11"/>
  <c r="D28" i="11"/>
  <c r="C28" i="11"/>
  <c r="I23" i="11"/>
  <c r="H23" i="11"/>
  <c r="G23" i="11"/>
  <c r="F23" i="11"/>
  <c r="E23" i="11"/>
  <c r="D23" i="11"/>
  <c r="C23" i="11"/>
  <c r="I22" i="11"/>
  <c r="H22" i="11"/>
  <c r="G22" i="11"/>
  <c r="F22" i="11"/>
  <c r="E22" i="11"/>
  <c r="D22" i="11"/>
  <c r="C22" i="11"/>
  <c r="F14" i="11"/>
  <c r="F17" i="11" s="1"/>
  <c r="E14" i="11"/>
  <c r="E17" i="11" s="1"/>
  <c r="F52" i="11" s="1"/>
  <c r="D14" i="11"/>
  <c r="D17" i="11" s="1"/>
  <c r="E52" i="11" s="1"/>
  <c r="C14" i="11"/>
  <c r="C17" i="11" s="1"/>
  <c r="D52" i="11" s="1"/>
  <c r="F5" i="11"/>
  <c r="F8" i="11" s="1"/>
  <c r="E5" i="11"/>
  <c r="E8" i="11" s="1"/>
  <c r="F51" i="11" s="1"/>
  <c r="D5" i="11"/>
  <c r="D8" i="11" s="1"/>
  <c r="E51" i="11" s="1"/>
  <c r="C5" i="11"/>
  <c r="C8" i="11" s="1"/>
  <c r="D51" i="11" s="1"/>
  <c r="G252" i="10"/>
  <c r="F252" i="10"/>
  <c r="D252" i="10"/>
  <c r="E252" i="10" s="1"/>
  <c r="F251" i="10"/>
  <c r="G251" i="10" s="1"/>
  <c r="D251" i="10"/>
  <c r="E251" i="10" s="1"/>
  <c r="G250" i="10"/>
  <c r="F250" i="10"/>
  <c r="D250" i="10"/>
  <c r="E250" i="10" s="1"/>
  <c r="F249" i="10"/>
  <c r="G249" i="10" s="1"/>
  <c r="D249" i="10"/>
  <c r="E249" i="10" s="1"/>
  <c r="G248" i="10"/>
  <c r="F248" i="10"/>
  <c r="D248" i="10"/>
  <c r="E248" i="10" s="1"/>
  <c r="G247" i="10"/>
  <c r="F247" i="10"/>
  <c r="D247" i="10"/>
  <c r="E247" i="10" s="1"/>
  <c r="F246" i="10"/>
  <c r="G246" i="10" s="1"/>
  <c r="D246" i="10"/>
  <c r="E246" i="10" s="1"/>
  <c r="F245" i="10"/>
  <c r="G245" i="10" s="1"/>
  <c r="D245" i="10"/>
  <c r="E245" i="10" s="1"/>
  <c r="G244" i="10"/>
  <c r="F244" i="10"/>
  <c r="D244" i="10"/>
  <c r="E244" i="10" s="1"/>
  <c r="F243" i="10"/>
  <c r="G243" i="10" s="1"/>
  <c r="D243" i="10"/>
  <c r="E243" i="10" s="1"/>
  <c r="F242" i="10"/>
  <c r="G242" i="10" s="1"/>
  <c r="D242" i="10"/>
  <c r="E242" i="10" s="1"/>
  <c r="F241" i="10"/>
  <c r="G241" i="10" s="1"/>
  <c r="D241" i="10"/>
  <c r="E241" i="10" s="1"/>
  <c r="G240" i="10"/>
  <c r="F240" i="10"/>
  <c r="D240" i="10"/>
  <c r="E240" i="10" s="1"/>
  <c r="F239" i="10"/>
  <c r="G239" i="10" s="1"/>
  <c r="D239" i="10"/>
  <c r="E239" i="10" s="1"/>
  <c r="F238" i="10"/>
  <c r="G238" i="10" s="1"/>
  <c r="D238" i="10"/>
  <c r="E238" i="10" s="1"/>
  <c r="F237" i="10"/>
  <c r="G237" i="10" s="1"/>
  <c r="D237" i="10"/>
  <c r="E237" i="10" s="1"/>
  <c r="G236" i="10"/>
  <c r="F236" i="10"/>
  <c r="D236" i="10"/>
  <c r="E236" i="10" s="1"/>
  <c r="F235" i="10"/>
  <c r="G235" i="10" s="1"/>
  <c r="D235" i="10"/>
  <c r="E235" i="10" s="1"/>
  <c r="G234" i="10"/>
  <c r="F234" i="10"/>
  <c r="D234" i="10"/>
  <c r="E234" i="10" s="1"/>
  <c r="F233" i="10"/>
  <c r="G233" i="10" s="1"/>
  <c r="D233" i="10"/>
  <c r="E233" i="10" s="1"/>
  <c r="G232" i="10"/>
  <c r="F232" i="10"/>
  <c r="D232" i="10"/>
  <c r="E232" i="10" s="1"/>
  <c r="G231" i="10"/>
  <c r="F231" i="10"/>
  <c r="D231" i="10"/>
  <c r="E231" i="10" s="1"/>
  <c r="F230" i="10"/>
  <c r="G230" i="10" s="1"/>
  <c r="D230" i="10"/>
  <c r="E230" i="10" s="1"/>
  <c r="F229" i="10"/>
  <c r="G229" i="10" s="1"/>
  <c r="D229" i="10"/>
  <c r="E229" i="10" s="1"/>
  <c r="G228" i="10"/>
  <c r="F228" i="10"/>
  <c r="D228" i="10"/>
  <c r="E228" i="10" s="1"/>
  <c r="F227" i="10"/>
  <c r="G227" i="10" s="1"/>
  <c r="D227" i="10"/>
  <c r="E227" i="10" s="1"/>
  <c r="F226" i="10"/>
  <c r="G226" i="10" s="1"/>
  <c r="D226" i="10"/>
  <c r="E226" i="10" s="1"/>
  <c r="F225" i="10"/>
  <c r="G225" i="10" s="1"/>
  <c r="D225" i="10"/>
  <c r="E225" i="10" s="1"/>
  <c r="G224" i="10"/>
  <c r="F224" i="10"/>
  <c r="D224" i="10"/>
  <c r="E224" i="10" s="1"/>
  <c r="F223" i="10"/>
  <c r="G223" i="10" s="1"/>
  <c r="D223" i="10"/>
  <c r="E223" i="10" s="1"/>
  <c r="F222" i="10"/>
  <c r="G222" i="10" s="1"/>
  <c r="D222" i="10"/>
  <c r="E222" i="10" s="1"/>
  <c r="F221" i="10"/>
  <c r="G221" i="10" s="1"/>
  <c r="D221" i="10"/>
  <c r="E221" i="10" s="1"/>
  <c r="G220" i="10"/>
  <c r="F220" i="10"/>
  <c r="D220" i="10"/>
  <c r="E220" i="10" s="1"/>
  <c r="F219" i="10"/>
  <c r="G219" i="10" s="1"/>
  <c r="D219" i="10"/>
  <c r="E219" i="10" s="1"/>
  <c r="G218" i="10"/>
  <c r="F218" i="10"/>
  <c r="D218" i="10"/>
  <c r="E218" i="10" s="1"/>
  <c r="F217" i="10"/>
  <c r="G217" i="10" s="1"/>
  <c r="D217" i="10"/>
  <c r="E217" i="10" s="1"/>
  <c r="G216" i="10"/>
  <c r="F216" i="10"/>
  <c r="D216" i="10"/>
  <c r="E216" i="10" s="1"/>
  <c r="G215" i="10"/>
  <c r="F215" i="10"/>
  <c r="D215" i="10"/>
  <c r="E215" i="10" s="1"/>
  <c r="F214" i="10"/>
  <c r="G214" i="10" s="1"/>
  <c r="D214" i="10"/>
  <c r="E214" i="10" s="1"/>
  <c r="F213" i="10"/>
  <c r="G213" i="10" s="1"/>
  <c r="D213" i="10"/>
  <c r="E213" i="10" s="1"/>
  <c r="G212" i="10"/>
  <c r="F212" i="10"/>
  <c r="D212" i="10"/>
  <c r="E212" i="10" s="1"/>
  <c r="F211" i="10"/>
  <c r="G211" i="10" s="1"/>
  <c r="D211" i="10"/>
  <c r="E211" i="10" s="1"/>
  <c r="F210" i="10"/>
  <c r="G210" i="10" s="1"/>
  <c r="D210" i="10"/>
  <c r="E210" i="10" s="1"/>
  <c r="F209" i="10"/>
  <c r="G209" i="10" s="1"/>
  <c r="D209" i="10"/>
  <c r="E209" i="10" s="1"/>
  <c r="G208" i="10"/>
  <c r="F208" i="10"/>
  <c r="D208" i="10"/>
  <c r="E208" i="10" s="1"/>
  <c r="F207" i="10"/>
  <c r="G207" i="10" s="1"/>
  <c r="D207" i="10"/>
  <c r="E207" i="10" s="1"/>
  <c r="F206" i="10"/>
  <c r="G206" i="10" s="1"/>
  <c r="D206" i="10"/>
  <c r="E206" i="10" s="1"/>
  <c r="F205" i="10"/>
  <c r="G205" i="10" s="1"/>
  <c r="D205" i="10"/>
  <c r="E205" i="10" s="1"/>
  <c r="G204" i="10"/>
  <c r="F204" i="10"/>
  <c r="D204" i="10"/>
  <c r="E204" i="10" s="1"/>
  <c r="F203" i="10"/>
  <c r="G203" i="10" s="1"/>
  <c r="D203" i="10"/>
  <c r="E203" i="10" s="1"/>
  <c r="G202" i="10"/>
  <c r="F202" i="10"/>
  <c r="D202" i="10"/>
  <c r="E202" i="10" s="1"/>
  <c r="F201" i="10"/>
  <c r="G201" i="10" s="1"/>
  <c r="D201" i="10"/>
  <c r="E201" i="10" s="1"/>
  <c r="G200" i="10"/>
  <c r="F200" i="10"/>
  <c r="D200" i="10"/>
  <c r="E200" i="10" s="1"/>
  <c r="G199" i="10"/>
  <c r="F199" i="10"/>
  <c r="D199" i="10"/>
  <c r="E199" i="10" s="1"/>
  <c r="F198" i="10"/>
  <c r="G198" i="10" s="1"/>
  <c r="D198" i="10"/>
  <c r="E198" i="10" s="1"/>
  <c r="F197" i="10"/>
  <c r="G197" i="10" s="1"/>
  <c r="D197" i="10"/>
  <c r="E197" i="10" s="1"/>
  <c r="G196" i="10"/>
  <c r="F196" i="10"/>
  <c r="D196" i="10"/>
  <c r="E196" i="10" s="1"/>
  <c r="F195" i="10"/>
  <c r="G195" i="10" s="1"/>
  <c r="D195" i="10"/>
  <c r="E195" i="10" s="1"/>
  <c r="F194" i="10"/>
  <c r="G194" i="10" s="1"/>
  <c r="D194" i="10"/>
  <c r="E194" i="10" s="1"/>
  <c r="F193" i="10"/>
  <c r="G193" i="10" s="1"/>
  <c r="D193" i="10"/>
  <c r="E193" i="10" s="1"/>
  <c r="G192" i="10"/>
  <c r="F192" i="10"/>
  <c r="D192" i="10"/>
  <c r="E192" i="10" s="1"/>
  <c r="F191" i="10"/>
  <c r="G191" i="10" s="1"/>
  <c r="D191" i="10"/>
  <c r="E191" i="10" s="1"/>
  <c r="F190" i="10"/>
  <c r="G190" i="10" s="1"/>
  <c r="D190" i="10"/>
  <c r="E190" i="10" s="1"/>
  <c r="F189" i="10"/>
  <c r="G189" i="10" s="1"/>
  <c r="D189" i="10"/>
  <c r="E189" i="10" s="1"/>
  <c r="G188" i="10"/>
  <c r="F188" i="10"/>
  <c r="D188" i="10"/>
  <c r="E188" i="10" s="1"/>
  <c r="F187" i="10"/>
  <c r="G187" i="10" s="1"/>
  <c r="D187" i="10"/>
  <c r="E187" i="10" s="1"/>
  <c r="G186" i="10"/>
  <c r="F186" i="10"/>
  <c r="D186" i="10"/>
  <c r="E186" i="10" s="1"/>
  <c r="F185" i="10"/>
  <c r="G185" i="10" s="1"/>
  <c r="D185" i="10"/>
  <c r="E185" i="10" s="1"/>
  <c r="F184" i="10"/>
  <c r="G184" i="10" s="1"/>
  <c r="D184" i="10"/>
  <c r="E184" i="10" s="1"/>
  <c r="F183" i="10"/>
  <c r="G183" i="10" s="1"/>
  <c r="D183" i="10"/>
  <c r="E183" i="10" s="1"/>
  <c r="G182" i="10"/>
  <c r="F182" i="10"/>
  <c r="D182" i="10"/>
  <c r="E182" i="10" s="1"/>
  <c r="F181" i="10"/>
  <c r="G181" i="10" s="1"/>
  <c r="D181" i="10"/>
  <c r="E181" i="10" s="1"/>
  <c r="F180" i="10"/>
  <c r="G180" i="10" s="1"/>
  <c r="D180" i="10"/>
  <c r="E180" i="10" s="1"/>
  <c r="F179" i="10"/>
  <c r="G179" i="10" s="1"/>
  <c r="D179" i="10"/>
  <c r="E179" i="10" s="1"/>
  <c r="G178" i="10"/>
  <c r="F178" i="10"/>
  <c r="D178" i="10"/>
  <c r="E178" i="10" s="1"/>
  <c r="F177" i="10"/>
  <c r="G177" i="10" s="1"/>
  <c r="D177" i="10"/>
  <c r="E177" i="10" s="1"/>
  <c r="F176" i="10"/>
  <c r="G176" i="10" s="1"/>
  <c r="D176" i="10"/>
  <c r="E176" i="10" s="1"/>
  <c r="F175" i="10"/>
  <c r="G175" i="10" s="1"/>
  <c r="D175" i="10"/>
  <c r="E175" i="10" s="1"/>
  <c r="G174" i="10"/>
  <c r="F174" i="10"/>
  <c r="D174" i="10"/>
  <c r="E174" i="10" s="1"/>
  <c r="F173" i="10"/>
  <c r="G173" i="10" s="1"/>
  <c r="D173" i="10"/>
  <c r="E173" i="10" s="1"/>
  <c r="F172" i="10"/>
  <c r="G172" i="10" s="1"/>
  <c r="D172" i="10"/>
  <c r="E172" i="10" s="1"/>
  <c r="F171" i="10"/>
  <c r="G171" i="10" s="1"/>
  <c r="D171" i="10"/>
  <c r="E171" i="10" s="1"/>
  <c r="G170" i="10"/>
  <c r="F170" i="10"/>
  <c r="D170" i="10"/>
  <c r="E170" i="10" s="1"/>
  <c r="F169" i="10"/>
  <c r="G169" i="10" s="1"/>
  <c r="D169" i="10"/>
  <c r="E169" i="10" s="1"/>
  <c r="F168" i="10"/>
  <c r="G168" i="10" s="1"/>
  <c r="D168" i="10"/>
  <c r="E168" i="10" s="1"/>
  <c r="F167" i="10"/>
  <c r="G167" i="10" s="1"/>
  <c r="D167" i="10"/>
  <c r="E167" i="10" s="1"/>
  <c r="G166" i="10"/>
  <c r="F166" i="10"/>
  <c r="D166" i="10"/>
  <c r="E166" i="10" s="1"/>
  <c r="F165" i="10"/>
  <c r="G165" i="10" s="1"/>
  <c r="D165" i="10"/>
  <c r="E165" i="10" s="1"/>
  <c r="F164" i="10"/>
  <c r="G164" i="10" s="1"/>
  <c r="D164" i="10"/>
  <c r="E164" i="10" s="1"/>
  <c r="F163" i="10"/>
  <c r="G163" i="10" s="1"/>
  <c r="D163" i="10"/>
  <c r="E163" i="10" s="1"/>
  <c r="G162" i="10"/>
  <c r="F162" i="10"/>
  <c r="D162" i="10"/>
  <c r="E162" i="10" s="1"/>
  <c r="F161" i="10"/>
  <c r="G161" i="10" s="1"/>
  <c r="D161" i="10"/>
  <c r="E161" i="10" s="1"/>
  <c r="F160" i="10"/>
  <c r="G160" i="10" s="1"/>
  <c r="D160" i="10"/>
  <c r="E160" i="10" s="1"/>
  <c r="F159" i="10"/>
  <c r="G159" i="10" s="1"/>
  <c r="D159" i="10"/>
  <c r="E159" i="10" s="1"/>
  <c r="G158" i="10"/>
  <c r="F158" i="10"/>
  <c r="D158" i="10"/>
  <c r="E158" i="10" s="1"/>
  <c r="F157" i="10"/>
  <c r="G157" i="10" s="1"/>
  <c r="D157" i="10"/>
  <c r="E157" i="10" s="1"/>
  <c r="F156" i="10"/>
  <c r="G156" i="10" s="1"/>
  <c r="D156" i="10"/>
  <c r="E156" i="10" s="1"/>
  <c r="F155" i="10"/>
  <c r="G155" i="10" s="1"/>
  <c r="D155" i="10"/>
  <c r="E155" i="10" s="1"/>
  <c r="G154" i="10"/>
  <c r="F154" i="10"/>
  <c r="D154" i="10"/>
  <c r="E154" i="10" s="1"/>
  <c r="F153" i="10"/>
  <c r="G153" i="10" s="1"/>
  <c r="D153" i="10"/>
  <c r="E153" i="10" s="1"/>
  <c r="F152" i="10"/>
  <c r="G152" i="10" s="1"/>
  <c r="D152" i="10"/>
  <c r="E152" i="10" s="1"/>
  <c r="F151" i="10"/>
  <c r="G151" i="10" s="1"/>
  <c r="D151" i="10"/>
  <c r="E151" i="10" s="1"/>
  <c r="G150" i="10"/>
  <c r="F150" i="10"/>
  <c r="D150" i="10"/>
  <c r="E150" i="10" s="1"/>
  <c r="F149" i="10"/>
  <c r="G149" i="10" s="1"/>
  <c r="D149" i="10"/>
  <c r="E149" i="10" s="1"/>
  <c r="F148" i="10"/>
  <c r="G148" i="10" s="1"/>
  <c r="D148" i="10"/>
  <c r="E148" i="10" s="1"/>
  <c r="F147" i="10"/>
  <c r="G147" i="10" s="1"/>
  <c r="D147" i="10"/>
  <c r="E147" i="10" s="1"/>
  <c r="G146" i="10"/>
  <c r="F146" i="10"/>
  <c r="D146" i="10"/>
  <c r="E146" i="10" s="1"/>
  <c r="F145" i="10"/>
  <c r="G145" i="10" s="1"/>
  <c r="D145" i="10"/>
  <c r="E145" i="10" s="1"/>
  <c r="F144" i="10"/>
  <c r="G144" i="10" s="1"/>
  <c r="D144" i="10"/>
  <c r="E144" i="10" s="1"/>
  <c r="F143" i="10"/>
  <c r="G143" i="10" s="1"/>
  <c r="D143" i="10"/>
  <c r="E143" i="10" s="1"/>
  <c r="G142" i="10"/>
  <c r="F142" i="10"/>
  <c r="D142" i="10"/>
  <c r="E142" i="10" s="1"/>
  <c r="F141" i="10"/>
  <c r="G141" i="10" s="1"/>
  <c r="D141" i="10"/>
  <c r="E141" i="10" s="1"/>
  <c r="F140" i="10"/>
  <c r="G140" i="10" s="1"/>
  <c r="D140" i="10"/>
  <c r="E140" i="10" s="1"/>
  <c r="F139" i="10"/>
  <c r="G139" i="10" s="1"/>
  <c r="D139" i="10"/>
  <c r="E139" i="10" s="1"/>
  <c r="G138" i="10"/>
  <c r="F138" i="10"/>
  <c r="D138" i="10"/>
  <c r="E138" i="10" s="1"/>
  <c r="F137" i="10"/>
  <c r="G137" i="10" s="1"/>
  <c r="D137" i="10"/>
  <c r="E137" i="10" s="1"/>
  <c r="F136" i="10"/>
  <c r="G136" i="10" s="1"/>
  <c r="D136" i="10"/>
  <c r="E136" i="10" s="1"/>
  <c r="F135" i="10"/>
  <c r="G135" i="10" s="1"/>
  <c r="D135" i="10"/>
  <c r="E135" i="10" s="1"/>
  <c r="G134" i="10"/>
  <c r="F134" i="10"/>
  <c r="D134" i="10"/>
  <c r="E134" i="10" s="1"/>
  <c r="F133" i="10"/>
  <c r="G133" i="10" s="1"/>
  <c r="D133" i="10"/>
  <c r="E133" i="10" s="1"/>
  <c r="F132" i="10"/>
  <c r="G132" i="10" s="1"/>
  <c r="D132" i="10"/>
  <c r="E132" i="10" s="1"/>
  <c r="F131" i="10"/>
  <c r="G131" i="10" s="1"/>
  <c r="D131" i="10"/>
  <c r="E131" i="10" s="1"/>
  <c r="G130" i="10"/>
  <c r="F130" i="10"/>
  <c r="D130" i="10"/>
  <c r="E130" i="10" s="1"/>
  <c r="F129" i="10"/>
  <c r="G129" i="10" s="1"/>
  <c r="D129" i="10"/>
  <c r="E129" i="10" s="1"/>
  <c r="F128" i="10"/>
  <c r="G128" i="10" s="1"/>
  <c r="D128" i="10"/>
  <c r="E128" i="10" s="1"/>
  <c r="F127" i="10"/>
  <c r="G127" i="10" s="1"/>
  <c r="D127" i="10"/>
  <c r="E127" i="10" s="1"/>
  <c r="G126" i="10"/>
  <c r="F126" i="10"/>
  <c r="D126" i="10"/>
  <c r="E126" i="10" s="1"/>
  <c r="F125" i="10"/>
  <c r="G125" i="10" s="1"/>
  <c r="D125" i="10"/>
  <c r="E125" i="10" s="1"/>
  <c r="F124" i="10"/>
  <c r="G124" i="10" s="1"/>
  <c r="E124" i="10"/>
  <c r="D124" i="10"/>
  <c r="F123" i="10"/>
  <c r="G123" i="10" s="1"/>
  <c r="E123" i="10"/>
  <c r="D123" i="10"/>
  <c r="F122" i="10"/>
  <c r="G122" i="10" s="1"/>
  <c r="E122" i="10"/>
  <c r="D122" i="10"/>
  <c r="F121" i="10"/>
  <c r="G121" i="10" s="1"/>
  <c r="E121" i="10"/>
  <c r="D121" i="10"/>
  <c r="F120" i="10"/>
  <c r="G120" i="10" s="1"/>
  <c r="E120" i="10"/>
  <c r="D120" i="10"/>
  <c r="F119" i="10"/>
  <c r="G119" i="10" s="1"/>
  <c r="E119" i="10"/>
  <c r="D119" i="10"/>
  <c r="F118" i="10"/>
  <c r="G118" i="10" s="1"/>
  <c r="E118" i="10"/>
  <c r="D118" i="10"/>
  <c r="F117" i="10"/>
  <c r="G117" i="10" s="1"/>
  <c r="E117" i="10"/>
  <c r="D117" i="10"/>
  <c r="F116" i="10"/>
  <c r="G116" i="10" s="1"/>
  <c r="E116" i="10"/>
  <c r="D116" i="10"/>
  <c r="F115" i="10"/>
  <c r="G115" i="10" s="1"/>
  <c r="E115" i="10"/>
  <c r="D115" i="10"/>
  <c r="F114" i="10"/>
  <c r="G114" i="10" s="1"/>
  <c r="E114" i="10"/>
  <c r="D114" i="10"/>
  <c r="F113" i="10"/>
  <c r="G113" i="10" s="1"/>
  <c r="E113" i="10"/>
  <c r="D113" i="10"/>
  <c r="F112" i="10"/>
  <c r="G112" i="10" s="1"/>
  <c r="E112" i="10"/>
  <c r="D112" i="10"/>
  <c r="F111" i="10"/>
  <c r="G111" i="10" s="1"/>
  <c r="E111" i="10"/>
  <c r="D111" i="10"/>
  <c r="F110" i="10"/>
  <c r="G110" i="10" s="1"/>
  <c r="E110" i="10"/>
  <c r="D110" i="10"/>
  <c r="F109" i="10"/>
  <c r="G109" i="10" s="1"/>
  <c r="E109" i="10"/>
  <c r="D109" i="10"/>
  <c r="F108" i="10"/>
  <c r="G108" i="10" s="1"/>
  <c r="E108" i="10"/>
  <c r="D108" i="10"/>
  <c r="F107" i="10"/>
  <c r="G107" i="10" s="1"/>
  <c r="E107" i="10"/>
  <c r="D107" i="10"/>
  <c r="F106" i="10"/>
  <c r="G106" i="10" s="1"/>
  <c r="E106" i="10"/>
  <c r="D106" i="10"/>
  <c r="F105" i="10"/>
  <c r="G105" i="10" s="1"/>
  <c r="E105" i="10"/>
  <c r="D105" i="10"/>
  <c r="F104" i="10"/>
  <c r="G104" i="10" s="1"/>
  <c r="E104" i="10"/>
  <c r="D104" i="10"/>
  <c r="F103" i="10"/>
  <c r="G103" i="10" s="1"/>
  <c r="E103" i="10"/>
  <c r="D103" i="10"/>
  <c r="F102" i="10"/>
  <c r="G102" i="10" s="1"/>
  <c r="E102" i="10"/>
  <c r="D102" i="10"/>
  <c r="F101" i="10"/>
  <c r="G101" i="10" s="1"/>
  <c r="E101" i="10"/>
  <c r="D101" i="10"/>
  <c r="F100" i="10"/>
  <c r="G100" i="10" s="1"/>
  <c r="E100" i="10"/>
  <c r="D100" i="10"/>
  <c r="F99" i="10"/>
  <c r="G99" i="10" s="1"/>
  <c r="E99" i="10"/>
  <c r="D99" i="10"/>
  <c r="F98" i="10"/>
  <c r="G98" i="10" s="1"/>
  <c r="E98" i="10"/>
  <c r="D98" i="10"/>
  <c r="F97" i="10"/>
  <c r="G97" i="10" s="1"/>
  <c r="E97" i="10"/>
  <c r="D97" i="10"/>
  <c r="F96" i="10"/>
  <c r="G96" i="10" s="1"/>
  <c r="E96" i="10"/>
  <c r="D96" i="10"/>
  <c r="F95" i="10"/>
  <c r="G95" i="10" s="1"/>
  <c r="E95" i="10"/>
  <c r="D95" i="10"/>
  <c r="F94" i="10"/>
  <c r="G94" i="10" s="1"/>
  <c r="E94" i="10"/>
  <c r="D94" i="10"/>
  <c r="F93" i="10"/>
  <c r="G93" i="10" s="1"/>
  <c r="E93" i="10"/>
  <c r="D93" i="10"/>
  <c r="F92" i="10"/>
  <c r="G92" i="10" s="1"/>
  <c r="E92" i="10"/>
  <c r="D92" i="10"/>
  <c r="F91" i="10"/>
  <c r="G91" i="10" s="1"/>
  <c r="E91" i="10"/>
  <c r="D91" i="10"/>
  <c r="F90" i="10"/>
  <c r="G90" i="10" s="1"/>
  <c r="E90" i="10"/>
  <c r="D90" i="10"/>
  <c r="F89" i="10"/>
  <c r="G89" i="10" s="1"/>
  <c r="E89" i="10"/>
  <c r="D89" i="10"/>
  <c r="F88" i="10"/>
  <c r="G88" i="10" s="1"/>
  <c r="E88" i="10"/>
  <c r="D88" i="10"/>
  <c r="F87" i="10"/>
  <c r="G87" i="10" s="1"/>
  <c r="E87" i="10"/>
  <c r="D87" i="10"/>
  <c r="F86" i="10"/>
  <c r="G86" i="10" s="1"/>
  <c r="E86" i="10"/>
  <c r="D86" i="10"/>
  <c r="F85" i="10"/>
  <c r="G85" i="10" s="1"/>
  <c r="E85" i="10"/>
  <c r="D85" i="10"/>
  <c r="F84" i="10"/>
  <c r="G84" i="10" s="1"/>
  <c r="E84" i="10"/>
  <c r="D84" i="10"/>
  <c r="F83" i="10"/>
  <c r="G83" i="10" s="1"/>
  <c r="E83" i="10"/>
  <c r="D83" i="10"/>
  <c r="F82" i="10"/>
  <c r="G82" i="10" s="1"/>
  <c r="E82" i="10"/>
  <c r="D82" i="10"/>
  <c r="F81" i="10"/>
  <c r="G81" i="10" s="1"/>
  <c r="E81" i="10"/>
  <c r="D81" i="10"/>
  <c r="F80" i="10"/>
  <c r="G80" i="10" s="1"/>
  <c r="E80" i="10"/>
  <c r="D80" i="10"/>
  <c r="F79" i="10"/>
  <c r="G79" i="10" s="1"/>
  <c r="E79" i="10"/>
  <c r="D79" i="10"/>
  <c r="F78" i="10"/>
  <c r="G78" i="10" s="1"/>
  <c r="E78" i="10"/>
  <c r="D78" i="10"/>
  <c r="F77" i="10"/>
  <c r="G77" i="10" s="1"/>
  <c r="E77" i="10"/>
  <c r="D77" i="10"/>
  <c r="F76" i="10"/>
  <c r="G76" i="10" s="1"/>
  <c r="E76" i="10"/>
  <c r="D76" i="10"/>
  <c r="F75" i="10"/>
  <c r="G75" i="10" s="1"/>
  <c r="E75" i="10"/>
  <c r="D75" i="10"/>
  <c r="F74" i="10"/>
  <c r="G74" i="10" s="1"/>
  <c r="E74" i="10"/>
  <c r="D74" i="10"/>
  <c r="F73" i="10"/>
  <c r="G73" i="10" s="1"/>
  <c r="E73" i="10"/>
  <c r="D73" i="10"/>
  <c r="F72" i="10"/>
  <c r="G72" i="10" s="1"/>
  <c r="E72" i="10"/>
  <c r="D72" i="10"/>
  <c r="F71" i="10"/>
  <c r="G71" i="10" s="1"/>
  <c r="E71" i="10"/>
  <c r="D71" i="10"/>
  <c r="F70" i="10"/>
  <c r="G70" i="10" s="1"/>
  <c r="E70" i="10"/>
  <c r="D70" i="10"/>
  <c r="F69" i="10"/>
  <c r="G69" i="10" s="1"/>
  <c r="E69" i="10"/>
  <c r="D69" i="10"/>
  <c r="F68" i="10"/>
  <c r="G68" i="10" s="1"/>
  <c r="E68" i="10"/>
  <c r="D68" i="10"/>
  <c r="F67" i="10"/>
  <c r="G67" i="10" s="1"/>
  <c r="E67" i="10"/>
  <c r="D67" i="10"/>
  <c r="F66" i="10"/>
  <c r="G66" i="10" s="1"/>
  <c r="E66" i="10"/>
  <c r="D66" i="10"/>
  <c r="F65" i="10"/>
  <c r="G65" i="10" s="1"/>
  <c r="E65" i="10"/>
  <c r="D65" i="10"/>
  <c r="F64" i="10"/>
  <c r="G64" i="10" s="1"/>
  <c r="E64" i="10"/>
  <c r="D64" i="10"/>
  <c r="F63" i="10"/>
  <c r="G63" i="10" s="1"/>
  <c r="E63" i="10"/>
  <c r="D63" i="10"/>
  <c r="F62" i="10"/>
  <c r="G62" i="10" s="1"/>
  <c r="E62" i="10"/>
  <c r="D62" i="10"/>
  <c r="F61" i="10"/>
  <c r="G61" i="10" s="1"/>
  <c r="E61" i="10"/>
  <c r="D61" i="10"/>
  <c r="F60" i="10"/>
  <c r="G60" i="10" s="1"/>
  <c r="E60" i="10"/>
  <c r="D60" i="10"/>
  <c r="F59" i="10"/>
  <c r="G59" i="10" s="1"/>
  <c r="E59" i="10"/>
  <c r="D59" i="10"/>
  <c r="F58" i="10"/>
  <c r="G58" i="10" s="1"/>
  <c r="E58" i="10"/>
  <c r="D58" i="10"/>
  <c r="F57" i="10"/>
  <c r="G57" i="10" s="1"/>
  <c r="E57" i="10"/>
  <c r="D57" i="10"/>
  <c r="F56" i="10"/>
  <c r="G56" i="10" s="1"/>
  <c r="E56" i="10"/>
  <c r="D56" i="10"/>
  <c r="F55" i="10"/>
  <c r="G55" i="10" s="1"/>
  <c r="E55" i="10"/>
  <c r="D55" i="10"/>
  <c r="F54" i="10"/>
  <c r="G54" i="10" s="1"/>
  <c r="E54" i="10"/>
  <c r="D54" i="10"/>
  <c r="F53" i="10"/>
  <c r="G53" i="10" s="1"/>
  <c r="E53" i="10"/>
  <c r="D53" i="10"/>
  <c r="F52" i="10"/>
  <c r="G52" i="10" s="1"/>
  <c r="E52" i="10"/>
  <c r="D52" i="10"/>
  <c r="F51" i="10"/>
  <c r="G51" i="10" s="1"/>
  <c r="E51" i="10"/>
  <c r="D51" i="10"/>
  <c r="F50" i="10"/>
  <c r="G50" i="10" s="1"/>
  <c r="E50" i="10"/>
  <c r="D50" i="10"/>
  <c r="F49" i="10"/>
  <c r="G49" i="10" s="1"/>
  <c r="E49" i="10"/>
  <c r="D49" i="10"/>
  <c r="F48" i="10"/>
  <c r="G48" i="10" s="1"/>
  <c r="E48" i="10"/>
  <c r="D48" i="10"/>
  <c r="F47" i="10"/>
  <c r="G47" i="10" s="1"/>
  <c r="E47" i="10"/>
  <c r="D47" i="10"/>
  <c r="F46" i="10"/>
  <c r="G46" i="10" s="1"/>
  <c r="E46" i="10"/>
  <c r="D46" i="10"/>
  <c r="F45" i="10"/>
  <c r="G45" i="10" s="1"/>
  <c r="E45" i="10"/>
  <c r="D45" i="10"/>
  <c r="F44" i="10"/>
  <c r="G44" i="10" s="1"/>
  <c r="E44" i="10"/>
  <c r="D44" i="10"/>
  <c r="F43" i="10"/>
  <c r="G43" i="10" s="1"/>
  <c r="E43" i="10"/>
  <c r="D43" i="10"/>
  <c r="F42" i="10"/>
  <c r="G42" i="10" s="1"/>
  <c r="E42" i="10"/>
  <c r="D42" i="10"/>
  <c r="F41" i="10"/>
  <c r="G41" i="10" s="1"/>
  <c r="E41" i="10"/>
  <c r="D41" i="10"/>
  <c r="F40" i="10"/>
  <c r="G40" i="10" s="1"/>
  <c r="E40" i="10"/>
  <c r="D40" i="10"/>
  <c r="F39" i="10"/>
  <c r="G39" i="10" s="1"/>
  <c r="E39" i="10"/>
  <c r="D39" i="10"/>
  <c r="F38" i="10"/>
  <c r="G38" i="10" s="1"/>
  <c r="E38" i="10"/>
  <c r="D38" i="10"/>
  <c r="F37" i="10"/>
  <c r="G37" i="10" s="1"/>
  <c r="E37" i="10"/>
  <c r="D37" i="10"/>
  <c r="N36" i="10"/>
  <c r="G36" i="10"/>
  <c r="F36" i="10"/>
  <c r="D36" i="10"/>
  <c r="E36" i="10" s="1"/>
  <c r="N35" i="10"/>
  <c r="M35" i="10"/>
  <c r="L35" i="10"/>
  <c r="K35" i="10"/>
  <c r="J35" i="10"/>
  <c r="G35" i="10"/>
  <c r="F35" i="10"/>
  <c r="E35" i="10"/>
  <c r="D35" i="10"/>
  <c r="G34" i="10"/>
  <c r="F34" i="10"/>
  <c r="E34" i="10"/>
  <c r="D34" i="10"/>
  <c r="G33" i="10"/>
  <c r="F33" i="10"/>
  <c r="E33" i="10"/>
  <c r="D33" i="10"/>
  <c r="G32" i="10"/>
  <c r="F32" i="10"/>
  <c r="E32" i="10"/>
  <c r="D32" i="10"/>
  <c r="G31" i="10"/>
  <c r="F31" i="10"/>
  <c r="E31" i="10"/>
  <c r="D31" i="10"/>
  <c r="G30" i="10"/>
  <c r="F30" i="10"/>
  <c r="E30" i="10"/>
  <c r="D30" i="10"/>
  <c r="P29" i="10"/>
  <c r="L29" i="10"/>
  <c r="J29" i="10"/>
  <c r="G29" i="10"/>
  <c r="F29" i="10"/>
  <c r="D29" i="10"/>
  <c r="E29" i="10" s="1"/>
  <c r="G28" i="10"/>
  <c r="F28" i="10"/>
  <c r="D28" i="10"/>
  <c r="E28" i="10" s="1"/>
  <c r="G27" i="10"/>
  <c r="F27" i="10"/>
  <c r="D27" i="10"/>
  <c r="E27" i="10" s="1"/>
  <c r="N26" i="10"/>
  <c r="N29" i="10" s="1"/>
  <c r="L21" i="10" s="1"/>
  <c r="L36" i="10" s="1"/>
  <c r="F26" i="10"/>
  <c r="G26" i="10" s="1"/>
  <c r="E26" i="10"/>
  <c r="D26" i="10"/>
  <c r="F25" i="10"/>
  <c r="G25" i="10" s="1"/>
  <c r="E25" i="10"/>
  <c r="D25" i="10"/>
  <c r="F24" i="10"/>
  <c r="G24" i="10" s="1"/>
  <c r="E24" i="10"/>
  <c r="D24" i="10"/>
  <c r="F23" i="10"/>
  <c r="G23" i="10" s="1"/>
  <c r="E23" i="10"/>
  <c r="D23" i="10"/>
  <c r="F22" i="10"/>
  <c r="G22" i="10" s="1"/>
  <c r="E22" i="10"/>
  <c r="D22" i="10"/>
  <c r="M21" i="10"/>
  <c r="M36" i="10" s="1"/>
  <c r="K21" i="10"/>
  <c r="K36" i="10" s="1"/>
  <c r="J21" i="10"/>
  <c r="J36" i="10" s="1"/>
  <c r="G21" i="10"/>
  <c r="F21" i="10"/>
  <c r="D21" i="10"/>
  <c r="E21" i="10" s="1"/>
  <c r="G20" i="10"/>
  <c r="F20" i="10"/>
  <c r="D20" i="10"/>
  <c r="E20" i="10" s="1"/>
  <c r="G19" i="10"/>
  <c r="F19" i="10"/>
  <c r="D19" i="10"/>
  <c r="E19" i="10" s="1"/>
  <c r="G18" i="10"/>
  <c r="F18" i="10"/>
  <c r="D18" i="10"/>
  <c r="E18" i="10" s="1"/>
  <c r="G17" i="10"/>
  <c r="F17" i="10"/>
  <c r="D17" i="10"/>
  <c r="E17" i="10" s="1"/>
  <c r="G16" i="10"/>
  <c r="F16" i="10"/>
  <c r="D16" i="10"/>
  <c r="E16" i="10" s="1"/>
  <c r="G15" i="10"/>
  <c r="F15" i="10"/>
  <c r="D15" i="10"/>
  <c r="E15" i="10" s="1"/>
  <c r="G14" i="10"/>
  <c r="F14" i="10"/>
  <c r="D14" i="10"/>
  <c r="E14" i="10" s="1"/>
  <c r="G13" i="10"/>
  <c r="F13" i="10"/>
  <c r="D13" i="10"/>
  <c r="E13" i="10" s="1"/>
  <c r="G12" i="10"/>
  <c r="F12" i="10"/>
  <c r="D12" i="10"/>
  <c r="E12" i="10" s="1"/>
  <c r="G11" i="10"/>
  <c r="F11" i="10"/>
  <c r="D11" i="10"/>
  <c r="E11" i="10" s="1"/>
  <c r="G10" i="10"/>
  <c r="F10" i="10"/>
  <c r="D10" i="10"/>
  <c r="E10" i="10" s="1"/>
  <c r="G9" i="10"/>
  <c r="F9" i="10"/>
  <c r="D9" i="10"/>
  <c r="E9" i="10" s="1"/>
  <c r="F8" i="10"/>
  <c r="G8" i="10" s="1"/>
  <c r="D8" i="10"/>
  <c r="E8" i="10" s="1"/>
  <c r="F7" i="10"/>
  <c r="G7" i="10" s="1"/>
  <c r="D7" i="10"/>
  <c r="E7" i="10" s="1"/>
  <c r="F6" i="10"/>
  <c r="G6" i="10" s="1"/>
  <c r="E6" i="10"/>
  <c r="D6" i="10"/>
  <c r="F5" i="10"/>
  <c r="G5" i="10" s="1"/>
  <c r="E5" i="10"/>
  <c r="D5" i="10"/>
  <c r="F4" i="10"/>
  <c r="G4" i="10" s="1"/>
  <c r="E4" i="10"/>
  <c r="D4" i="10"/>
  <c r="F3" i="10"/>
  <c r="G3" i="10" s="1"/>
  <c r="E3" i="10"/>
  <c r="D3" i="10"/>
  <c r="F2" i="10"/>
  <c r="G2" i="10" s="1"/>
  <c r="D2" i="10"/>
  <c r="E2" i="10" s="1"/>
  <c r="E24" i="9"/>
  <c r="E25" i="9" s="1"/>
  <c r="D24" i="9"/>
  <c r="D25" i="9" s="1"/>
  <c r="C25" i="9" s="1"/>
  <c r="F23" i="9"/>
  <c r="C20" i="9"/>
  <c r="E18" i="9"/>
  <c r="D18" i="9"/>
  <c r="D20" i="9" s="1"/>
  <c r="D15" i="9"/>
  <c r="F14" i="9"/>
  <c r="F24" i="9" s="1"/>
  <c r="F25" i="9" s="1"/>
  <c r="C14" i="9"/>
  <c r="C18" i="9" s="1"/>
  <c r="D13" i="9"/>
  <c r="D23" i="9" s="1"/>
  <c r="G9" i="9"/>
  <c r="G3" i="9" s="1"/>
  <c r="F9" i="9"/>
  <c r="F3" i="9" s="1"/>
  <c r="E9" i="9"/>
  <c r="E3" i="9" s="1"/>
  <c r="D9" i="9"/>
  <c r="C9" i="9"/>
  <c r="G8" i="9"/>
  <c r="F8" i="9"/>
  <c r="E8" i="9"/>
  <c r="D8" i="9"/>
  <c r="C8" i="9"/>
  <c r="I3" i="9"/>
  <c r="I4" i="9" s="1"/>
  <c r="D3" i="9"/>
  <c r="C3" i="9"/>
  <c r="G16" i="8"/>
  <c r="D16" i="8"/>
  <c r="C16" i="8"/>
  <c r="G14" i="8"/>
  <c r="F14" i="8"/>
  <c r="F16" i="8" s="1"/>
  <c r="E14" i="8"/>
  <c r="E16" i="8" s="1"/>
  <c r="D14" i="8"/>
  <c r="C14" i="8"/>
  <c r="F11" i="8"/>
  <c r="G10" i="8"/>
  <c r="G11" i="8" s="1"/>
  <c r="F10" i="8"/>
  <c r="E10" i="8"/>
  <c r="D10" i="8"/>
  <c r="C10" i="8"/>
  <c r="C11" i="8" s="1"/>
  <c r="G9" i="8"/>
  <c r="F9" i="8"/>
  <c r="E9" i="8"/>
  <c r="E11" i="8" s="1"/>
  <c r="D9" i="8"/>
  <c r="D11" i="8" s="1"/>
  <c r="C9" i="8"/>
  <c r="C5" i="8"/>
  <c r="G4" i="8"/>
  <c r="F4" i="8"/>
  <c r="E4" i="8"/>
  <c r="D4" i="8"/>
  <c r="C4" i="8"/>
  <c r="G36" i="7"/>
  <c r="F36" i="7"/>
  <c r="E36" i="7"/>
  <c r="D36" i="7"/>
  <c r="C36" i="7"/>
  <c r="G35" i="7"/>
  <c r="F35" i="7"/>
  <c r="E35" i="7"/>
  <c r="D35" i="7"/>
  <c r="C35" i="7"/>
  <c r="G34" i="7"/>
  <c r="F34" i="7"/>
  <c r="E34" i="7"/>
  <c r="D34" i="7"/>
  <c r="C34" i="7"/>
  <c r="G31" i="7"/>
  <c r="F31" i="7"/>
  <c r="C31" i="7"/>
  <c r="G30" i="7"/>
  <c r="F30" i="7"/>
  <c r="C30" i="7"/>
  <c r="F25" i="7"/>
  <c r="G22" i="7"/>
  <c r="G92" i="11" s="1"/>
  <c r="F22" i="7"/>
  <c r="F92" i="11" s="1"/>
  <c r="C22" i="7"/>
  <c r="C92" i="11" s="1"/>
  <c r="G20" i="7"/>
  <c r="F20" i="7"/>
  <c r="E20" i="7"/>
  <c r="E31" i="7" s="1"/>
  <c r="D20" i="7"/>
  <c r="D22" i="7" s="1"/>
  <c r="C20" i="7"/>
  <c r="E15" i="7"/>
  <c r="E91" i="11" s="1"/>
  <c r="D15" i="7"/>
  <c r="D91" i="11" s="1"/>
  <c r="G13" i="7"/>
  <c r="G15" i="7" s="1"/>
  <c r="F13" i="7"/>
  <c r="F15" i="7" s="1"/>
  <c r="E13" i="7"/>
  <c r="D13" i="7"/>
  <c r="C13" i="7"/>
  <c r="C15" i="7" s="1"/>
  <c r="G8" i="7"/>
  <c r="G90" i="11" s="1"/>
  <c r="F8" i="7"/>
  <c r="F90" i="11" s="1"/>
  <c r="C8" i="7"/>
  <c r="C90" i="11" s="1"/>
  <c r="G6" i="7"/>
  <c r="F6" i="7"/>
  <c r="E6" i="7"/>
  <c r="E30" i="7" s="1"/>
  <c r="D6" i="7"/>
  <c r="D30" i="7" s="1"/>
  <c r="C6" i="7"/>
  <c r="G37" i="6"/>
  <c r="G66" i="11" s="1"/>
  <c r="F37" i="6"/>
  <c r="F66" i="11" s="1"/>
  <c r="E37" i="6"/>
  <c r="E66" i="11" s="1"/>
  <c r="D37" i="6"/>
  <c r="D66" i="11" s="1"/>
  <c r="C37" i="6"/>
  <c r="C66" i="11" s="1"/>
  <c r="G36" i="6"/>
  <c r="G65" i="11" s="1"/>
  <c r="F36" i="6"/>
  <c r="F65" i="11" s="1"/>
  <c r="E36" i="6"/>
  <c r="E65" i="11" s="1"/>
  <c r="D36" i="6"/>
  <c r="D65" i="11" s="1"/>
  <c r="C36" i="6"/>
  <c r="C65" i="11" s="1"/>
  <c r="G35" i="6"/>
  <c r="G64" i="11" s="1"/>
  <c r="F35" i="6"/>
  <c r="F64" i="11" s="1"/>
  <c r="E35" i="6"/>
  <c r="E64" i="11" s="1"/>
  <c r="D35" i="6"/>
  <c r="D64" i="11" s="1"/>
  <c r="C35" i="6"/>
  <c r="C64" i="11" s="1"/>
  <c r="C32" i="6"/>
  <c r="C31" i="6"/>
  <c r="G30" i="6"/>
  <c r="F30" i="6"/>
  <c r="C30" i="6"/>
  <c r="G27" i="6"/>
  <c r="G73" i="11" s="1"/>
  <c r="F27" i="6"/>
  <c r="F73" i="11" s="1"/>
  <c r="E27" i="6"/>
  <c r="E73" i="11" s="1"/>
  <c r="D27" i="6"/>
  <c r="D73" i="11" s="1"/>
  <c r="C27" i="6"/>
  <c r="C73" i="11" s="1"/>
  <c r="G26" i="6"/>
  <c r="G72" i="11" s="1"/>
  <c r="F26" i="6"/>
  <c r="F72" i="11" s="1"/>
  <c r="E26" i="6"/>
  <c r="E72" i="11" s="1"/>
  <c r="D26" i="6"/>
  <c r="D72" i="11" s="1"/>
  <c r="C26" i="6"/>
  <c r="C72" i="11" s="1"/>
  <c r="G25" i="6"/>
  <c r="G71" i="11" s="1"/>
  <c r="F25" i="6"/>
  <c r="F71" i="11" s="1"/>
  <c r="E25" i="6"/>
  <c r="E71" i="11" s="1"/>
  <c r="D25" i="6"/>
  <c r="D71" i="11" s="1"/>
  <c r="C25" i="6"/>
  <c r="C71" i="11" s="1"/>
  <c r="B12" i="6"/>
  <c r="B19" i="6" s="1"/>
  <c r="G4" i="6"/>
  <c r="F4" i="6"/>
  <c r="E4" i="6"/>
  <c r="D4" i="6"/>
  <c r="C4" i="6"/>
  <c r="F12" i="3"/>
  <c r="G59" i="11" s="1"/>
  <c r="E12" i="3"/>
  <c r="F59" i="11" s="1"/>
  <c r="D12" i="3"/>
  <c r="E59" i="11" s="1"/>
  <c r="C12" i="3"/>
  <c r="D59" i="11" s="1"/>
  <c r="B12" i="3"/>
  <c r="C59" i="11" s="1"/>
  <c r="F11" i="3"/>
  <c r="G58" i="11" s="1"/>
  <c r="E11" i="3"/>
  <c r="F58" i="11" s="1"/>
  <c r="D11" i="3"/>
  <c r="E58" i="11" s="1"/>
  <c r="C11" i="3"/>
  <c r="D58" i="11" s="1"/>
  <c r="B11" i="3"/>
  <c r="C58" i="11" s="1"/>
  <c r="F10" i="3"/>
  <c r="G57" i="11" s="1"/>
  <c r="E10" i="3"/>
  <c r="F57" i="11" s="1"/>
  <c r="D10" i="3"/>
  <c r="E57" i="11" s="1"/>
  <c r="C10" i="3"/>
  <c r="D57" i="11" s="1"/>
  <c r="B10" i="3"/>
  <c r="C57" i="11" s="1"/>
  <c r="F86" i="2"/>
  <c r="G50" i="11" s="1"/>
  <c r="E86" i="2"/>
  <c r="F50" i="11" s="1"/>
  <c r="D86" i="2"/>
  <c r="E50" i="11" s="1"/>
  <c r="C86" i="2"/>
  <c r="D50" i="11" s="1"/>
  <c r="B86" i="2"/>
  <c r="C50" i="11" s="1"/>
  <c r="C13" i="9" l="1"/>
  <c r="C23" i="9" s="1"/>
  <c r="C24" i="9"/>
  <c r="G51" i="11"/>
  <c r="F87" i="2"/>
  <c r="G31" i="6" s="1"/>
  <c r="C88" i="2"/>
  <c r="D32" i="6" s="1"/>
  <c r="D88" i="2"/>
  <c r="E32" i="6" s="1"/>
  <c r="E118" i="11"/>
  <c r="C87" i="2"/>
  <c r="D31" i="6" s="1"/>
  <c r="F118" i="11"/>
  <c r="D118" i="11"/>
  <c r="D87" i="2"/>
  <c r="E31" i="6" s="1"/>
  <c r="E87" i="2"/>
  <c r="F31" i="6" s="1"/>
  <c r="E88" i="2"/>
  <c r="F32" i="6" s="1"/>
  <c r="F4" i="9"/>
  <c r="E10" i="9"/>
  <c r="F88" i="2"/>
  <c r="G32" i="6" s="1"/>
  <c r="G52" i="11"/>
  <c r="J2" i="10"/>
  <c r="J6" i="10" s="1"/>
  <c r="J8" i="10" s="1"/>
  <c r="F91" i="11"/>
  <c r="F26" i="7"/>
  <c r="C91" i="11"/>
  <c r="C26" i="7"/>
  <c r="G26" i="7"/>
  <c r="G91" i="11"/>
  <c r="D92" i="11"/>
  <c r="D27" i="7"/>
  <c r="G4" i="9"/>
  <c r="E4" i="9"/>
  <c r="D10" i="9" s="1"/>
  <c r="D30" i="6"/>
  <c r="E8" i="7"/>
  <c r="E22" i="7"/>
  <c r="F27" i="7"/>
  <c r="D31" i="7"/>
  <c r="D4" i="9"/>
  <c r="C10" i="9" s="1"/>
  <c r="H4" i="9"/>
  <c r="G10" i="9" s="1"/>
  <c r="C15" i="9"/>
  <c r="D8" i="7"/>
  <c r="C25" i="7"/>
  <c r="G25" i="7"/>
  <c r="F15" i="9"/>
  <c r="F18" i="9"/>
  <c r="E30" i="6"/>
  <c r="D26" i="7"/>
  <c r="C27" i="7"/>
  <c r="G27" i="7"/>
  <c r="E13" i="9"/>
  <c r="E26" i="7"/>
  <c r="E15" i="9" l="1"/>
  <c r="E23" i="9"/>
  <c r="E19" i="9"/>
  <c r="E92" i="11"/>
  <c r="E27" i="7"/>
  <c r="D90" i="11"/>
  <c r="D25" i="7"/>
  <c r="E90" i="11"/>
  <c r="E25" i="7"/>
  <c r="K37" i="10"/>
  <c r="K39" i="10" s="1"/>
  <c r="N37" i="10"/>
  <c r="J37" i="10"/>
  <c r="M37" i="10"/>
  <c r="M39" i="10" s="1"/>
  <c r="L37" i="10"/>
  <c r="L39" i="10" s="1"/>
  <c r="C5" i="9"/>
  <c r="F10" i="9"/>
  <c r="H10" i="9" s="1"/>
</calcChain>
</file>

<file path=xl/sharedStrings.xml><?xml version="1.0" encoding="utf-8"?>
<sst xmlns="http://schemas.openxmlformats.org/spreadsheetml/2006/main" count="353" uniqueCount="196">
  <si>
    <t>2018F</t>
  </si>
  <si>
    <t>2019F</t>
  </si>
  <si>
    <t>Revenue</t>
  </si>
  <si>
    <t>Net Income</t>
  </si>
  <si>
    <t>Capital Expenditure</t>
  </si>
  <si>
    <t>Total Assets</t>
  </si>
  <si>
    <t>Total Debt</t>
  </si>
  <si>
    <t>Short Term Debt</t>
  </si>
  <si>
    <t>Based on current liabilities</t>
  </si>
  <si>
    <t>Long Term Debt</t>
  </si>
  <si>
    <t>Based on non-current liabilities</t>
  </si>
  <si>
    <t>Total Equity</t>
  </si>
  <si>
    <t>Total Liabilities</t>
  </si>
  <si>
    <t>Total Debt Ratio</t>
  </si>
  <si>
    <t>TDR = Total Debt / Total Asset</t>
  </si>
  <si>
    <t>Short Term Debt Ratio</t>
  </si>
  <si>
    <t>STDR = Short-Term Debt / Total Asset</t>
  </si>
  <si>
    <t>Long Term Debt Ratio</t>
  </si>
  <si>
    <t>LTDR = Long-Term Debt / Total Asset</t>
  </si>
  <si>
    <t>Operating Margin</t>
  </si>
  <si>
    <t>OM = Operating Income / Net Sales</t>
  </si>
  <si>
    <t>Venture Corporation</t>
  </si>
  <si>
    <t>Benchmark Electronics</t>
  </si>
  <si>
    <t>Flextronics Ltd</t>
  </si>
  <si>
    <t>Net Margin</t>
  </si>
  <si>
    <t>NM = Net Profit / Total Revenue</t>
  </si>
  <si>
    <t>Profit Before Tax</t>
  </si>
  <si>
    <t>Profit Attributable to Investors</t>
  </si>
  <si>
    <t>Cash Generated from Operations</t>
  </si>
  <si>
    <t>CFFO = EBIT + Depreciation - Tax + Change in Working Capital</t>
  </si>
  <si>
    <t>Comparison of ROA</t>
  </si>
  <si>
    <t>ROA = Net Income / Total Asset</t>
  </si>
  <si>
    <t>DuPont Analysis</t>
  </si>
  <si>
    <t>ROE = Profit Margin x Total Asset Turnover x Equity Multiplier</t>
  </si>
  <si>
    <t>Adjusted ROE</t>
  </si>
  <si>
    <t>ROE =  Net Income / Shareholder's Equity</t>
  </si>
  <si>
    <t>Profit Margin</t>
  </si>
  <si>
    <t>PM = Net Income / Net Sales</t>
  </si>
  <si>
    <t>Total Asset Turnover</t>
  </si>
  <si>
    <t>TAT = Sales / Average Total Assets</t>
  </si>
  <si>
    <t>Equity Multiplier</t>
  </si>
  <si>
    <t>EM = Total Asset / Total Equity</t>
  </si>
  <si>
    <t>Earnings Per Share</t>
  </si>
  <si>
    <t>EPS = (Net Income - Dividends on Preferred Stock) / Average Outstanding Shares</t>
  </si>
  <si>
    <t>Receivables Turnover</t>
  </si>
  <si>
    <t>RT = Net Credit Sales / Average Account Receivables</t>
  </si>
  <si>
    <t>Days' Sales in Receivables</t>
  </si>
  <si>
    <t>DSR = 365 / Receivables Turnover</t>
  </si>
  <si>
    <t>Current Ratio</t>
  </si>
  <si>
    <t>CR = Current Asset / Current Liabilities</t>
  </si>
  <si>
    <t>Quick Ratio</t>
  </si>
  <si>
    <t>QR = (Current Asset - Inventories) / Current Liabilities</t>
  </si>
  <si>
    <t>Cash Ratio</t>
  </si>
  <si>
    <t>CR = Cash and Cash Equivalents / Current Liabilities</t>
  </si>
  <si>
    <t>Earnings per share</t>
  </si>
  <si>
    <t>Payout ratio</t>
  </si>
  <si>
    <t>Payout Ratio = Total Dividends Paid / Net Income x 100</t>
  </si>
  <si>
    <t>Dividends per share</t>
  </si>
  <si>
    <t>DPS = Payout Ratio x Earnings Per Share / 100</t>
  </si>
  <si>
    <t>Benchmark Electronics Inc</t>
  </si>
  <si>
    <t>Flex Ltd</t>
  </si>
  <si>
    <t>Book Value</t>
  </si>
  <si>
    <t>BV = Total Asset - Total Liabilities</t>
  </si>
  <si>
    <t>Market Capitalisation</t>
  </si>
  <si>
    <t>MC = Share Price x Outstanding Shares</t>
  </si>
  <si>
    <t>Market to Book Ratio</t>
  </si>
  <si>
    <t>M-to-B Ratio = Market Capitalisation / Total Book Value</t>
  </si>
  <si>
    <t>Percentage Change</t>
  </si>
  <si>
    <t>Average %</t>
  </si>
  <si>
    <t>Price</t>
  </si>
  <si>
    <t>Average</t>
  </si>
  <si>
    <t>Cost of Equity</t>
  </si>
  <si>
    <t>Dividend Growth Rate (assumed)</t>
  </si>
  <si>
    <t>DGR = (D1/D0) - 1</t>
  </si>
  <si>
    <t>D1 = D0 (1+ Dividend Growth Rate)</t>
  </si>
  <si>
    <t xml:space="preserve">Stock Price (expected) </t>
  </si>
  <si>
    <t>Dividends per share (expected)</t>
  </si>
  <si>
    <t>Future Price (expected)</t>
  </si>
  <si>
    <t>P0 = D1 / (Required Return - Dividend Growth Rate)</t>
  </si>
  <si>
    <t>Present Value if sell in year 2019</t>
  </si>
  <si>
    <t>PV = Dividends Per Share / (1 + Required Return)^T</t>
  </si>
  <si>
    <t>Present Value of Dividends</t>
  </si>
  <si>
    <t>Required Return</t>
  </si>
  <si>
    <t>Basic weighted average shares</t>
  </si>
  <si>
    <t xml:space="preserve">Price </t>
  </si>
  <si>
    <t xml:space="preserve">Price to Earning Ratio </t>
  </si>
  <si>
    <t/>
  </si>
  <si>
    <t xml:space="preserve">Earnings per share </t>
  </si>
  <si>
    <t>Price to Earning Ratio</t>
  </si>
  <si>
    <t>P/E Ratio = Market Value Share / Earnings per Share</t>
  </si>
  <si>
    <t xml:space="preserve">Figure 2: </t>
  </si>
  <si>
    <t>FY 2014</t>
  </si>
  <si>
    <t>FY 2015</t>
  </si>
  <si>
    <t>FY 2016</t>
  </si>
  <si>
    <t>FY 2017</t>
  </si>
  <si>
    <t>Net Income (in millions)</t>
  </si>
  <si>
    <t>Stock Price</t>
  </si>
  <si>
    <t>Basic Weighted Average Shares</t>
  </si>
  <si>
    <t>EPS</t>
  </si>
  <si>
    <t>Flextronics International Ltd</t>
  </si>
  <si>
    <t>Figure 6: Comparison of ROA with Major Competitors</t>
  </si>
  <si>
    <t>ST Debt Ratio</t>
  </si>
  <si>
    <t>LT Debt Ratio</t>
  </si>
  <si>
    <t>PE Ratio</t>
  </si>
  <si>
    <t>Figure 13: Days' Sales in Receivables</t>
  </si>
  <si>
    <t>Price (High)</t>
  </si>
  <si>
    <t>Price (Low)</t>
  </si>
  <si>
    <t>Price (Last)</t>
  </si>
  <si>
    <t>Dividends Per Share</t>
  </si>
  <si>
    <t>Date</t>
  </si>
  <si>
    <t>Venture Corporation Closing Price</t>
  </si>
  <si>
    <t>STI Index Closing</t>
  </si>
  <si>
    <t>Weekly Stock Price Change</t>
  </si>
  <si>
    <t>% Stock Price Change</t>
  </si>
  <si>
    <t>Weekly STI Change</t>
  </si>
  <si>
    <t>% STI Change</t>
  </si>
  <si>
    <t>Calculation of Beta</t>
  </si>
  <si>
    <t>Beta</t>
  </si>
  <si>
    <t>Assumptions</t>
  </si>
  <si>
    <t>Rate of Return on Risk-free securities***</t>
  </si>
  <si>
    <t>Market Overall Expected Rate of Return*</t>
  </si>
  <si>
    <t>Cost of Equity (CAPM)</t>
  </si>
  <si>
    <t>*Expected Return of STI is assumed to be the same as S&amp;P500 of 10%</t>
  </si>
  <si>
    <t>***Rate of return on Risk-free securities is assumed to be 4% based on interest rate of treasury bills (according to Prof Jeremy Goh)</t>
  </si>
  <si>
    <t>Tax Rate:</t>
  </si>
  <si>
    <t>Cost of Debt</t>
  </si>
  <si>
    <t>Undetermined**</t>
  </si>
  <si>
    <t>Cost of Debt Calculation</t>
  </si>
  <si>
    <t>2013 EFF IR</t>
  </si>
  <si>
    <t>2014 EFF IR</t>
  </si>
  <si>
    <t>2015 EFF IR</t>
  </si>
  <si>
    <t>2016 EFF IR</t>
  </si>
  <si>
    <t>Bank loan 1</t>
  </si>
  <si>
    <t>Bank Loan 2</t>
  </si>
  <si>
    <t>Bank Loan 3</t>
  </si>
  <si>
    <t>Bank Loan 4</t>
  </si>
  <si>
    <t>Bank Loan 5</t>
  </si>
  <si>
    <t>Total Loan</t>
  </si>
  <si>
    <t>** Annual Report for 2017 has not been published, therefore we are unable to determine the outstanding bank loans for 2017 and its respective effective interest rates</t>
  </si>
  <si>
    <t>Total Debt &amp; Equity</t>
  </si>
  <si>
    <t>Tax Rate</t>
  </si>
  <si>
    <t>WACC</t>
  </si>
  <si>
    <t>Share Price (Average)</t>
  </si>
  <si>
    <t>Intangible Assets</t>
  </si>
  <si>
    <t xml:space="preserve">% of Total </t>
  </si>
  <si>
    <t>% of Total = Intangible Assets / Total Assets x 100%</t>
  </si>
  <si>
    <t xml:space="preserve">5 year average </t>
  </si>
  <si>
    <t xml:space="preserve">Figure 1: </t>
  </si>
  <si>
    <t>Figure 3: Net Income Margin</t>
  </si>
  <si>
    <t>Figure 4: Liqudiity Ratios</t>
  </si>
  <si>
    <t>Figure 5: Venture Corporation's Debt Ratios</t>
  </si>
  <si>
    <t>Figure 7: Comparison of Asset Turnover Ratio</t>
  </si>
  <si>
    <t>Figure 8: DuPont Analysis of ROE</t>
  </si>
  <si>
    <t>Figure 10: Comparison of EPS with Major Competitors</t>
  </si>
  <si>
    <t>Figure 11: Comparison of Price to Earning Ratio with Competitors</t>
  </si>
  <si>
    <t>Figure 12: Comparison of Share Price with Competitors</t>
  </si>
  <si>
    <t>Figure 14</t>
  </si>
  <si>
    <t>Figure 15: Comparison of Market to Book Ratio with Competitors</t>
  </si>
  <si>
    <t>Figure 16: Market Capitalisation of Competitors</t>
  </si>
  <si>
    <t>Figure 17</t>
  </si>
  <si>
    <t>Figure 18: Share Price to Dividends per Share</t>
  </si>
  <si>
    <t>Figure 22</t>
  </si>
  <si>
    <t>where:</t>
  </si>
  <si>
    <t>D = Total debt of a company</t>
  </si>
  <si>
    <t>V = Total debt and total equity of a company</t>
  </si>
  <si>
    <t>E = Total equity of a company</t>
  </si>
  <si>
    <t>Calculation of Beta:</t>
  </si>
  <si>
    <r>
      <t xml:space="preserve">For this report, we have extracted the weekly closing stock prices of VC and the weekly STI Index closing price for a duration of 5 years from Bloomberg. We assume that the analysis of this over a 5-year period will be sufficient to calculate a proper beta. We then calculated the percentage changes in stock prices of VC and percentage changes in weekly STI Index. Last, beta of VC is calculated by taking the covariance of its weekly percentage changes in VC closing stock price and STI’s closing index and dividing it by the variance of the percentage STI change. After the calculations have been carried out, we arrive at a </t>
    </r>
    <r>
      <rPr>
        <i/>
        <sz val="12"/>
        <color rgb="FF000000"/>
        <rFont val="Times New Roman"/>
        <family val="1"/>
      </rPr>
      <t>beta of 0.31973</t>
    </r>
    <r>
      <rPr>
        <sz val="12"/>
        <color rgb="FF000000"/>
        <rFont val="Times New Roman"/>
        <family val="1"/>
      </rPr>
      <t>.</t>
    </r>
  </si>
  <si>
    <t>Period</t>
  </si>
  <si>
    <t>Short Term Return</t>
  </si>
  <si>
    <t>Medium Term Return</t>
  </si>
  <si>
    <t>Long Term Return</t>
  </si>
  <si>
    <t>5 Days</t>
  </si>
  <si>
    <t>10 Days</t>
  </si>
  <si>
    <t>20 Days</t>
  </si>
  <si>
    <t>3 Months</t>
  </si>
  <si>
    <t>6 Months</t>
  </si>
  <si>
    <t>1 Year</t>
  </si>
  <si>
    <t>2 Years</t>
  </si>
  <si>
    <t>3 Years</t>
  </si>
  <si>
    <t>5 Years</t>
  </si>
  <si>
    <t>Dividends Received</t>
  </si>
  <si>
    <t>Capital Appreciation</t>
  </si>
  <si>
    <t>Total Shareholder Returns</t>
  </si>
  <si>
    <t>-</t>
  </si>
  <si>
    <t>Annualised Return</t>
  </si>
  <si>
    <t>Annualised</t>
  </si>
  <si>
    <t>Reference: http://www.shareinvestor.com/fundamental/factsheet.html?counter=V03.SI</t>
  </si>
  <si>
    <t>(Ending Market Value of Stock - Cost Basis of Stock) + Any Dividends Received + Any Other Cash Distributions Received + The Market Value of Any Shares Received in a Spin-Off + Any Dividends Received on Shares from the Spin-Off Stock + Any Other Cash Distributions Received from the Spun-Off Stock + The Market or Liquidation Value of Any Warrants Issued on any of the Stocks</t>
  </si>
  <si>
    <t>------------------- Divided By ---------------</t>
  </si>
  <si>
    <t>Initial Cost Basis of the Stock</t>
  </si>
  <si>
    <r>
      <t>WACC = r</t>
    </r>
    <r>
      <rPr>
        <b/>
        <vertAlign val="subscript"/>
        <sz val="10"/>
        <color rgb="FF222222"/>
        <rFont val="Arial"/>
        <family val="2"/>
      </rPr>
      <t>D</t>
    </r>
    <r>
      <rPr>
        <b/>
        <sz val="10"/>
        <color rgb="FF222222"/>
        <rFont val="Arial"/>
        <family val="2"/>
      </rPr>
      <t xml:space="preserve"> (1- T</t>
    </r>
    <r>
      <rPr>
        <b/>
        <vertAlign val="subscript"/>
        <sz val="10"/>
        <color rgb="FF222222"/>
        <rFont val="Arial"/>
        <family val="2"/>
      </rPr>
      <t>c</t>
    </r>
    <r>
      <rPr>
        <b/>
        <sz val="10"/>
        <color rgb="FF222222"/>
        <rFont val="Arial"/>
        <family val="2"/>
      </rPr>
      <t xml:space="preserve"> )*( D / V )+ r</t>
    </r>
    <r>
      <rPr>
        <b/>
        <vertAlign val="subscript"/>
        <sz val="10"/>
        <color rgb="FF222222"/>
        <rFont val="Arial"/>
        <family val="2"/>
      </rPr>
      <t>E</t>
    </r>
    <r>
      <rPr>
        <b/>
        <sz val="10"/>
        <color rgb="FF222222"/>
        <rFont val="Arial"/>
        <family val="2"/>
      </rPr>
      <t xml:space="preserve"> *( E / V )</t>
    </r>
  </si>
  <si>
    <r>
      <t>r</t>
    </r>
    <r>
      <rPr>
        <vertAlign val="subscript"/>
        <sz val="10"/>
        <color rgb="FF222222"/>
        <rFont val="Arial"/>
        <family val="2"/>
      </rPr>
      <t xml:space="preserve">D </t>
    </r>
    <r>
      <rPr>
        <sz val="10"/>
        <color rgb="FF000000"/>
        <rFont val="Arial"/>
        <family val="2"/>
      </rPr>
      <t>= Cost of debt</t>
    </r>
  </si>
  <si>
    <r>
      <t>T</t>
    </r>
    <r>
      <rPr>
        <vertAlign val="subscript"/>
        <sz val="10"/>
        <color rgb="FF222222"/>
        <rFont val="Arial"/>
        <family val="2"/>
      </rPr>
      <t>c</t>
    </r>
    <r>
      <rPr>
        <sz val="10"/>
        <color rgb="FF222222"/>
        <rFont val="Arial"/>
        <family val="2"/>
      </rPr>
      <t xml:space="preserve"> = Tax Rate of a company</t>
    </r>
  </si>
  <si>
    <r>
      <t>r</t>
    </r>
    <r>
      <rPr>
        <vertAlign val="subscript"/>
        <sz val="10"/>
        <color rgb="FF222222"/>
        <rFont val="Arial"/>
        <family val="2"/>
      </rPr>
      <t xml:space="preserve">E </t>
    </r>
    <r>
      <rPr>
        <sz val="10"/>
        <color rgb="FF222222"/>
        <rFont val="Arial"/>
        <family val="2"/>
      </rPr>
      <t>= Cost of equity</t>
    </r>
  </si>
  <si>
    <t>Formula for Total Shareholder Returns: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</si>
</sst>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35">
    <font>
      <sz val="10"/>
      <color rgb="FF000000"/>
      <name val="Arial"/>
    </font>
    <font>
      <sz val="10"/>
      <name val="Arial"/>
      <family val="2"/>
    </font>
    <font>
      <sz val="12"/>
      <color rgb="FF000000"/>
      <name val="Calibri"/>
      <family val="2"/>
    </font>
    <font>
      <b/>
      <sz val="10"/>
      <name val="Arial"/>
      <family val="2"/>
    </font>
    <font>
      <b/>
      <sz val="12"/>
      <color rgb="FF000000"/>
      <name val="Calibri"/>
      <family val="2"/>
    </font>
    <font>
      <sz val="10"/>
      <color rgb="FF000000"/>
      <name val="Arial"/>
      <family val="2"/>
    </font>
    <font>
      <sz val="11"/>
      <color rgb="FF000000"/>
      <name val="Calibri"/>
      <family val="2"/>
    </font>
    <font>
      <b/>
      <sz val="11"/>
      <color rgb="FF000000"/>
      <name val="Calibri"/>
      <family val="2"/>
    </font>
    <font>
      <b/>
      <sz val="11"/>
      <name val="Calibri"/>
      <family val="2"/>
    </font>
    <font>
      <b/>
      <u/>
      <sz val="11"/>
      <color rgb="FF000000"/>
      <name val="Calibri"/>
      <family val="2"/>
    </font>
    <font>
      <sz val="11"/>
      <name val="Calibri"/>
      <family val="2"/>
    </font>
    <font>
      <b/>
      <sz val="10"/>
      <color rgb="FF0000FF"/>
      <name val="Arial"/>
      <family val="2"/>
    </font>
    <font>
      <sz val="10"/>
      <name val="Arial"/>
      <family val="2"/>
    </font>
    <font>
      <b/>
      <sz val="10"/>
      <name val="Arial"/>
      <family val="2"/>
    </font>
    <font>
      <sz val="10"/>
      <name val="Arial"/>
      <family val="2"/>
    </font>
    <font>
      <sz val="12"/>
      <name val="Calibri"/>
      <family val="2"/>
    </font>
    <font>
      <b/>
      <sz val="12"/>
      <name val="Calibri"/>
      <family val="2"/>
    </font>
    <font>
      <sz val="10"/>
      <name val="Calibri"/>
      <family val="2"/>
    </font>
    <font>
      <sz val="10"/>
      <color rgb="FF000000"/>
      <name val="Arial"/>
      <family val="2"/>
    </font>
    <font>
      <b/>
      <sz val="10"/>
      <color rgb="FF000000"/>
      <name val="Arial"/>
      <family val="2"/>
    </font>
    <font>
      <sz val="10"/>
      <color theme="1"/>
      <name val="Arial"/>
      <family val="2"/>
    </font>
    <font>
      <b/>
      <sz val="10"/>
      <color theme="0"/>
      <name val="Arial"/>
      <family val="2"/>
    </font>
    <font>
      <sz val="10"/>
      <color theme="0"/>
      <name val="Arial"/>
      <family val="2"/>
    </font>
    <font>
      <b/>
      <sz val="10"/>
      <color theme="1"/>
      <name val="Arial"/>
      <family val="2"/>
    </font>
    <font>
      <b/>
      <sz val="12"/>
      <color theme="0"/>
      <name val="Calibri"/>
      <family val="2"/>
    </font>
    <font>
      <sz val="12"/>
      <color theme="0"/>
      <name val="Calibri"/>
      <family val="2"/>
    </font>
    <font>
      <b/>
      <sz val="11"/>
      <color theme="0"/>
      <name val="Calibri"/>
      <family val="2"/>
    </font>
    <font>
      <b/>
      <u/>
      <sz val="11"/>
      <color theme="0"/>
      <name val="Calibri"/>
      <family val="2"/>
    </font>
    <font>
      <b/>
      <sz val="12"/>
      <color rgb="FF000000"/>
      <name val="Times New Roman"/>
      <family val="1"/>
    </font>
    <font>
      <sz val="12"/>
      <color rgb="FF000000"/>
      <name val="Times New Roman"/>
      <family val="1"/>
    </font>
    <font>
      <i/>
      <sz val="12"/>
      <color rgb="FF000000"/>
      <name val="Times New Roman"/>
      <family val="1"/>
    </font>
    <font>
      <b/>
      <sz val="10"/>
      <color rgb="FF222222"/>
      <name val="Arial"/>
      <family val="2"/>
    </font>
    <font>
      <b/>
      <vertAlign val="subscript"/>
      <sz val="10"/>
      <color rgb="FF222222"/>
      <name val="Arial"/>
      <family val="2"/>
    </font>
    <font>
      <sz val="10"/>
      <color rgb="FF222222"/>
      <name val="Arial"/>
      <family val="2"/>
    </font>
    <font>
      <vertAlign val="subscript"/>
      <sz val="10"/>
      <color rgb="FF222222"/>
      <name val="Arial"/>
      <family val="2"/>
    </font>
  </fonts>
  <fills count="13">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7030A0"/>
        <bgColor rgb="FFFFFF00"/>
      </patternFill>
    </fill>
  </fills>
  <borders count="5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rgb="FF000000"/>
      </bottom>
      <diagonal/>
    </border>
    <border>
      <left style="thin">
        <color rgb="FF000000"/>
      </left>
      <right style="medium">
        <color indexed="64"/>
      </right>
      <top style="medium">
        <color indexed="64"/>
      </top>
      <bottom style="medium">
        <color indexed="64"/>
      </bottom>
      <diagonal/>
    </border>
    <border>
      <left style="medium">
        <color indexed="64"/>
      </left>
      <right style="medium">
        <color indexed="64"/>
      </right>
      <top/>
      <bottom style="thin">
        <color rgb="FF000000"/>
      </bottom>
      <diagonal/>
    </border>
    <border>
      <left/>
      <right style="thin">
        <color rgb="FF000000"/>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rgb="FF000000"/>
      </left>
      <right style="thin">
        <color rgb="FF000000"/>
      </right>
      <top style="medium">
        <color indexed="64"/>
      </top>
      <bottom style="medium">
        <color indexed="64"/>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s>
  <cellStyleXfs count="2">
    <xf numFmtId="0" fontId="0" fillId="0" borderId="0"/>
    <xf numFmtId="9" fontId="18" fillId="0" borderId="0" applyFont="0" applyFill="0" applyBorder="0" applyAlignment="0" applyProtection="0"/>
  </cellStyleXfs>
  <cellXfs count="461">
    <xf numFmtId="0" fontId="0" fillId="0" borderId="0" xfId="0" applyFont="1" applyAlignment="1"/>
    <xf numFmtId="0" fontId="1" fillId="0" borderId="0" xfId="0" applyFont="1" applyAlignment="1">
      <alignment horizontal="center"/>
    </xf>
    <xf numFmtId="0" fontId="1" fillId="0" borderId="0" xfId="0" applyFont="1" applyAlignment="1"/>
    <xf numFmtId="0" fontId="2" fillId="0" borderId="0" xfId="0" applyFont="1" applyAlignment="1">
      <alignment horizontal="right"/>
    </xf>
    <xf numFmtId="0" fontId="2" fillId="0" borderId="0" xfId="0" applyFont="1" applyAlignment="1"/>
    <xf numFmtId="0" fontId="3" fillId="0" borderId="0" xfId="0" applyFont="1" applyAlignment="1">
      <alignment horizontal="center"/>
    </xf>
    <xf numFmtId="0" fontId="3" fillId="0" borderId="0" xfId="0" applyFont="1" applyAlignment="1">
      <alignment horizontal="center"/>
    </xf>
    <xf numFmtId="0" fontId="4" fillId="0" borderId="0" xfId="0" applyFont="1" applyAlignment="1">
      <alignment horizontal="right"/>
    </xf>
    <xf numFmtId="0" fontId="5" fillId="0" borderId="0" xfId="0" applyFont="1"/>
    <xf numFmtId="0" fontId="6" fillId="0" borderId="0" xfId="0" applyFont="1" applyAlignment="1"/>
    <xf numFmtId="0" fontId="7" fillId="0" borderId="0" xfId="0" applyFont="1" applyAlignment="1">
      <alignment horizontal="right"/>
    </xf>
    <xf numFmtId="0" fontId="8" fillId="0" borderId="0" xfId="0" applyFont="1" applyAlignment="1"/>
    <xf numFmtId="0" fontId="9" fillId="0" borderId="0" xfId="0" applyFont="1" applyAlignment="1"/>
    <xf numFmtId="0" fontId="7" fillId="0" borderId="0" xfId="0" applyFont="1" applyAlignment="1"/>
    <xf numFmtId="0" fontId="6" fillId="0" borderId="0" xfId="0" applyFont="1" applyAlignment="1"/>
    <xf numFmtId="0" fontId="10" fillId="0" borderId="0" xfId="0" applyFont="1" applyAlignment="1"/>
    <xf numFmtId="0" fontId="3" fillId="0" borderId="0" xfId="0" applyFont="1" applyAlignment="1"/>
    <xf numFmtId="2" fontId="1" fillId="0" borderId="0" xfId="0" applyNumberFormat="1" applyFont="1" applyAlignment="1"/>
    <xf numFmtId="0" fontId="10" fillId="0" borderId="0" xfId="0" applyFont="1"/>
    <xf numFmtId="2" fontId="1" fillId="0" borderId="0" xfId="0" applyNumberFormat="1" applyFont="1"/>
    <xf numFmtId="0" fontId="3" fillId="0" borderId="0" xfId="0" applyFont="1" applyAlignment="1">
      <alignment horizontal="right"/>
    </xf>
    <xf numFmtId="0" fontId="3" fillId="0" borderId="0" xfId="0" applyFont="1"/>
    <xf numFmtId="0" fontId="11" fillId="0" borderId="0" xfId="0" applyFont="1" applyAlignment="1"/>
    <xf numFmtId="0" fontId="10" fillId="0" borderId="0" xfId="0" quotePrefix="1" applyFont="1" applyAlignment="1"/>
    <xf numFmtId="2" fontId="6" fillId="0" borderId="0" xfId="0" applyNumberFormat="1" applyFont="1" applyAlignment="1"/>
    <xf numFmtId="2" fontId="10" fillId="0" borderId="0" xfId="0" applyNumberFormat="1" applyFont="1"/>
    <xf numFmtId="0" fontId="8" fillId="0" borderId="0" xfId="0" applyFont="1"/>
    <xf numFmtId="0" fontId="8" fillId="0" borderId="0" xfId="0" applyFont="1" applyAlignment="1">
      <alignment horizontal="center"/>
    </xf>
    <xf numFmtId="14" fontId="6" fillId="0" borderId="0" xfId="0" applyNumberFormat="1" applyFont="1" applyAlignment="1">
      <alignment horizontal="right"/>
    </xf>
    <xf numFmtId="0" fontId="6" fillId="0" borderId="0" xfId="0" applyFont="1" applyAlignment="1">
      <alignment horizontal="right"/>
    </xf>
    <xf numFmtId="4" fontId="1" fillId="0" borderId="0" xfId="0" applyNumberFormat="1" applyFont="1"/>
    <xf numFmtId="10" fontId="1" fillId="0" borderId="0" xfId="0" applyNumberFormat="1" applyFont="1"/>
    <xf numFmtId="9" fontId="1" fillId="0" borderId="0" xfId="0" applyNumberFormat="1" applyFont="1" applyAlignment="1"/>
    <xf numFmtId="0" fontId="15" fillId="0" borderId="0" xfId="0" applyFont="1"/>
    <xf numFmtId="10" fontId="15" fillId="0" borderId="7" xfId="0" applyNumberFormat="1" applyFont="1" applyBorder="1"/>
    <xf numFmtId="0" fontId="15" fillId="0" borderId="2" xfId="0" applyFont="1" applyBorder="1" applyAlignment="1"/>
    <xf numFmtId="0" fontId="2" fillId="0" borderId="1" xfId="0" applyFont="1" applyBorder="1" applyAlignment="1">
      <alignment horizontal="right"/>
    </xf>
    <xf numFmtId="0" fontId="15" fillId="0" borderId="1" xfId="0" applyFont="1" applyBorder="1"/>
    <xf numFmtId="10" fontId="15" fillId="0" borderId="1" xfId="0" applyNumberFormat="1" applyFont="1" applyBorder="1"/>
    <xf numFmtId="9" fontId="15" fillId="0" borderId="1" xfId="0" applyNumberFormat="1" applyFont="1" applyBorder="1" applyAlignment="1"/>
    <xf numFmtId="0" fontId="17" fillId="0" borderId="0" xfId="0" applyFont="1"/>
    <xf numFmtId="10" fontId="15" fillId="0" borderId="1" xfId="0" applyNumberFormat="1" applyFont="1" applyFill="1" applyBorder="1"/>
    <xf numFmtId="0" fontId="2" fillId="0" borderId="8" xfId="0" applyFont="1" applyBorder="1" applyAlignment="1">
      <alignment horizontal="center"/>
    </xf>
    <xf numFmtId="10" fontId="2" fillId="0" borderId="8" xfId="0" applyNumberFormat="1" applyFont="1" applyBorder="1" applyAlignment="1">
      <alignment horizontal="center"/>
    </xf>
    <xf numFmtId="0" fontId="2" fillId="0" borderId="0" xfId="0" applyFont="1" applyBorder="1" applyAlignment="1">
      <alignment horizontal="center"/>
    </xf>
    <xf numFmtId="10" fontId="2" fillId="0" borderId="0" xfId="0" applyNumberFormat="1" applyFont="1" applyBorder="1" applyAlignment="1">
      <alignment horizontal="center"/>
    </xf>
    <xf numFmtId="0" fontId="0" fillId="0" borderId="0" xfId="0" applyFont="1" applyAlignment="1"/>
    <xf numFmtId="0" fontId="19" fillId="0" borderId="0" xfId="0" applyFont="1" applyAlignment="1">
      <alignment horizontal="center"/>
    </xf>
    <xf numFmtId="0" fontId="0" fillId="0" borderId="0" xfId="0" applyFont="1" applyAlignment="1"/>
    <xf numFmtId="0" fontId="16" fillId="0" borderId="30" xfId="0" applyFont="1" applyFill="1" applyBorder="1" applyAlignment="1"/>
    <xf numFmtId="10" fontId="15" fillId="0" borderId="31" xfId="0" applyNumberFormat="1" applyFont="1" applyFill="1" applyBorder="1"/>
    <xf numFmtId="0" fontId="15" fillId="0" borderId="32" xfId="0" applyFont="1" applyFill="1" applyBorder="1" applyAlignment="1"/>
    <xf numFmtId="0" fontId="1" fillId="0" borderId="0" xfId="0" applyFont="1" applyFill="1" applyBorder="1" applyAlignment="1">
      <alignment horizontal="center" vertical="center"/>
    </xf>
    <xf numFmtId="0" fontId="0" fillId="0" borderId="0" xfId="0" applyFont="1" applyFill="1" applyAlignment="1"/>
    <xf numFmtId="0" fontId="3" fillId="0" borderId="16" xfId="0" applyFont="1" applyFill="1" applyBorder="1" applyAlignment="1">
      <alignment horizontal="center"/>
    </xf>
    <xf numFmtId="0" fontId="1" fillId="0" borderId="17" xfId="0" applyFont="1" applyFill="1" applyBorder="1" applyAlignment="1">
      <alignment horizontal="center"/>
    </xf>
    <xf numFmtId="0" fontId="1" fillId="0" borderId="18" xfId="0" applyFont="1" applyFill="1" applyBorder="1" applyAlignment="1">
      <alignment horizontal="center"/>
    </xf>
    <xf numFmtId="0" fontId="1" fillId="0" borderId="11" xfId="0" applyFont="1" applyFill="1" applyBorder="1" applyAlignment="1">
      <alignment horizontal="center"/>
    </xf>
    <xf numFmtId="2" fontId="1" fillId="0" borderId="8" xfId="0" applyNumberFormat="1" applyFont="1" applyFill="1" applyBorder="1" applyAlignment="1">
      <alignment horizontal="center"/>
    </xf>
    <xf numFmtId="2" fontId="1" fillId="0" borderId="12" xfId="0" applyNumberFormat="1" applyFont="1" applyFill="1" applyBorder="1" applyAlignment="1">
      <alignment horizontal="center"/>
    </xf>
    <xf numFmtId="0" fontId="1" fillId="0" borderId="8" xfId="0" applyFont="1" applyFill="1" applyBorder="1" applyAlignment="1">
      <alignment horizontal="center"/>
    </xf>
    <xf numFmtId="0" fontId="1" fillId="0" borderId="12" xfId="0" applyFont="1" applyFill="1" applyBorder="1" applyAlignment="1">
      <alignment horizontal="center"/>
    </xf>
    <xf numFmtId="0" fontId="1" fillId="0" borderId="13" xfId="0" applyFont="1" applyFill="1" applyBorder="1" applyAlignment="1">
      <alignment horizontal="center"/>
    </xf>
    <xf numFmtId="2" fontId="1" fillId="0" borderId="14" xfId="0" applyNumberFormat="1" applyFont="1" applyFill="1" applyBorder="1" applyAlignment="1">
      <alignment horizontal="center"/>
    </xf>
    <xf numFmtId="2" fontId="1" fillId="0" borderId="15" xfId="0" applyNumberFormat="1" applyFont="1" applyFill="1" applyBorder="1" applyAlignment="1">
      <alignment horizontal="center"/>
    </xf>
    <xf numFmtId="0" fontId="1" fillId="0" borderId="0" xfId="0" applyFont="1" applyFill="1" applyAlignment="1">
      <alignment horizontal="center"/>
    </xf>
    <xf numFmtId="0" fontId="1" fillId="0" borderId="0" xfId="0" applyFont="1" applyFill="1"/>
    <xf numFmtId="2" fontId="3" fillId="0" borderId="16" xfId="0" applyNumberFormat="1" applyFont="1" applyFill="1" applyBorder="1" applyAlignment="1">
      <alignment horizontal="center"/>
    </xf>
    <xf numFmtId="2" fontId="1" fillId="0" borderId="17" xfId="0" applyNumberFormat="1" applyFont="1" applyFill="1" applyBorder="1" applyAlignment="1">
      <alignment horizontal="center"/>
    </xf>
    <xf numFmtId="2" fontId="1" fillId="0" borderId="18" xfId="0" applyNumberFormat="1" applyFont="1" applyFill="1" applyBorder="1" applyAlignment="1">
      <alignment horizontal="center"/>
    </xf>
    <xf numFmtId="2" fontId="1" fillId="0" borderId="11" xfId="0" applyNumberFormat="1" applyFont="1" applyFill="1" applyBorder="1" applyAlignment="1">
      <alignment horizontal="center"/>
    </xf>
    <xf numFmtId="2" fontId="1" fillId="0" borderId="13" xfId="0" applyNumberFormat="1" applyFont="1" applyFill="1" applyBorder="1" applyAlignment="1">
      <alignment horizontal="center"/>
    </xf>
    <xf numFmtId="0" fontId="1" fillId="0" borderId="20" xfId="0" applyFont="1" applyFill="1" applyBorder="1" applyAlignment="1">
      <alignment horizontal="center"/>
    </xf>
    <xf numFmtId="0" fontId="1" fillId="0" borderId="0" xfId="0" applyFont="1" applyFill="1" applyBorder="1" applyAlignment="1">
      <alignment horizontal="center"/>
    </xf>
    <xf numFmtId="0" fontId="1" fillId="0" borderId="21" xfId="0" applyFont="1" applyFill="1" applyBorder="1" applyAlignment="1">
      <alignment horizontal="center"/>
    </xf>
    <xf numFmtId="0" fontId="1" fillId="0" borderId="0" xfId="0" applyFont="1" applyFill="1" applyBorder="1" applyAlignment="1"/>
    <xf numFmtId="0" fontId="1" fillId="0" borderId="22" xfId="0" applyFont="1" applyFill="1" applyBorder="1" applyAlignment="1">
      <alignment horizontal="center"/>
    </xf>
    <xf numFmtId="0" fontId="1" fillId="0" borderId="23" xfId="0" applyFont="1" applyFill="1" applyBorder="1" applyAlignment="1">
      <alignment horizontal="center"/>
    </xf>
    <xf numFmtId="0" fontId="1" fillId="0" borderId="24" xfId="0" applyFont="1" applyFill="1" applyBorder="1" applyAlignment="1">
      <alignment horizontal="center"/>
    </xf>
    <xf numFmtId="0" fontId="12" fillId="0" borderId="11" xfId="0" applyFont="1" applyFill="1" applyBorder="1" applyAlignment="1">
      <alignment horizontal="center"/>
    </xf>
    <xf numFmtId="0" fontId="0" fillId="0" borderId="11" xfId="0" applyFont="1" applyFill="1" applyBorder="1" applyAlignment="1">
      <alignment horizontal="center"/>
    </xf>
    <xf numFmtId="0" fontId="0" fillId="0" borderId="13" xfId="0" applyFont="1" applyFill="1" applyBorder="1" applyAlignment="1">
      <alignment horizontal="center"/>
    </xf>
    <xf numFmtId="0" fontId="1" fillId="0" borderId="14" xfId="0" applyFont="1" applyFill="1" applyBorder="1" applyAlignment="1">
      <alignment horizontal="center"/>
    </xf>
    <xf numFmtId="0" fontId="1" fillId="0" borderId="15" xfId="0" applyFont="1" applyFill="1" applyBorder="1" applyAlignment="1">
      <alignment horizontal="center"/>
    </xf>
    <xf numFmtId="0" fontId="0" fillId="0" borderId="16" xfId="0" applyFont="1" applyFill="1" applyBorder="1" applyAlignment="1"/>
    <xf numFmtId="0" fontId="3" fillId="0" borderId="11" xfId="0" applyFont="1" applyFill="1" applyBorder="1" applyAlignment="1">
      <alignment horizontal="center"/>
    </xf>
    <xf numFmtId="0" fontId="3" fillId="0" borderId="13" xfId="0" applyFont="1" applyFill="1" applyBorder="1" applyAlignment="1">
      <alignment horizontal="center"/>
    </xf>
    <xf numFmtId="0" fontId="0" fillId="0" borderId="20" xfId="0" applyFont="1" applyFill="1" applyBorder="1" applyAlignment="1"/>
    <xf numFmtId="2" fontId="1" fillId="0" borderId="0" xfId="0" applyNumberFormat="1" applyFont="1" applyFill="1" applyBorder="1" applyAlignment="1">
      <alignment horizontal="center"/>
    </xf>
    <xf numFmtId="2" fontId="1" fillId="0" borderId="21" xfId="0" applyNumberFormat="1" applyFont="1" applyFill="1" applyBorder="1" applyAlignment="1">
      <alignment horizontal="center"/>
    </xf>
    <xf numFmtId="2" fontId="1" fillId="0" borderId="23" xfId="0" applyNumberFormat="1" applyFont="1" applyFill="1" applyBorder="1" applyAlignment="1">
      <alignment horizontal="center"/>
    </xf>
    <xf numFmtId="2" fontId="1" fillId="0" borderId="24" xfId="0" applyNumberFormat="1" applyFont="1" applyFill="1" applyBorder="1" applyAlignment="1">
      <alignment horizontal="center"/>
    </xf>
    <xf numFmtId="0" fontId="14" fillId="0" borderId="17" xfId="0" applyFont="1" applyFill="1" applyBorder="1" applyAlignment="1">
      <alignment horizontal="center"/>
    </xf>
    <xf numFmtId="0" fontId="14" fillId="0" borderId="18" xfId="0" applyFont="1" applyFill="1" applyBorder="1" applyAlignment="1">
      <alignment horizontal="center"/>
    </xf>
    <xf numFmtId="0" fontId="14" fillId="0" borderId="16" xfId="0" applyFont="1" applyFill="1" applyBorder="1" applyAlignment="1">
      <alignment horizontal="center"/>
    </xf>
    <xf numFmtId="2" fontId="13" fillId="0" borderId="0" xfId="0" applyNumberFormat="1" applyFont="1" applyFill="1" applyAlignment="1">
      <alignment horizontal="center"/>
    </xf>
    <xf numFmtId="0" fontId="14" fillId="0" borderId="0" xfId="0" applyFont="1" applyFill="1" applyAlignment="1">
      <alignment horizontal="center"/>
    </xf>
    <xf numFmtId="0" fontId="14" fillId="0" borderId="20" xfId="0" applyFont="1" applyFill="1" applyBorder="1" applyAlignment="1">
      <alignment horizontal="center"/>
    </xf>
    <xf numFmtId="0" fontId="14" fillId="0" borderId="0" xfId="0" applyFont="1" applyFill="1" applyBorder="1" applyAlignment="1">
      <alignment horizontal="center"/>
    </xf>
    <xf numFmtId="0" fontId="14" fillId="0" borderId="21" xfId="0" applyFont="1" applyFill="1" applyBorder="1" applyAlignment="1">
      <alignment horizontal="center"/>
    </xf>
    <xf numFmtId="0" fontId="3" fillId="0" borderId="8" xfId="0" applyFont="1" applyFill="1" applyBorder="1" applyAlignment="1">
      <alignment horizontal="center"/>
    </xf>
    <xf numFmtId="0" fontId="7" fillId="0" borderId="25" xfId="0" applyFont="1" applyFill="1" applyBorder="1" applyAlignment="1"/>
    <xf numFmtId="0" fontId="7" fillId="0" borderId="26" xfId="0" applyFont="1" applyFill="1" applyBorder="1" applyAlignment="1">
      <alignment horizontal="right"/>
    </xf>
    <xf numFmtId="0" fontId="3" fillId="0" borderId="0" xfId="0" applyFont="1" applyFill="1" applyAlignment="1"/>
    <xf numFmtId="0" fontId="1" fillId="0" borderId="11" xfId="0" applyFont="1" applyFill="1" applyBorder="1" applyAlignment="1"/>
    <xf numFmtId="2" fontId="1" fillId="0" borderId="8" xfId="0" applyNumberFormat="1" applyFont="1" applyFill="1" applyBorder="1"/>
    <xf numFmtId="2" fontId="1" fillId="0" borderId="0" xfId="0" applyNumberFormat="1" applyFont="1" applyFill="1"/>
    <xf numFmtId="0" fontId="1" fillId="0" borderId="13" xfId="0" applyFont="1" applyFill="1" applyBorder="1" applyAlignment="1"/>
    <xf numFmtId="0" fontId="2" fillId="0" borderId="33" xfId="0" applyFont="1" applyFill="1" applyBorder="1" applyAlignment="1"/>
    <xf numFmtId="0" fontId="2" fillId="0" borderId="2" xfId="0" applyFont="1" applyFill="1" applyBorder="1" applyAlignment="1">
      <alignment horizontal="right"/>
    </xf>
    <xf numFmtId="0" fontId="2" fillId="0" borderId="34" xfId="0" applyFont="1" applyFill="1" applyBorder="1" applyAlignment="1">
      <alignment horizontal="right"/>
    </xf>
    <xf numFmtId="0" fontId="2" fillId="0" borderId="28" xfId="0" applyFont="1" applyFill="1" applyBorder="1" applyAlignment="1"/>
    <xf numFmtId="0" fontId="2" fillId="0" borderId="1" xfId="0" applyFont="1" applyFill="1" applyBorder="1" applyAlignment="1">
      <alignment horizontal="right"/>
    </xf>
    <xf numFmtId="0" fontId="2" fillId="0" borderId="29" xfId="0" applyFont="1" applyFill="1" applyBorder="1" applyAlignment="1">
      <alignment horizontal="right"/>
    </xf>
    <xf numFmtId="0" fontId="15" fillId="0" borderId="28" xfId="0" applyFont="1" applyFill="1" applyBorder="1" applyAlignment="1"/>
    <xf numFmtId="0" fontId="15" fillId="0" borderId="1" xfId="0" applyFont="1" applyFill="1" applyBorder="1"/>
    <xf numFmtId="0" fontId="15" fillId="0" borderId="29" xfId="0" applyFont="1" applyFill="1" applyBorder="1"/>
    <xf numFmtId="10" fontId="15" fillId="0" borderId="29" xfId="0" applyNumberFormat="1" applyFont="1" applyFill="1" applyBorder="1"/>
    <xf numFmtId="9" fontId="15" fillId="0" borderId="1" xfId="0" applyNumberFormat="1" applyFont="1" applyFill="1" applyBorder="1" applyAlignment="1"/>
    <xf numFmtId="9" fontId="15" fillId="0" borderId="29" xfId="0" applyNumberFormat="1" applyFont="1" applyFill="1" applyBorder="1" applyAlignment="1"/>
    <xf numFmtId="0" fontId="8" fillId="0" borderId="27" xfId="0" applyFont="1" applyFill="1" applyBorder="1" applyAlignment="1"/>
    <xf numFmtId="0" fontId="6" fillId="0" borderId="11" xfId="0" applyFont="1" applyFill="1" applyBorder="1" applyAlignment="1"/>
    <xf numFmtId="2" fontId="6" fillId="0" borderId="8" xfId="0" applyNumberFormat="1" applyFont="1" applyFill="1" applyBorder="1" applyAlignment="1"/>
    <xf numFmtId="2" fontId="6" fillId="0" borderId="12" xfId="0" applyNumberFormat="1" applyFont="1" applyFill="1" applyBorder="1" applyAlignment="1"/>
    <xf numFmtId="2" fontId="1" fillId="0" borderId="12" xfId="0" applyNumberFormat="1" applyFont="1" applyFill="1" applyBorder="1"/>
    <xf numFmtId="2" fontId="1" fillId="0" borderId="14" xfId="0" applyNumberFormat="1" applyFont="1" applyFill="1" applyBorder="1" applyAlignment="1"/>
    <xf numFmtId="2" fontId="1" fillId="0" borderId="15" xfId="0" applyNumberFormat="1" applyFont="1" applyFill="1" applyBorder="1" applyAlignment="1"/>
    <xf numFmtId="0" fontId="14" fillId="0" borderId="16" xfId="0" applyFont="1" applyFill="1" applyBorder="1" applyAlignment="1">
      <alignment horizontal="center" vertical="center"/>
    </xf>
    <xf numFmtId="0" fontId="14" fillId="0" borderId="17" xfId="0" applyFont="1" applyFill="1" applyBorder="1" applyAlignment="1">
      <alignment horizontal="center" vertical="center"/>
    </xf>
    <xf numFmtId="0" fontId="14" fillId="0" borderId="18" xfId="0" applyFont="1" applyFill="1" applyBorder="1" applyAlignment="1">
      <alignment horizontal="center" vertical="center"/>
    </xf>
    <xf numFmtId="0" fontId="3" fillId="0" borderId="11"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12" xfId="0" applyFont="1" applyFill="1" applyBorder="1" applyAlignment="1">
      <alignment horizontal="center" vertical="center"/>
    </xf>
    <xf numFmtId="2" fontId="1" fillId="0" borderId="8" xfId="0" applyNumberFormat="1" applyFont="1" applyFill="1" applyBorder="1" applyAlignment="1">
      <alignment horizontal="center" vertical="center"/>
    </xf>
    <xf numFmtId="2" fontId="1" fillId="0" borderId="12" xfId="0" applyNumberFormat="1" applyFont="1" applyFill="1" applyBorder="1" applyAlignment="1">
      <alignment horizontal="center" vertical="center"/>
    </xf>
    <xf numFmtId="0" fontId="3" fillId="0" borderId="13" xfId="0" applyFont="1" applyFill="1" applyBorder="1" applyAlignment="1">
      <alignment horizontal="center" vertical="center"/>
    </xf>
    <xf numFmtId="2" fontId="1" fillId="0" borderId="14" xfId="0" applyNumberFormat="1" applyFont="1" applyFill="1" applyBorder="1" applyAlignment="1">
      <alignment horizontal="center" vertical="center"/>
    </xf>
    <xf numFmtId="2" fontId="1" fillId="0" borderId="15"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21" xfId="0" applyFont="1" applyFill="1" applyBorder="1" applyAlignment="1">
      <alignment horizontal="center" vertical="center"/>
    </xf>
    <xf numFmtId="0" fontId="1" fillId="0"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xf>
    <xf numFmtId="0" fontId="3" fillId="0" borderId="0" xfId="0" applyFont="1" applyFill="1" applyBorder="1" applyAlignment="1"/>
    <xf numFmtId="2" fontId="1" fillId="0" borderId="0" xfId="0" applyNumberFormat="1" applyFont="1" applyFill="1" applyBorder="1"/>
    <xf numFmtId="2" fontId="1" fillId="0" borderId="0" xfId="0" applyNumberFormat="1" applyFont="1" applyFill="1" applyBorder="1" applyAlignment="1"/>
    <xf numFmtId="0" fontId="21" fillId="3" borderId="9" xfId="0" applyFont="1" applyFill="1" applyBorder="1" applyAlignment="1">
      <alignment horizontal="center"/>
    </xf>
    <xf numFmtId="0" fontId="21" fillId="3" borderId="19" xfId="0" applyFont="1" applyFill="1" applyBorder="1" applyAlignment="1">
      <alignment horizontal="center"/>
    </xf>
    <xf numFmtId="0" fontId="21" fillId="3" borderId="10" xfId="0" applyFont="1" applyFill="1" applyBorder="1" applyAlignment="1">
      <alignment horizontal="center"/>
    </xf>
    <xf numFmtId="0" fontId="1" fillId="0" borderId="36" xfId="0" applyFont="1" applyBorder="1" applyAlignment="1">
      <alignment horizontal="center"/>
    </xf>
    <xf numFmtId="0" fontId="1" fillId="0" borderId="0" xfId="0" applyFont="1" applyBorder="1" applyAlignment="1">
      <alignment horizontal="center"/>
    </xf>
    <xf numFmtId="0" fontId="1" fillId="0" borderId="21" xfId="0" applyFont="1" applyBorder="1" applyAlignment="1"/>
    <xf numFmtId="0" fontId="2" fillId="0" borderId="23" xfId="0" applyFont="1" applyBorder="1" applyAlignment="1">
      <alignment horizontal="center"/>
    </xf>
    <xf numFmtId="0" fontId="1" fillId="0" borderId="23" xfId="0" applyFont="1" applyBorder="1" applyAlignment="1">
      <alignment horizontal="center"/>
    </xf>
    <xf numFmtId="0" fontId="1" fillId="0" borderId="24" xfId="0" applyFont="1" applyBorder="1" applyAlignment="1"/>
    <xf numFmtId="0" fontId="2" fillId="0" borderId="20" xfId="0" applyFont="1" applyBorder="1" applyAlignment="1">
      <alignment horizontal="center"/>
    </xf>
    <xf numFmtId="0" fontId="2" fillId="0" borderId="22" xfId="0" applyFont="1" applyBorder="1" applyAlignment="1">
      <alignment horizontal="center"/>
    </xf>
    <xf numFmtId="0" fontId="1" fillId="0" borderId="39" xfId="0" applyFont="1" applyBorder="1" applyAlignment="1">
      <alignment horizontal="center"/>
    </xf>
    <xf numFmtId="0" fontId="1" fillId="0" borderId="40" xfId="0" applyFont="1" applyBorder="1" applyAlignment="1">
      <alignment horizontal="center"/>
    </xf>
    <xf numFmtId="0" fontId="1" fillId="0" borderId="9" xfId="0" applyFont="1" applyBorder="1" applyAlignment="1">
      <alignment horizontal="center"/>
    </xf>
    <xf numFmtId="0" fontId="1" fillId="0" borderId="19" xfId="0" applyFont="1" applyBorder="1" applyAlignment="1">
      <alignment horizontal="center"/>
    </xf>
    <xf numFmtId="0" fontId="1" fillId="0" borderId="10" xfId="0" applyFont="1" applyBorder="1" applyAlignment="1">
      <alignment horizontal="center"/>
    </xf>
    <xf numFmtId="0" fontId="2" fillId="0" borderId="19" xfId="0" applyFont="1" applyBorder="1" applyAlignment="1">
      <alignment horizontal="center"/>
    </xf>
    <xf numFmtId="0" fontId="2" fillId="0" borderId="9" xfId="0" applyFont="1" applyBorder="1" applyAlignment="1">
      <alignment horizontal="center"/>
    </xf>
    <xf numFmtId="0" fontId="22" fillId="3" borderId="36" xfId="0" applyFont="1" applyFill="1" applyBorder="1" applyAlignment="1">
      <alignment horizontal="center"/>
    </xf>
    <xf numFmtId="0" fontId="22" fillId="3" borderId="37" xfId="0" applyFont="1" applyFill="1" applyBorder="1" applyAlignment="1">
      <alignment horizontal="center"/>
    </xf>
    <xf numFmtId="0" fontId="22" fillId="3" borderId="38" xfId="0" applyFont="1" applyFill="1" applyBorder="1" applyAlignment="1">
      <alignment horizontal="center"/>
    </xf>
    <xf numFmtId="0" fontId="4" fillId="0" borderId="0" xfId="0" applyFont="1" applyBorder="1" applyAlignment="1">
      <alignment horizontal="right"/>
    </xf>
    <xf numFmtId="0" fontId="4" fillId="0" borderId="21" xfId="0" applyFont="1" applyBorder="1" applyAlignment="1">
      <alignment horizontal="right"/>
    </xf>
    <xf numFmtId="0" fontId="4" fillId="0" borderId="23" xfId="0" applyFont="1" applyBorder="1" applyAlignment="1">
      <alignment horizontal="right"/>
    </xf>
    <xf numFmtId="0" fontId="4" fillId="0" borderId="24" xfId="0" applyFont="1" applyBorder="1" applyAlignment="1">
      <alignment horizontal="right"/>
    </xf>
    <xf numFmtId="0" fontId="4" fillId="0" borderId="41" xfId="0" applyFont="1" applyBorder="1" applyAlignment="1"/>
    <xf numFmtId="0" fontId="4" fillId="0" borderId="40" xfId="0" applyFont="1" applyBorder="1" applyAlignment="1"/>
    <xf numFmtId="0" fontId="24" fillId="3" borderId="9" xfId="0" applyFont="1" applyFill="1" applyBorder="1" applyAlignment="1">
      <alignment horizontal="right"/>
    </xf>
    <xf numFmtId="0" fontId="24" fillId="3" borderId="19" xfId="0" applyFont="1" applyFill="1" applyBorder="1" applyAlignment="1">
      <alignment horizontal="right"/>
    </xf>
    <xf numFmtId="0" fontId="24" fillId="3" borderId="10" xfId="0" applyFont="1" applyFill="1" applyBorder="1" applyAlignment="1">
      <alignment horizontal="right"/>
    </xf>
    <xf numFmtId="0" fontId="2" fillId="0" borderId="19" xfId="0" applyFont="1" applyBorder="1" applyAlignment="1">
      <alignment horizontal="right"/>
    </xf>
    <xf numFmtId="0" fontId="2" fillId="0" borderId="10" xfId="0" applyFont="1" applyBorder="1" applyAlignment="1">
      <alignment horizontal="right"/>
    </xf>
    <xf numFmtId="0" fontId="2" fillId="0" borderId="0" xfId="0" applyFont="1" applyBorder="1" applyAlignment="1">
      <alignment horizontal="right"/>
    </xf>
    <xf numFmtId="0" fontId="2" fillId="0" borderId="21" xfId="0" applyFont="1" applyBorder="1" applyAlignment="1">
      <alignment horizontal="right"/>
    </xf>
    <xf numFmtId="0" fontId="2" fillId="0" borderId="23" xfId="0" applyFont="1" applyBorder="1" applyAlignment="1">
      <alignment horizontal="right"/>
    </xf>
    <xf numFmtId="0" fontId="2" fillId="0" borderId="24" xfId="0" applyFont="1" applyBorder="1" applyAlignment="1">
      <alignment horizontal="right"/>
    </xf>
    <xf numFmtId="0" fontId="2" fillId="3" borderId="19" xfId="0" applyFont="1" applyFill="1" applyBorder="1" applyAlignment="1">
      <alignment horizontal="right"/>
    </xf>
    <xf numFmtId="0" fontId="2" fillId="3" borderId="10" xfId="0" applyFont="1" applyFill="1" applyBorder="1" applyAlignment="1">
      <alignment horizontal="right"/>
    </xf>
    <xf numFmtId="0" fontId="2" fillId="0" borderId="41" xfId="0" applyFont="1" applyBorder="1" applyAlignment="1"/>
    <xf numFmtId="0" fontId="2" fillId="0" borderId="40" xfId="0" applyFont="1" applyBorder="1" applyAlignment="1"/>
    <xf numFmtId="0" fontId="24" fillId="3" borderId="35" xfId="0" applyFont="1" applyFill="1" applyBorder="1" applyAlignment="1"/>
    <xf numFmtId="0" fontId="2" fillId="0" borderId="36" xfId="0" applyFont="1" applyBorder="1" applyAlignment="1"/>
    <xf numFmtId="0" fontId="2" fillId="0" borderId="37" xfId="0" applyFont="1" applyBorder="1" applyAlignment="1">
      <alignment horizontal="right"/>
    </xf>
    <xf numFmtId="0" fontId="2" fillId="0" borderId="38" xfId="0" applyFont="1" applyBorder="1" applyAlignment="1">
      <alignment horizontal="right"/>
    </xf>
    <xf numFmtId="0" fontId="2" fillId="0" borderId="35" xfId="0" applyFont="1" applyBorder="1" applyAlignment="1"/>
    <xf numFmtId="0" fontId="2" fillId="0" borderId="0" xfId="0" applyFont="1" applyFill="1" applyAlignment="1"/>
    <xf numFmtId="0" fontId="2" fillId="3" borderId="39" xfId="0" applyFont="1" applyFill="1" applyBorder="1" applyAlignment="1"/>
    <xf numFmtId="0" fontId="2" fillId="0" borderId="41" xfId="0" applyFont="1" applyFill="1" applyBorder="1" applyAlignment="1"/>
    <xf numFmtId="0" fontId="2" fillId="0" borderId="40" xfId="0" applyFont="1" applyFill="1" applyBorder="1" applyAlignment="1"/>
    <xf numFmtId="2" fontId="2" fillId="0" borderId="0" xfId="0" applyNumberFormat="1" applyFont="1" applyBorder="1" applyAlignment="1">
      <alignment horizontal="right"/>
    </xf>
    <xf numFmtId="2" fontId="2" fillId="0" borderId="21" xfId="0" applyNumberFormat="1" applyFont="1" applyBorder="1" applyAlignment="1">
      <alignment horizontal="right"/>
    </xf>
    <xf numFmtId="2" fontId="2" fillId="0" borderId="23" xfId="0" applyNumberFormat="1" applyFont="1" applyBorder="1" applyAlignment="1">
      <alignment horizontal="right"/>
    </xf>
    <xf numFmtId="2" fontId="2" fillId="0" borderId="24" xfId="0" applyNumberFormat="1" applyFont="1" applyBorder="1" applyAlignment="1">
      <alignment horizontal="right"/>
    </xf>
    <xf numFmtId="0" fontId="2" fillId="4" borderId="41" xfId="0" applyFont="1" applyFill="1" applyBorder="1" applyAlignment="1"/>
    <xf numFmtId="0" fontId="2" fillId="4" borderId="40" xfId="0" applyFont="1" applyFill="1" applyBorder="1" applyAlignment="1"/>
    <xf numFmtId="0" fontId="2" fillId="4" borderId="9" xfId="0" applyFont="1" applyFill="1" applyBorder="1" applyAlignment="1">
      <alignment horizontal="right"/>
    </xf>
    <xf numFmtId="0" fontId="2" fillId="4" borderId="19" xfId="0" applyFont="1" applyFill="1" applyBorder="1" applyAlignment="1">
      <alignment horizontal="right"/>
    </xf>
    <xf numFmtId="0" fontId="2" fillId="4" borderId="10" xfId="0" applyFont="1" applyFill="1" applyBorder="1" applyAlignment="1">
      <alignment horizontal="right"/>
    </xf>
    <xf numFmtId="0" fontId="2" fillId="5" borderId="9" xfId="0" applyFont="1" applyFill="1" applyBorder="1" applyAlignment="1">
      <alignment horizontal="right"/>
    </xf>
    <xf numFmtId="0" fontId="2" fillId="5" borderId="19" xfId="0" applyFont="1" applyFill="1" applyBorder="1" applyAlignment="1">
      <alignment horizontal="right"/>
    </xf>
    <xf numFmtId="0" fontId="1" fillId="5" borderId="10" xfId="0" applyFont="1" applyFill="1" applyBorder="1" applyAlignment="1"/>
    <xf numFmtId="0" fontId="2" fillId="5" borderId="39" xfId="0" applyFont="1" applyFill="1" applyBorder="1" applyAlignment="1"/>
    <xf numFmtId="0" fontId="2" fillId="5" borderId="41" xfId="0" applyFont="1" applyFill="1" applyBorder="1" applyAlignment="1"/>
    <xf numFmtId="0" fontId="2" fillId="5" borderId="40" xfId="0" applyFont="1" applyFill="1" applyBorder="1" applyAlignment="1"/>
    <xf numFmtId="0" fontId="2" fillId="6" borderId="36" xfId="0" applyFont="1" applyFill="1" applyBorder="1" applyAlignment="1">
      <alignment horizontal="right"/>
    </xf>
    <xf numFmtId="0" fontId="2" fillId="6" borderId="37" xfId="0" applyFont="1" applyFill="1" applyBorder="1" applyAlignment="1">
      <alignment horizontal="right"/>
    </xf>
    <xf numFmtId="0" fontId="2" fillId="6" borderId="38" xfId="0" applyFont="1" applyFill="1" applyBorder="1" applyAlignment="1">
      <alignment horizontal="right"/>
    </xf>
    <xf numFmtId="0" fontId="2" fillId="6" borderId="35" xfId="0" applyFont="1" applyFill="1" applyBorder="1" applyAlignment="1"/>
    <xf numFmtId="0" fontId="0" fillId="0" borderId="0" xfId="0" applyFont="1" applyBorder="1" applyAlignment="1"/>
    <xf numFmtId="0" fontId="0" fillId="0" borderId="21" xfId="0" applyFont="1" applyBorder="1" applyAlignment="1"/>
    <xf numFmtId="10" fontId="0" fillId="0" borderId="23" xfId="1" applyNumberFormat="1" applyFont="1" applyBorder="1" applyAlignment="1"/>
    <xf numFmtId="10" fontId="0" fillId="0" borderId="24" xfId="1" applyNumberFormat="1" applyFont="1" applyBorder="1" applyAlignment="1"/>
    <xf numFmtId="0" fontId="19" fillId="6" borderId="39" xfId="0" applyFont="1" applyFill="1" applyBorder="1" applyAlignment="1"/>
    <xf numFmtId="0" fontId="19" fillId="6" borderId="41" xfId="0" applyFont="1" applyFill="1" applyBorder="1" applyAlignment="1"/>
    <xf numFmtId="0" fontId="19" fillId="6" borderId="40" xfId="0" applyFont="1" applyFill="1" applyBorder="1" applyAlignment="1"/>
    <xf numFmtId="0" fontId="19" fillId="6" borderId="9" xfId="0" applyFont="1" applyFill="1" applyBorder="1" applyAlignment="1">
      <alignment horizontal="center"/>
    </xf>
    <xf numFmtId="10" fontId="0" fillId="6" borderId="35" xfId="0" applyNumberFormat="1" applyFont="1" applyFill="1" applyBorder="1" applyAlignment="1">
      <alignment horizontal="center"/>
    </xf>
    <xf numFmtId="0" fontId="26" fillId="7" borderId="9" xfId="0" applyFont="1" applyFill="1" applyBorder="1" applyAlignment="1">
      <alignment horizontal="right"/>
    </xf>
    <xf numFmtId="0" fontId="26" fillId="7" borderId="19" xfId="0" applyFont="1" applyFill="1" applyBorder="1" applyAlignment="1">
      <alignment horizontal="right"/>
    </xf>
    <xf numFmtId="0" fontId="26" fillId="7" borderId="10" xfId="0" applyFont="1" applyFill="1" applyBorder="1" applyAlignment="1"/>
    <xf numFmtId="0" fontId="6" fillId="0" borderId="37" xfId="0" applyFont="1" applyBorder="1" applyAlignment="1"/>
    <xf numFmtId="0" fontId="6" fillId="0" borderId="38" xfId="0" applyFont="1" applyBorder="1" applyAlignment="1"/>
    <xf numFmtId="0" fontId="6" fillId="0" borderId="0" xfId="0" applyFont="1" applyBorder="1" applyAlignment="1"/>
    <xf numFmtId="0" fontId="10" fillId="0" borderId="21" xfId="0" applyFont="1" applyBorder="1" applyAlignment="1"/>
    <xf numFmtId="2" fontId="6" fillId="0" borderId="0" xfId="0" applyNumberFormat="1" applyFont="1" applyBorder="1" applyAlignment="1"/>
    <xf numFmtId="2" fontId="6" fillId="0" borderId="21" xfId="0" applyNumberFormat="1" applyFont="1" applyBorder="1" applyAlignment="1"/>
    <xf numFmtId="2" fontId="6" fillId="0" borderId="23" xfId="0" applyNumberFormat="1" applyFont="1" applyBorder="1" applyAlignment="1"/>
    <xf numFmtId="2" fontId="6" fillId="0" borderId="24" xfId="0" applyNumberFormat="1" applyFont="1" applyBorder="1" applyAlignment="1"/>
    <xf numFmtId="0" fontId="7" fillId="0" borderId="39" xfId="0" applyFont="1" applyBorder="1" applyAlignment="1"/>
    <xf numFmtId="0" fontId="7" fillId="0" borderId="41" xfId="0" applyFont="1" applyBorder="1" applyAlignment="1"/>
    <xf numFmtId="0" fontId="7" fillId="0" borderId="40" xfId="0" applyFont="1" applyBorder="1" applyAlignment="1"/>
    <xf numFmtId="0" fontId="8" fillId="0" borderId="41" xfId="0" applyFont="1" applyBorder="1" applyAlignment="1"/>
    <xf numFmtId="0" fontId="8" fillId="0" borderId="40" xfId="0" applyFont="1" applyBorder="1" applyAlignment="1"/>
    <xf numFmtId="0" fontId="27" fillId="7" borderId="35" xfId="0" applyFont="1" applyFill="1" applyBorder="1" applyAlignment="1"/>
    <xf numFmtId="0" fontId="27" fillId="7" borderId="39" xfId="0" applyFont="1" applyFill="1" applyBorder="1" applyAlignment="1"/>
    <xf numFmtId="0" fontId="6" fillId="0" borderId="36" xfId="0" applyFont="1" applyBorder="1" applyAlignment="1">
      <alignment horizontal="right"/>
    </xf>
    <xf numFmtId="0" fontId="6" fillId="0" borderId="37" xfId="0" applyFont="1" applyBorder="1" applyAlignment="1">
      <alignment horizontal="right"/>
    </xf>
    <xf numFmtId="0" fontId="6" fillId="0" borderId="38" xfId="0" applyFont="1" applyBorder="1" applyAlignment="1">
      <alignment horizontal="right"/>
    </xf>
    <xf numFmtId="0" fontId="6" fillId="0" borderId="20" xfId="0" applyFont="1" applyBorder="1" applyAlignment="1"/>
    <xf numFmtId="2" fontId="6" fillId="0" borderId="20" xfId="0" applyNumberFormat="1" applyFont="1" applyBorder="1" applyAlignment="1"/>
    <xf numFmtId="2" fontId="6" fillId="0" borderId="22" xfId="0" applyNumberFormat="1" applyFont="1" applyBorder="1" applyAlignment="1"/>
    <xf numFmtId="0" fontId="10" fillId="0" borderId="36" xfId="0" applyFont="1" applyBorder="1" applyAlignment="1"/>
    <xf numFmtId="0" fontId="10" fillId="0" borderId="37" xfId="0" applyFont="1" applyBorder="1" applyAlignment="1"/>
    <xf numFmtId="0" fontId="10" fillId="0" borderId="38" xfId="0" applyFont="1" applyBorder="1" applyAlignment="1"/>
    <xf numFmtId="0" fontId="10" fillId="0" borderId="20" xfId="0" applyFont="1" applyBorder="1" applyAlignment="1"/>
    <xf numFmtId="2" fontId="6" fillId="0" borderId="36" xfId="0" applyNumberFormat="1" applyFont="1" applyBorder="1" applyAlignment="1"/>
    <xf numFmtId="2" fontId="6" fillId="0" borderId="37" xfId="0" applyNumberFormat="1" applyFont="1" applyBorder="1" applyAlignment="1"/>
    <xf numFmtId="2" fontId="6" fillId="0" borderId="38" xfId="0" applyNumberFormat="1" applyFont="1" applyBorder="1" applyAlignment="1"/>
    <xf numFmtId="0" fontId="6" fillId="0" borderId="21" xfId="0" applyFont="1" applyBorder="1" applyAlignment="1"/>
    <xf numFmtId="0" fontId="6" fillId="0" borderId="22" xfId="0" applyFont="1" applyBorder="1" applyAlignment="1"/>
    <xf numFmtId="0" fontId="6" fillId="0" borderId="23" xfId="0" applyFont="1" applyBorder="1" applyAlignment="1"/>
    <xf numFmtId="0" fontId="6" fillId="0" borderId="24" xfId="0" applyFont="1" applyBorder="1" applyAlignment="1"/>
    <xf numFmtId="2" fontId="10" fillId="0" borderId="20" xfId="0" applyNumberFormat="1" applyFont="1" applyBorder="1"/>
    <xf numFmtId="2" fontId="10" fillId="0" borderId="0" xfId="0" applyNumberFormat="1" applyFont="1" applyBorder="1"/>
    <xf numFmtId="2" fontId="10" fillId="0" borderId="21" xfId="0" applyNumberFormat="1" applyFont="1" applyBorder="1"/>
    <xf numFmtId="2" fontId="10" fillId="0" borderId="22" xfId="0" applyNumberFormat="1" applyFont="1" applyBorder="1"/>
    <xf numFmtId="2" fontId="10" fillId="0" borderId="23" xfId="0" applyNumberFormat="1" applyFont="1" applyBorder="1"/>
    <xf numFmtId="2" fontId="10" fillId="0" borderId="24" xfId="0" applyNumberFormat="1" applyFont="1" applyBorder="1"/>
    <xf numFmtId="0" fontId="26" fillId="8" borderId="9" xfId="0" applyFont="1" applyFill="1" applyBorder="1" applyAlignment="1"/>
    <xf numFmtId="0" fontId="26" fillId="8" borderId="19" xfId="0" applyFont="1" applyFill="1" applyBorder="1" applyAlignment="1"/>
    <xf numFmtId="0" fontId="26" fillId="8" borderId="10" xfId="0" applyFont="1" applyFill="1" applyBorder="1" applyAlignment="1"/>
    <xf numFmtId="0" fontId="3" fillId="0" borderId="41" xfId="0" applyFont="1" applyBorder="1" applyAlignment="1"/>
    <xf numFmtId="0" fontId="27" fillId="8" borderId="35" xfId="0" applyFont="1" applyFill="1" applyBorder="1" applyAlignment="1"/>
    <xf numFmtId="0" fontId="6" fillId="0" borderId="20" xfId="0" applyFont="1" applyBorder="1" applyAlignment="1">
      <alignment horizontal="right"/>
    </xf>
    <xf numFmtId="0" fontId="6" fillId="0" borderId="0" xfId="0" applyFont="1" applyBorder="1" applyAlignment="1">
      <alignment horizontal="right"/>
    </xf>
    <xf numFmtId="0" fontId="6" fillId="0" borderId="21" xfId="0" applyFont="1" applyBorder="1" applyAlignment="1">
      <alignment horizontal="right"/>
    </xf>
    <xf numFmtId="2" fontId="6" fillId="0" borderId="22" xfId="0" applyNumberFormat="1" applyFont="1" applyBorder="1" applyAlignment="1">
      <alignment horizontal="right"/>
    </xf>
    <xf numFmtId="2" fontId="6" fillId="0" borderId="23" xfId="0" applyNumberFormat="1" applyFont="1" applyBorder="1" applyAlignment="1">
      <alignment horizontal="right"/>
    </xf>
    <xf numFmtId="2" fontId="6" fillId="0" borderId="24" xfId="0" applyNumberFormat="1" applyFont="1" applyBorder="1" applyAlignment="1">
      <alignment horizontal="right"/>
    </xf>
    <xf numFmtId="2" fontId="1" fillId="0" borderId="20" xfId="0" applyNumberFormat="1" applyFont="1" applyBorder="1"/>
    <xf numFmtId="2" fontId="1" fillId="0" borderId="0" xfId="0" applyNumberFormat="1" applyFont="1" applyBorder="1"/>
    <xf numFmtId="2" fontId="1" fillId="0" borderId="21" xfId="0" applyNumberFormat="1" applyFont="1" applyBorder="1"/>
    <xf numFmtId="2" fontId="1" fillId="0" borderId="22" xfId="0" applyNumberFormat="1" applyFont="1" applyBorder="1"/>
    <xf numFmtId="2" fontId="1" fillId="0" borderId="23" xfId="0" applyNumberFormat="1" applyFont="1" applyBorder="1"/>
    <xf numFmtId="2" fontId="1" fillId="0" borderId="24" xfId="0" applyNumberFormat="1" applyFont="1" applyBorder="1"/>
    <xf numFmtId="0" fontId="6" fillId="0" borderId="22" xfId="0" applyFont="1" applyBorder="1" applyAlignment="1">
      <alignment horizontal="right"/>
    </xf>
    <xf numFmtId="0" fontId="6" fillId="0" borderId="23" xfId="0" applyFont="1" applyBorder="1" applyAlignment="1">
      <alignment horizontal="right"/>
    </xf>
    <xf numFmtId="0" fontId="6" fillId="0" borderId="24" xfId="0" applyFont="1" applyBorder="1" applyAlignment="1">
      <alignment horizontal="right"/>
    </xf>
    <xf numFmtId="0" fontId="0" fillId="0" borderId="20" xfId="0" applyFont="1" applyBorder="1" applyAlignment="1"/>
    <xf numFmtId="0" fontId="26" fillId="8" borderId="36" xfId="0" applyFont="1" applyFill="1" applyBorder="1" applyAlignment="1"/>
    <xf numFmtId="0" fontId="26" fillId="8" borderId="37" xfId="0" applyFont="1" applyFill="1" applyBorder="1" applyAlignment="1"/>
    <xf numFmtId="0" fontId="26" fillId="8" borderId="38" xfId="0" applyFont="1" applyFill="1" applyBorder="1" applyAlignment="1"/>
    <xf numFmtId="0" fontId="3" fillId="0" borderId="40" xfId="0" applyFont="1" applyBorder="1" applyAlignment="1"/>
    <xf numFmtId="0" fontId="27" fillId="9" borderId="35" xfId="0" applyFont="1" applyFill="1" applyBorder="1" applyAlignment="1"/>
    <xf numFmtId="0" fontId="26" fillId="9" borderId="9" xfId="0" applyFont="1" applyFill="1" applyBorder="1" applyAlignment="1">
      <alignment horizontal="right"/>
    </xf>
    <xf numFmtId="0" fontId="26" fillId="9" borderId="19" xfId="0" applyFont="1" applyFill="1" applyBorder="1" applyAlignment="1">
      <alignment horizontal="right"/>
    </xf>
    <xf numFmtId="0" fontId="26" fillId="9" borderId="10" xfId="0" applyFont="1" applyFill="1" applyBorder="1" applyAlignment="1"/>
    <xf numFmtId="0" fontId="27" fillId="9" borderId="39" xfId="0" applyFont="1" applyFill="1" applyBorder="1" applyAlignment="1"/>
    <xf numFmtId="2" fontId="1" fillId="0" borderId="22" xfId="0" applyNumberFormat="1" applyFont="1" applyBorder="1" applyAlignment="1"/>
    <xf numFmtId="2" fontId="1" fillId="0" borderId="23" xfId="0" applyNumberFormat="1" applyFont="1" applyBorder="1" applyAlignment="1"/>
    <xf numFmtId="2" fontId="1" fillId="0" borderId="24" xfId="0" applyNumberFormat="1" applyFont="1" applyBorder="1" applyAlignment="1"/>
    <xf numFmtId="2" fontId="1" fillId="0" borderId="36" xfId="0" applyNumberFormat="1" applyFont="1" applyBorder="1" applyAlignment="1"/>
    <xf numFmtId="2" fontId="1" fillId="0" borderId="37" xfId="0" applyNumberFormat="1" applyFont="1" applyBorder="1" applyAlignment="1"/>
    <xf numFmtId="2" fontId="1" fillId="0" borderId="38" xfId="0" applyNumberFormat="1" applyFont="1" applyBorder="1" applyAlignment="1"/>
    <xf numFmtId="0" fontId="0" fillId="0" borderId="22" xfId="0" applyFont="1" applyBorder="1" applyAlignment="1"/>
    <xf numFmtId="0" fontId="0" fillId="0" borderId="23" xfId="0" applyFont="1" applyBorder="1" applyAlignment="1"/>
    <xf numFmtId="0" fontId="0" fillId="0" borderId="24" xfId="0" applyFont="1" applyBorder="1" applyAlignment="1"/>
    <xf numFmtId="0" fontId="1" fillId="0" borderId="20" xfId="0" applyFont="1" applyBorder="1" applyAlignment="1"/>
    <xf numFmtId="0" fontId="1" fillId="0" borderId="0" xfId="0" applyFont="1" applyBorder="1" applyAlignment="1"/>
    <xf numFmtId="0" fontId="1" fillId="0" borderId="22" xfId="0" applyFont="1" applyBorder="1" applyAlignment="1"/>
    <xf numFmtId="0" fontId="1" fillId="0" borderId="23" xfId="0" applyFont="1" applyBorder="1" applyAlignment="1"/>
    <xf numFmtId="0" fontId="1" fillId="0" borderId="41" xfId="0" applyFont="1" applyBorder="1" applyAlignment="1"/>
    <xf numFmtId="0" fontId="27" fillId="10" borderId="35" xfId="0" applyFont="1" applyFill="1" applyBorder="1" applyAlignment="1"/>
    <xf numFmtId="0" fontId="26" fillId="10" borderId="19" xfId="0" applyFont="1" applyFill="1" applyBorder="1" applyAlignment="1">
      <alignment horizontal="right"/>
    </xf>
    <xf numFmtId="0" fontId="26" fillId="10" borderId="10" xfId="0" applyFont="1" applyFill="1" applyBorder="1" applyAlignment="1"/>
    <xf numFmtId="0" fontId="26" fillId="10" borderId="19" xfId="0" applyFont="1" applyFill="1" applyBorder="1" applyAlignment="1"/>
    <xf numFmtId="0" fontId="21" fillId="10" borderId="19" xfId="0" applyFont="1" applyFill="1" applyBorder="1" applyAlignment="1"/>
    <xf numFmtId="0" fontId="21" fillId="10" borderId="10" xfId="0" applyFont="1" applyFill="1" applyBorder="1" applyAlignment="1"/>
    <xf numFmtId="2" fontId="1" fillId="0" borderId="36" xfId="0" applyNumberFormat="1" applyFont="1" applyBorder="1"/>
    <xf numFmtId="2" fontId="1" fillId="0" borderId="37" xfId="0" applyNumberFormat="1" applyFont="1" applyBorder="1"/>
    <xf numFmtId="2" fontId="1" fillId="0" borderId="38" xfId="0" applyNumberFormat="1" applyFont="1" applyBorder="1"/>
    <xf numFmtId="2" fontId="22" fillId="10" borderId="35" xfId="0" applyNumberFormat="1" applyFont="1" applyFill="1" applyBorder="1" applyAlignment="1">
      <alignment horizontal="center"/>
    </xf>
    <xf numFmtId="0" fontId="22" fillId="10" borderId="35" xfId="0" applyFont="1" applyFill="1" applyBorder="1" applyAlignment="1">
      <alignment horizontal="center"/>
    </xf>
    <xf numFmtId="0" fontId="27" fillId="10" borderId="9" xfId="0" applyFont="1" applyFill="1" applyBorder="1" applyAlignment="1"/>
    <xf numFmtId="2" fontId="1" fillId="0" borderId="0" xfId="0" applyNumberFormat="1" applyFont="1" applyBorder="1" applyAlignment="1"/>
    <xf numFmtId="2" fontId="1" fillId="0" borderId="21" xfId="0" applyNumberFormat="1" applyFont="1" applyBorder="1" applyAlignment="1"/>
    <xf numFmtId="2" fontId="5" fillId="0" borderId="0" xfId="0" applyNumberFormat="1" applyFont="1" applyBorder="1" applyAlignment="1"/>
    <xf numFmtId="0" fontId="21" fillId="10" borderId="42" xfId="0" applyFont="1" applyFill="1" applyBorder="1" applyAlignment="1">
      <alignment horizontal="center"/>
    </xf>
    <xf numFmtId="2" fontId="22" fillId="10" borderId="40" xfId="0" applyNumberFormat="1" applyFont="1" applyFill="1" applyBorder="1" applyAlignment="1">
      <alignment horizontal="center"/>
    </xf>
    <xf numFmtId="0" fontId="3" fillId="0" borderId="20" xfId="0" applyFont="1" applyBorder="1" applyAlignment="1"/>
    <xf numFmtId="2" fontId="5" fillId="0" borderId="23" xfId="0" applyNumberFormat="1" applyFont="1" applyBorder="1"/>
    <xf numFmtId="0" fontId="21" fillId="10" borderId="22" xfId="0" applyFont="1" applyFill="1" applyBorder="1" applyAlignment="1">
      <alignment horizontal="center"/>
    </xf>
    <xf numFmtId="2" fontId="21" fillId="10" borderId="31" xfId="0" applyNumberFormat="1" applyFont="1" applyFill="1" applyBorder="1" applyAlignment="1">
      <alignment horizontal="center"/>
    </xf>
    <xf numFmtId="0" fontId="27" fillId="10" borderId="36" xfId="0" applyFont="1" applyFill="1" applyBorder="1" applyAlignment="1"/>
    <xf numFmtId="0" fontId="21" fillId="10" borderId="37" xfId="0" applyFont="1" applyFill="1" applyBorder="1" applyAlignment="1"/>
    <xf numFmtId="0" fontId="21" fillId="10" borderId="38" xfId="0" applyFont="1" applyFill="1" applyBorder="1" applyAlignment="1"/>
    <xf numFmtId="0" fontId="21" fillId="10" borderId="9" xfId="0" applyFont="1" applyFill="1" applyBorder="1" applyAlignment="1">
      <alignment horizontal="center"/>
    </xf>
    <xf numFmtId="0" fontId="21" fillId="10" borderId="10" xfId="0" applyFont="1" applyFill="1" applyBorder="1" applyAlignment="1">
      <alignment horizontal="center"/>
    </xf>
    <xf numFmtId="0" fontId="26" fillId="11" borderId="9" xfId="0" applyFont="1" applyFill="1" applyBorder="1" applyAlignment="1">
      <alignment horizontal="center"/>
    </xf>
    <xf numFmtId="0" fontId="26" fillId="11" borderId="19" xfId="0" applyFont="1" applyFill="1" applyBorder="1" applyAlignment="1">
      <alignment horizontal="center"/>
    </xf>
    <xf numFmtId="4" fontId="21" fillId="11" borderId="19" xfId="0" applyNumberFormat="1" applyFont="1" applyFill="1" applyBorder="1" applyAlignment="1">
      <alignment horizontal="center"/>
    </xf>
    <xf numFmtId="0" fontId="21" fillId="11" borderId="19" xfId="0" applyFont="1" applyFill="1" applyBorder="1" applyAlignment="1">
      <alignment horizontal="center"/>
    </xf>
    <xf numFmtId="0" fontId="21" fillId="11" borderId="10" xfId="0" applyFont="1" applyFill="1" applyBorder="1" applyAlignment="1">
      <alignment horizontal="center"/>
    </xf>
    <xf numFmtId="0" fontId="21" fillId="12" borderId="35" xfId="0" applyFont="1" applyFill="1" applyBorder="1" applyAlignment="1"/>
    <xf numFmtId="0" fontId="21" fillId="12" borderId="39" xfId="0" applyFont="1" applyFill="1" applyBorder="1" applyAlignment="1"/>
    <xf numFmtId="164" fontId="1" fillId="0" borderId="10" xfId="0" applyNumberFormat="1" applyFont="1" applyBorder="1"/>
    <xf numFmtId="0" fontId="21" fillId="11" borderId="35" xfId="0" applyFont="1" applyFill="1" applyBorder="1" applyAlignment="1"/>
    <xf numFmtId="0" fontId="21" fillId="11" borderId="39" xfId="0" applyFont="1" applyFill="1" applyBorder="1" applyAlignment="1"/>
    <xf numFmtId="0" fontId="21" fillId="11" borderId="41" xfId="0" applyFont="1" applyFill="1" applyBorder="1" applyAlignment="1"/>
    <xf numFmtId="0" fontId="21" fillId="11" borderId="44" xfId="0" applyFont="1" applyFill="1" applyBorder="1" applyAlignment="1"/>
    <xf numFmtId="0" fontId="22" fillId="11" borderId="40" xfId="0" applyFont="1" applyFill="1" applyBorder="1" applyAlignment="1"/>
    <xf numFmtId="0" fontId="1" fillId="0" borderId="42" xfId="0" applyFont="1" applyBorder="1"/>
    <xf numFmtId="10" fontId="1" fillId="0" borderId="41" xfId="0" applyNumberFormat="1" applyFont="1" applyBorder="1" applyAlignment="1"/>
    <xf numFmtId="164" fontId="1" fillId="0" borderId="41" xfId="0" applyNumberFormat="1" applyFont="1" applyBorder="1"/>
    <xf numFmtId="9" fontId="1" fillId="0" borderId="41" xfId="0" applyNumberFormat="1" applyFont="1" applyBorder="1" applyAlignment="1"/>
    <xf numFmtId="10" fontId="1" fillId="0" borderId="35" xfId="0" applyNumberFormat="1" applyFont="1" applyBorder="1"/>
    <xf numFmtId="0" fontId="15" fillId="0" borderId="5" xfId="0" applyFont="1" applyBorder="1"/>
    <xf numFmtId="10" fontId="25" fillId="11" borderId="9" xfId="0" applyNumberFormat="1" applyFont="1" applyFill="1" applyBorder="1" applyAlignment="1">
      <alignment horizontal="center"/>
    </xf>
    <xf numFmtId="10" fontId="25" fillId="11" borderId="38" xfId="0" applyNumberFormat="1" applyFont="1" applyFill="1" applyBorder="1" applyAlignment="1">
      <alignment horizontal="center"/>
    </xf>
    <xf numFmtId="0" fontId="24" fillId="11" borderId="9" xfId="0" applyFont="1" applyFill="1" applyBorder="1" applyAlignment="1">
      <alignment horizontal="right"/>
    </xf>
    <xf numFmtId="0" fontId="24" fillId="11" borderId="19" xfId="0" applyFont="1" applyFill="1" applyBorder="1" applyAlignment="1">
      <alignment horizontal="right"/>
    </xf>
    <xf numFmtId="0" fontId="24" fillId="11" borderId="45" xfId="0" applyFont="1" applyFill="1" applyBorder="1" applyAlignment="1">
      <alignment horizontal="right"/>
    </xf>
    <xf numFmtId="0" fontId="24" fillId="11" borderId="43" xfId="0" applyFont="1" applyFill="1" applyBorder="1" applyAlignment="1"/>
    <xf numFmtId="10" fontId="24" fillId="12" borderId="5" xfId="0" applyNumberFormat="1" applyFont="1" applyFill="1" applyBorder="1" applyAlignment="1"/>
    <xf numFmtId="0" fontId="2" fillId="0" borderId="17" xfId="0" applyFont="1" applyBorder="1" applyAlignment="1">
      <alignment horizontal="center"/>
    </xf>
    <xf numFmtId="10" fontId="2" fillId="0" borderId="17" xfId="0" applyNumberFormat="1" applyFont="1" applyBorder="1" applyAlignment="1">
      <alignment horizontal="center"/>
    </xf>
    <xf numFmtId="0" fontId="24" fillId="11" borderId="46" xfId="0" applyFont="1" applyFill="1" applyBorder="1" applyAlignment="1">
      <alignment horizontal="center"/>
    </xf>
    <xf numFmtId="0" fontId="24" fillId="11" borderId="47" xfId="0" applyFont="1" applyFill="1" applyBorder="1" applyAlignment="1">
      <alignment horizontal="center"/>
    </xf>
    <xf numFmtId="0" fontId="24" fillId="11" borderId="48" xfId="0" applyFont="1" applyFill="1" applyBorder="1" applyAlignment="1">
      <alignment horizontal="center"/>
    </xf>
    <xf numFmtId="0" fontId="2" fillId="0" borderId="49" xfId="0" applyFont="1" applyBorder="1" applyAlignment="1">
      <alignment horizontal="center"/>
    </xf>
    <xf numFmtId="0" fontId="2" fillId="0" borderId="50" xfId="0" applyFont="1" applyBorder="1" applyAlignment="1">
      <alignment horizontal="center"/>
    </xf>
    <xf numFmtId="0" fontId="25" fillId="11" borderId="51" xfId="0" applyFont="1" applyFill="1" applyBorder="1" applyAlignment="1">
      <alignment horizontal="center"/>
    </xf>
    <xf numFmtId="0" fontId="25" fillId="11" borderId="52" xfId="0" applyFont="1" applyFill="1" applyBorder="1" applyAlignment="1">
      <alignment horizontal="center"/>
    </xf>
    <xf numFmtId="0" fontId="25" fillId="11" borderId="53" xfId="0" applyFont="1" applyFill="1" applyBorder="1" applyAlignment="1">
      <alignment horizontal="center"/>
    </xf>
    <xf numFmtId="10" fontId="2" fillId="0" borderId="18" xfId="0" applyNumberFormat="1" applyFont="1" applyBorder="1" applyAlignment="1">
      <alignment horizontal="center"/>
    </xf>
    <xf numFmtId="10" fontId="2" fillId="0" borderId="12" xfId="0" applyNumberFormat="1" applyFont="1" applyBorder="1" applyAlignment="1">
      <alignment horizontal="center"/>
    </xf>
    <xf numFmtId="0" fontId="2" fillId="0" borderId="2" xfId="0" applyFont="1" applyBorder="1" applyAlignment="1">
      <alignment horizontal="right"/>
    </xf>
    <xf numFmtId="0" fontId="25" fillId="11" borderId="55" xfId="0" applyFont="1" applyFill="1" applyBorder="1" applyAlignment="1">
      <alignment horizontal="right"/>
    </xf>
    <xf numFmtId="0" fontId="25" fillId="11" borderId="43" xfId="0" applyFont="1" applyFill="1" applyBorder="1" applyAlignment="1">
      <alignment horizontal="right"/>
    </xf>
    <xf numFmtId="0" fontId="25" fillId="11" borderId="45" xfId="0" applyFont="1" applyFill="1" applyBorder="1" applyAlignment="1">
      <alignment horizontal="right"/>
    </xf>
    <xf numFmtId="0" fontId="2" fillId="0" borderId="6" xfId="0" applyFont="1" applyBorder="1" applyAlignment="1">
      <alignment horizontal="right"/>
    </xf>
    <xf numFmtId="0" fontId="2" fillId="0" borderId="4" xfId="0" applyFont="1" applyBorder="1" applyAlignment="1">
      <alignment horizontal="right"/>
    </xf>
    <xf numFmtId="0" fontId="15" fillId="0" borderId="4" xfId="0" applyFont="1" applyBorder="1"/>
    <xf numFmtId="10" fontId="15" fillId="0" borderId="4" xfId="0" applyNumberFormat="1" applyFont="1" applyBorder="1"/>
    <xf numFmtId="9" fontId="15" fillId="0" borderId="4" xfId="0" applyNumberFormat="1" applyFont="1" applyBorder="1" applyAlignment="1"/>
    <xf numFmtId="0" fontId="24" fillId="11" borderId="57" xfId="0" applyFont="1" applyFill="1" applyBorder="1" applyAlignment="1"/>
    <xf numFmtId="0" fontId="24" fillId="11" borderId="42" xfId="0" applyFont="1" applyFill="1" applyBorder="1" applyAlignment="1"/>
    <xf numFmtId="0" fontId="24" fillId="11" borderId="56" xfId="0" applyFont="1" applyFill="1" applyBorder="1" applyAlignment="1"/>
    <xf numFmtId="0" fontId="2" fillId="0" borderId="34" xfId="0" applyFont="1" applyBorder="1" applyAlignment="1">
      <alignment horizontal="right"/>
    </xf>
    <xf numFmtId="0" fontId="2" fillId="0" borderId="29" xfId="0" applyFont="1" applyBorder="1" applyAlignment="1">
      <alignment horizontal="right"/>
    </xf>
    <xf numFmtId="0" fontId="15" fillId="0" borderId="29" xfId="0" applyFont="1" applyBorder="1"/>
    <xf numFmtId="10" fontId="15" fillId="0" borderId="29" xfId="0" applyNumberFormat="1" applyFont="1" applyBorder="1"/>
    <xf numFmtId="9" fontId="15" fillId="0" borderId="29" xfId="0" applyNumberFormat="1" applyFont="1" applyBorder="1" applyAlignment="1"/>
    <xf numFmtId="0" fontId="28" fillId="0" borderId="39" xfId="0" applyFont="1" applyBorder="1" applyAlignment="1">
      <alignment vertical="center" wrapText="1"/>
    </xf>
    <xf numFmtId="0" fontId="29" fillId="0" borderId="40" xfId="0" applyFont="1" applyBorder="1" applyAlignment="1">
      <alignment vertical="center" wrapText="1"/>
    </xf>
    <xf numFmtId="0" fontId="5" fillId="0" borderId="0" xfId="0" applyFont="1" applyAlignment="1"/>
    <xf numFmtId="0" fontId="21" fillId="11" borderId="8" xfId="0" applyFont="1" applyFill="1" applyBorder="1" applyAlignment="1">
      <alignment horizontal="center"/>
    </xf>
    <xf numFmtId="0" fontId="5" fillId="0" borderId="8" xfId="0" applyFont="1" applyBorder="1" applyAlignment="1">
      <alignment horizontal="center"/>
    </xf>
    <xf numFmtId="0" fontId="0" fillId="0" borderId="8" xfId="0" applyFont="1" applyBorder="1" applyAlignment="1">
      <alignment horizontal="center"/>
    </xf>
    <xf numFmtId="0" fontId="21" fillId="11" borderId="12" xfId="0" applyFont="1" applyFill="1" applyBorder="1" applyAlignment="1">
      <alignment horizontal="center"/>
    </xf>
    <xf numFmtId="10" fontId="0" fillId="0" borderId="12" xfId="0" applyNumberFormat="1" applyFont="1" applyBorder="1" applyAlignment="1">
      <alignment horizontal="center"/>
    </xf>
    <xf numFmtId="0" fontId="21" fillId="11" borderId="13" xfId="0" applyFont="1" applyFill="1" applyBorder="1" applyAlignment="1">
      <alignment horizontal="center"/>
    </xf>
    <xf numFmtId="0" fontId="5" fillId="0" borderId="14" xfId="0" applyFont="1" applyBorder="1" applyAlignment="1">
      <alignment horizontal="center"/>
    </xf>
    <xf numFmtId="2" fontId="0" fillId="0" borderId="8" xfId="0" applyNumberFormat="1" applyFont="1" applyBorder="1" applyAlignment="1">
      <alignment horizontal="center"/>
    </xf>
    <xf numFmtId="0" fontId="31" fillId="0" borderId="39" xfId="0" applyFont="1" applyBorder="1" applyAlignment="1">
      <alignment vertical="center"/>
    </xf>
    <xf numFmtId="0" fontId="19" fillId="0" borderId="41" xfId="0" applyFont="1" applyBorder="1" applyAlignment="1">
      <alignment vertical="center"/>
    </xf>
    <xf numFmtId="0" fontId="33" fillId="0" borderId="41" xfId="0" applyFont="1" applyBorder="1" applyAlignment="1">
      <alignment vertical="center"/>
    </xf>
    <xf numFmtId="0" fontId="33" fillId="0" borderId="40" xfId="0" applyFont="1" applyBorder="1" applyAlignment="1">
      <alignment vertical="center"/>
    </xf>
    <xf numFmtId="0" fontId="33" fillId="0" borderId="41" xfId="0" applyFont="1" applyBorder="1" applyAlignment="1">
      <alignment wrapText="1"/>
    </xf>
    <xf numFmtId="0" fontId="33" fillId="0" borderId="40" xfId="0" applyFont="1" applyBorder="1" applyAlignment="1">
      <alignment wrapText="1"/>
    </xf>
    <xf numFmtId="10" fontId="0" fillId="5" borderId="15" xfId="0" applyNumberFormat="1" applyFont="1" applyFill="1" applyBorder="1" applyAlignment="1">
      <alignment horizontal="center"/>
    </xf>
    <xf numFmtId="10" fontId="15" fillId="5" borderId="58" xfId="0" applyNumberFormat="1" applyFont="1" applyFill="1" applyBorder="1"/>
    <xf numFmtId="10" fontId="15" fillId="5" borderId="31" xfId="0" applyNumberFormat="1" applyFont="1" applyFill="1" applyBorder="1"/>
    <xf numFmtId="2" fontId="3" fillId="0" borderId="3" xfId="0" applyNumberFormat="1" applyFont="1" applyBorder="1" applyAlignment="1">
      <alignment horizontal="center"/>
    </xf>
    <xf numFmtId="0" fontId="1" fillId="0" borderId="3" xfId="0" applyFont="1" applyBorder="1"/>
    <xf numFmtId="0" fontId="1" fillId="0" borderId="4" xfId="0" applyFont="1" applyBorder="1"/>
    <xf numFmtId="0" fontId="21" fillId="11" borderId="11" xfId="0" applyFont="1" applyFill="1" applyBorder="1" applyAlignment="1">
      <alignment horizontal="center" vertical="center"/>
    </xf>
    <xf numFmtId="0" fontId="21" fillId="11" borderId="8" xfId="0" applyFont="1" applyFill="1" applyBorder="1" applyAlignment="1">
      <alignment horizontal="center" vertical="center"/>
    </xf>
    <xf numFmtId="0" fontId="24" fillId="11" borderId="25" xfId="0" applyFont="1" applyFill="1" applyBorder="1" applyAlignment="1">
      <alignment horizontal="center" vertical="center"/>
    </xf>
    <xf numFmtId="0" fontId="24" fillId="11" borderId="26" xfId="0" applyFont="1" applyFill="1" applyBorder="1" applyAlignment="1">
      <alignment horizontal="center" vertical="center"/>
    </xf>
    <xf numFmtId="0" fontId="24" fillId="11" borderId="27" xfId="0" applyFont="1" applyFill="1" applyBorder="1" applyAlignment="1">
      <alignment horizontal="center" vertical="center"/>
    </xf>
    <xf numFmtId="0" fontId="15" fillId="0" borderId="54" xfId="0" applyFont="1" applyBorder="1" applyAlignment="1">
      <alignment horizontal="center"/>
    </xf>
    <xf numFmtId="0" fontId="1" fillId="0" borderId="14" xfId="0" applyFont="1" applyBorder="1"/>
    <xf numFmtId="0" fontId="15" fillId="0" borderId="14" xfId="0" applyFont="1" applyBorder="1" applyAlignment="1">
      <alignment horizontal="center"/>
    </xf>
    <xf numFmtId="0" fontId="1" fillId="0" borderId="15" xfId="0" applyFont="1" applyBorder="1"/>
    <xf numFmtId="2" fontId="21" fillId="7" borderId="9" xfId="0" applyNumberFormat="1" applyFont="1" applyFill="1" applyBorder="1" applyAlignment="1">
      <alignment horizontal="center"/>
    </xf>
    <xf numFmtId="0" fontId="22" fillId="7" borderId="19" xfId="0" applyFont="1" applyFill="1" applyBorder="1" applyAlignment="1"/>
    <xf numFmtId="0" fontId="22" fillId="7" borderId="10" xfId="0" applyFont="1" applyFill="1" applyBorder="1" applyAlignment="1"/>
    <xf numFmtId="0" fontId="21" fillId="2" borderId="9" xfId="0" applyFont="1" applyFill="1" applyBorder="1" applyAlignment="1">
      <alignment horizontal="center"/>
    </xf>
    <xf numFmtId="0" fontId="22" fillId="2" borderId="19" xfId="0" applyFont="1" applyFill="1" applyBorder="1" applyAlignment="1"/>
    <xf numFmtId="0" fontId="22" fillId="2" borderId="10" xfId="0" applyFont="1" applyFill="1" applyBorder="1" applyAlignment="1"/>
    <xf numFmtId="2" fontId="21" fillId="3" borderId="9" xfId="0" applyNumberFormat="1" applyFont="1" applyFill="1" applyBorder="1" applyAlignment="1">
      <alignment horizontal="center"/>
    </xf>
    <xf numFmtId="0" fontId="21" fillId="3" borderId="19" xfId="0" applyFont="1" applyFill="1" applyBorder="1" applyAlignment="1"/>
    <xf numFmtId="0" fontId="21" fillId="3" borderId="10" xfId="0" applyFont="1" applyFill="1" applyBorder="1" applyAlignment="1"/>
    <xf numFmtId="2" fontId="23" fillId="4" borderId="9" xfId="0" applyNumberFormat="1" applyFont="1" applyFill="1" applyBorder="1" applyAlignment="1">
      <alignment horizontal="center"/>
    </xf>
    <xf numFmtId="0" fontId="20" fillId="4" borderId="19" xfId="0" applyFont="1" applyFill="1" applyBorder="1" applyAlignment="1"/>
    <xf numFmtId="0" fontId="20" fillId="4" borderId="10" xfId="0" applyFont="1" applyFill="1" applyBorder="1" applyAlignment="1"/>
    <xf numFmtId="2" fontId="3" fillId="6" borderId="9" xfId="0" applyNumberFormat="1" applyFont="1" applyFill="1" applyBorder="1" applyAlignment="1">
      <alignment horizontal="center"/>
    </xf>
    <xf numFmtId="0" fontId="0" fillId="6" borderId="19" xfId="0" applyFont="1" applyFill="1" applyBorder="1" applyAlignment="1"/>
    <xf numFmtId="0" fontId="0" fillId="6" borderId="10" xfId="0" applyFont="1" applyFill="1" applyBorder="1" applyAlignment="1"/>
    <xf numFmtId="2" fontId="3" fillId="5" borderId="9" xfId="0" applyNumberFormat="1" applyFont="1" applyFill="1" applyBorder="1" applyAlignment="1">
      <alignment horizontal="center"/>
    </xf>
    <xf numFmtId="0" fontId="0" fillId="5" borderId="19" xfId="0" applyFont="1" applyFill="1" applyBorder="1" applyAlignment="1"/>
    <xf numFmtId="0" fontId="0" fillId="5" borderId="10" xfId="0" applyFont="1" applyFill="1" applyBorder="1" applyAlignment="1"/>
    <xf numFmtId="0" fontId="21" fillId="3" borderId="9" xfId="0" applyFont="1" applyFill="1" applyBorder="1" applyAlignment="1">
      <alignment horizontal="center"/>
    </xf>
    <xf numFmtId="0" fontId="21" fillId="3" borderId="19" xfId="0" applyFont="1" applyFill="1" applyBorder="1" applyAlignment="1">
      <alignment horizontal="center"/>
    </xf>
    <xf numFmtId="0" fontId="21" fillId="3" borderId="10" xfId="0" applyFont="1" applyFill="1" applyBorder="1" applyAlignment="1">
      <alignment horizontal="center"/>
    </xf>
    <xf numFmtId="0" fontId="3" fillId="5" borderId="9" xfId="0" applyFont="1" applyFill="1" applyBorder="1" applyAlignment="1">
      <alignment horizontal="center"/>
    </xf>
    <xf numFmtId="0" fontId="3" fillId="5" borderId="19" xfId="0" applyFont="1" applyFill="1" applyBorder="1" applyAlignment="1">
      <alignment horizontal="center"/>
    </xf>
    <xf numFmtId="0" fontId="3" fillId="5" borderId="10" xfId="0" applyFont="1" applyFill="1" applyBorder="1" applyAlignment="1">
      <alignment horizontal="center"/>
    </xf>
    <xf numFmtId="0" fontId="23" fillId="4" borderId="9" xfId="0" applyFont="1" applyFill="1" applyBorder="1" applyAlignment="1">
      <alignment horizontal="center" vertical="center"/>
    </xf>
    <xf numFmtId="0" fontId="23" fillId="4" borderId="19" xfId="0" applyFont="1" applyFill="1" applyBorder="1" applyAlignment="1">
      <alignment horizontal="center" vertical="center"/>
    </xf>
    <xf numFmtId="0" fontId="23" fillId="4" borderId="10" xfId="0" applyFont="1" applyFill="1" applyBorder="1" applyAlignment="1">
      <alignment horizontal="center" vertical="center"/>
    </xf>
    <xf numFmtId="2" fontId="21" fillId="9" borderId="9" xfId="0" applyNumberFormat="1" applyFont="1" applyFill="1" applyBorder="1" applyAlignment="1">
      <alignment horizontal="center"/>
    </xf>
    <xf numFmtId="0" fontId="22" fillId="9" borderId="19" xfId="0" applyFont="1" applyFill="1" applyBorder="1" applyAlignment="1"/>
    <xf numFmtId="0" fontId="22" fillId="9" borderId="10" xfId="0" applyFont="1" applyFill="1" applyBorder="1" applyAlignment="1"/>
    <xf numFmtId="2" fontId="21" fillId="8" borderId="9" xfId="0" applyNumberFormat="1" applyFont="1" applyFill="1" applyBorder="1" applyAlignment="1">
      <alignment horizontal="center"/>
    </xf>
    <xf numFmtId="0" fontId="22" fillId="8" borderId="19" xfId="0" applyFont="1" applyFill="1" applyBorder="1" applyAlignment="1"/>
    <xf numFmtId="0" fontId="22" fillId="8" borderId="10" xfId="0" applyFont="1" applyFill="1" applyBorder="1" applyAlignment="1"/>
    <xf numFmtId="2" fontId="21" fillId="11" borderId="9" xfId="0" applyNumberFormat="1" applyFont="1" applyFill="1" applyBorder="1" applyAlignment="1">
      <alignment horizontal="center"/>
    </xf>
    <xf numFmtId="0" fontId="22" fillId="11" borderId="19" xfId="0" applyFont="1" applyFill="1" applyBorder="1" applyAlignment="1"/>
    <xf numFmtId="0" fontId="22" fillId="11" borderId="10" xfId="0" applyFont="1" applyFill="1" applyBorder="1" applyAlignment="1"/>
    <xf numFmtId="2" fontId="21" fillId="10" borderId="9" xfId="0" applyNumberFormat="1" applyFont="1" applyFill="1" applyBorder="1" applyAlignment="1">
      <alignment horizontal="center"/>
    </xf>
    <xf numFmtId="0" fontId="22" fillId="10" borderId="19" xfId="0" applyFont="1" applyFill="1" applyBorder="1" applyAlignment="1"/>
    <xf numFmtId="0" fontId="22" fillId="10" borderId="10" xfId="0" applyFont="1" applyFill="1" applyBorder="1" applyAlignment="1"/>
    <xf numFmtId="0" fontId="19" fillId="0" borderId="35" xfId="0" applyFont="1" applyBorder="1" applyAlignment="1"/>
  </cellXfs>
  <cellStyles count="2">
    <cellStyle name="Normal" xfId="0" builtinId="0"/>
    <cellStyle name="Percent" xfId="1" builtinId="5"/>
  </cellStyles>
  <dxfs count="0"/>
  <tableStyles count="0" defaultTableStyle="TableStyleMedium2" defaultPivotStyle="PivotStyleLight16"/>
  <colors>
    <mruColors>
      <color rgb="FF3239FF"/>
      <color rgb="FFED0A11"/>
      <color rgb="FFA2110B"/>
      <color rgb="FFED1B10"/>
      <color rgb="FFED819C"/>
      <color rgb="FFED51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 of Total</c:v>
          </c:tx>
          <c:spPr>
            <a:ln w="28575" cap="rnd">
              <a:solidFill>
                <a:schemeClr val="accent2"/>
              </a:solidFill>
              <a:round/>
            </a:ln>
            <a:effectLst/>
          </c:spPr>
          <c:marker>
            <c:symbol val="none"/>
          </c:marker>
          <c:cat>
            <c:numRef>
              <c:f>'Asset Utilisation'!$B$6:$F$6</c:f>
              <c:numCache>
                <c:formatCode>General</c:formatCode>
                <c:ptCount val="5"/>
                <c:pt idx="0">
                  <c:v>2013</c:v>
                </c:pt>
                <c:pt idx="1">
                  <c:v>2014</c:v>
                </c:pt>
                <c:pt idx="2">
                  <c:v>2015</c:v>
                </c:pt>
                <c:pt idx="3">
                  <c:v>2016</c:v>
                </c:pt>
                <c:pt idx="4">
                  <c:v>2017</c:v>
                </c:pt>
              </c:numCache>
            </c:numRef>
          </c:cat>
          <c:val>
            <c:numRef>
              <c:f>'Asset Utilisation'!$B$9:$F$9</c:f>
              <c:numCache>
                <c:formatCode>0.00%</c:formatCode>
                <c:ptCount val="5"/>
                <c:pt idx="0">
                  <c:v>0.28685369888140977</c:v>
                </c:pt>
                <c:pt idx="1">
                  <c:v>0.27637334545247971</c:v>
                </c:pt>
                <c:pt idx="2">
                  <c:v>0.26152543981774456</c:v>
                </c:pt>
                <c:pt idx="3">
                  <c:v>0.23236735640850892</c:v>
                </c:pt>
                <c:pt idx="4">
                  <c:v>0.20352394885821512</c:v>
                </c:pt>
              </c:numCache>
            </c:numRef>
          </c:val>
          <c:smooth val="0"/>
          <c:extLst>
            <c:ext xmlns:c16="http://schemas.microsoft.com/office/drawing/2014/chart" uri="{C3380CC4-5D6E-409C-BE32-E72D297353CC}">
              <c16:uniqueId val="{00000009-8D44-414E-A366-6A064BE148C3}"/>
            </c:ext>
          </c:extLst>
        </c:ser>
        <c:dLbls>
          <c:showLegendKey val="0"/>
          <c:showVal val="0"/>
          <c:showCatName val="0"/>
          <c:showSerName val="0"/>
          <c:showPercent val="0"/>
          <c:showBubbleSize val="0"/>
        </c:dLbls>
        <c:smooth val="0"/>
        <c:axId val="1560877583"/>
        <c:axId val="1560793871"/>
      </c:lineChart>
      <c:catAx>
        <c:axId val="156087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93871"/>
        <c:crosses val="autoZero"/>
        <c:auto val="1"/>
        <c:lblAlgn val="ctr"/>
        <c:lblOffset val="100"/>
        <c:noMultiLvlLbl val="0"/>
      </c:catAx>
      <c:valAx>
        <c:axId val="15607938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877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0"/>
            </a:pPr>
            <a:r>
              <a:rPr lang="en-SG"/>
              <a:t>Venture Corporation</a:t>
            </a:r>
          </a:p>
        </c:rich>
      </c:tx>
      <c:overlay val="0"/>
    </c:title>
    <c:autoTitleDeleted val="0"/>
    <c:plotArea>
      <c:layout/>
      <c:barChart>
        <c:barDir val="col"/>
        <c:grouping val="clustered"/>
        <c:varyColors val="1"/>
        <c:ser>
          <c:idx val="0"/>
          <c:order val="0"/>
          <c:tx>
            <c:strRef>
              <c:f>'Dividend Growth Model &amp; Gordon '!$B$8</c:f>
              <c:strCache>
                <c:ptCount val="1"/>
                <c:pt idx="0">
                  <c:v>Price</c:v>
                </c:pt>
              </c:strCache>
            </c:strRef>
          </c:tx>
          <c:spPr>
            <a:solidFill>
              <a:srgbClr val="3366CC"/>
            </a:solidFill>
          </c:spPr>
          <c:invertIfNegative val="1"/>
          <c:cat>
            <c:numRef>
              <c:f>'Dividend Growth Model &amp; Gordon '!$C$7:$G$7</c:f>
              <c:numCache>
                <c:formatCode>General</c:formatCode>
                <c:ptCount val="5"/>
                <c:pt idx="0">
                  <c:v>2013</c:v>
                </c:pt>
                <c:pt idx="1">
                  <c:v>2014</c:v>
                </c:pt>
                <c:pt idx="2">
                  <c:v>2015</c:v>
                </c:pt>
                <c:pt idx="3">
                  <c:v>2016</c:v>
                </c:pt>
                <c:pt idx="4">
                  <c:v>2017</c:v>
                </c:pt>
              </c:numCache>
            </c:numRef>
          </c:cat>
          <c:val>
            <c:numRef>
              <c:f>'Dividend Growth Model &amp; Gordon '!$C$8:$G$8</c:f>
              <c:numCache>
                <c:formatCode>0.00</c:formatCode>
                <c:ptCount val="5"/>
                <c:pt idx="0">
                  <c:v>7.68</c:v>
                </c:pt>
                <c:pt idx="1">
                  <c:v>7.87</c:v>
                </c:pt>
                <c:pt idx="2">
                  <c:v>8.1999999999999993</c:v>
                </c:pt>
                <c:pt idx="3">
                  <c:v>9.8800000000000008</c:v>
                </c:pt>
                <c:pt idx="4">
                  <c:v>20.47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AE90-C145-AD89-0DC0F8185FA9}"/>
            </c:ext>
          </c:extLst>
        </c:ser>
        <c:dLbls>
          <c:showLegendKey val="0"/>
          <c:showVal val="0"/>
          <c:showCatName val="0"/>
          <c:showSerName val="0"/>
          <c:showPercent val="0"/>
          <c:showBubbleSize val="0"/>
        </c:dLbls>
        <c:gapWidth val="150"/>
        <c:axId val="1797044260"/>
        <c:axId val="665612322"/>
      </c:barChart>
      <c:catAx>
        <c:axId val="1797044260"/>
        <c:scaling>
          <c:orientation val="minMax"/>
        </c:scaling>
        <c:delete val="0"/>
        <c:axPos val="b"/>
        <c:title>
          <c:tx>
            <c:rich>
              <a:bodyPr/>
              <a:lstStyle/>
              <a:p>
                <a:pPr lvl="0">
                  <a:defRPr b="0"/>
                </a:pPr>
                <a:endParaRPr lang="en-SG"/>
              </a:p>
            </c:rich>
          </c:tx>
          <c:overlay val="0"/>
        </c:title>
        <c:numFmt formatCode="General" sourceLinked="1"/>
        <c:majorTickMark val="cross"/>
        <c:minorTickMark val="cross"/>
        <c:tickLblPos val="nextTo"/>
        <c:txPr>
          <a:bodyPr/>
          <a:lstStyle/>
          <a:p>
            <a:pPr lvl="0">
              <a:defRPr b="0"/>
            </a:pPr>
            <a:endParaRPr lang="en-US"/>
          </a:p>
        </c:txPr>
        <c:crossAx val="665612322"/>
        <c:crosses val="autoZero"/>
        <c:auto val="1"/>
        <c:lblAlgn val="ctr"/>
        <c:lblOffset val="100"/>
        <c:noMultiLvlLbl val="1"/>
      </c:catAx>
      <c:valAx>
        <c:axId val="665612322"/>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en-US"/>
          </a:p>
        </c:txPr>
        <c:crossAx val="1797044260"/>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latin typeface="Times New Roman" panose="02020603050405020304" pitchFamily="18" charset="0"/>
                <a:cs typeface="Times New Roman" panose="02020603050405020304" pitchFamily="18" charset="0"/>
              </a:rPr>
              <a:t>Growth of Net Income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'Graph Tab'!$B$22</c:f>
              <c:strCache>
                <c:ptCount val="1"/>
                <c:pt idx="0">
                  <c:v>Revenue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 Tab'!$C$21:$I$21</c:f>
              <c:strCache>
                <c:ptCount val="7"/>
                <c:pt idx="0">
                  <c:v>2013</c:v>
                </c:pt>
                <c:pt idx="1">
                  <c:v>2014</c:v>
                </c:pt>
                <c:pt idx="2">
                  <c:v>2015</c:v>
                </c:pt>
                <c:pt idx="3">
                  <c:v>2016</c:v>
                </c:pt>
                <c:pt idx="4">
                  <c:v>2017</c:v>
                </c:pt>
                <c:pt idx="5">
                  <c:v>2018F</c:v>
                </c:pt>
                <c:pt idx="6">
                  <c:v>2019F</c:v>
                </c:pt>
              </c:strCache>
            </c:strRef>
          </c:cat>
          <c:val>
            <c:numRef>
              <c:f>'Graph Tab'!$C$22:$I$22</c:f>
              <c:numCache>
                <c:formatCode>General</c:formatCode>
                <c:ptCount val="7"/>
                <c:pt idx="0">
                  <c:v>2328.7800000000002</c:v>
                </c:pt>
                <c:pt idx="1">
                  <c:v>2465.09</c:v>
                </c:pt>
                <c:pt idx="2">
                  <c:v>2656.39</c:v>
                </c:pt>
                <c:pt idx="3">
                  <c:v>2873.99</c:v>
                </c:pt>
                <c:pt idx="4">
                  <c:v>4004.54</c:v>
                </c:pt>
                <c:pt idx="5">
                  <c:v>4527.88</c:v>
                </c:pt>
                <c:pt idx="6">
                  <c:v>5116.5</c:v>
                </c:pt>
              </c:numCache>
            </c:numRef>
          </c:val>
          <c:extLst>
            <c:ext xmlns:c16="http://schemas.microsoft.com/office/drawing/2014/chart" uri="{C3380CC4-5D6E-409C-BE32-E72D297353CC}">
              <c16:uniqueId val="{00000000-380D-1947-AE16-E1FFF9F8D85A}"/>
            </c:ext>
          </c:extLst>
        </c:ser>
        <c:ser>
          <c:idx val="1"/>
          <c:order val="1"/>
          <c:tx>
            <c:strRef>
              <c:f>'Graph Tab'!$B$23</c:f>
              <c:strCache>
                <c:ptCount val="1"/>
                <c:pt idx="0">
                  <c:v>Net Income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 Tab'!$C$21:$I$21</c:f>
              <c:strCache>
                <c:ptCount val="7"/>
                <c:pt idx="0">
                  <c:v>2013</c:v>
                </c:pt>
                <c:pt idx="1">
                  <c:v>2014</c:v>
                </c:pt>
                <c:pt idx="2">
                  <c:v>2015</c:v>
                </c:pt>
                <c:pt idx="3">
                  <c:v>2016</c:v>
                </c:pt>
                <c:pt idx="4">
                  <c:v>2017</c:v>
                </c:pt>
                <c:pt idx="5">
                  <c:v>2018F</c:v>
                </c:pt>
                <c:pt idx="6">
                  <c:v>2019F</c:v>
                </c:pt>
              </c:strCache>
            </c:strRef>
          </c:cat>
          <c:val>
            <c:numRef>
              <c:f>'Graph Tab'!$C$23:$I$23</c:f>
              <c:numCache>
                <c:formatCode>General</c:formatCode>
                <c:ptCount val="7"/>
                <c:pt idx="0">
                  <c:v>131.13</c:v>
                </c:pt>
                <c:pt idx="1">
                  <c:v>76</c:v>
                </c:pt>
                <c:pt idx="2">
                  <c:v>153.99</c:v>
                </c:pt>
                <c:pt idx="3">
                  <c:v>185.9</c:v>
                </c:pt>
                <c:pt idx="4">
                  <c:v>363.5</c:v>
                </c:pt>
                <c:pt idx="5">
                  <c:v>446.5</c:v>
                </c:pt>
                <c:pt idx="6">
                  <c:v>501.5</c:v>
                </c:pt>
              </c:numCache>
            </c:numRef>
          </c:val>
          <c:extLst>
            <c:ext xmlns:c16="http://schemas.microsoft.com/office/drawing/2014/chart" uri="{C3380CC4-5D6E-409C-BE32-E72D297353CC}">
              <c16:uniqueId val="{00000001-380D-1947-AE16-E1FFF9F8D85A}"/>
            </c:ext>
          </c:extLst>
        </c:ser>
        <c:dLbls>
          <c:dLblPos val="ctr"/>
          <c:showLegendKey val="0"/>
          <c:showVal val="1"/>
          <c:showCatName val="0"/>
          <c:showSerName val="0"/>
          <c:showPercent val="0"/>
          <c:showBubbleSize val="0"/>
        </c:dLbls>
        <c:gapWidth val="150"/>
        <c:overlap val="100"/>
        <c:axId val="601387007"/>
        <c:axId val="837999519"/>
      </c:barChart>
      <c:catAx>
        <c:axId val="60138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999519"/>
        <c:crosses val="autoZero"/>
        <c:auto val="1"/>
        <c:lblAlgn val="ctr"/>
        <c:lblOffset val="100"/>
        <c:noMultiLvlLbl val="0"/>
      </c:catAx>
      <c:valAx>
        <c:axId val="837999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387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sz="1400">
                <a:latin typeface="Times New Roman" panose="02020603050405020304" pitchFamily="18" charset="0"/>
                <a:cs typeface="Times New Roman" panose="02020603050405020304" pitchFamily="18" charset="0"/>
              </a:rPr>
              <a:t>Breakdown of VC's Liqudity Ratios</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'Graph Tab'!$B$28</c:f>
              <c:strCache>
                <c:ptCount val="1"/>
                <c:pt idx="0">
                  <c:v>Current Ratio</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'Graph Tab'!$C$27:$G$27</c:f>
              <c:numCache>
                <c:formatCode>General</c:formatCode>
                <c:ptCount val="5"/>
                <c:pt idx="0">
                  <c:v>2013</c:v>
                </c:pt>
                <c:pt idx="1">
                  <c:v>2014</c:v>
                </c:pt>
                <c:pt idx="2">
                  <c:v>2015</c:v>
                </c:pt>
                <c:pt idx="3">
                  <c:v>2016</c:v>
                </c:pt>
                <c:pt idx="4">
                  <c:v>2017</c:v>
                </c:pt>
              </c:numCache>
            </c:numRef>
          </c:cat>
          <c:val>
            <c:numRef>
              <c:f>'Graph Tab'!$C$28:$G$28</c:f>
              <c:numCache>
                <c:formatCode>General</c:formatCode>
                <c:ptCount val="5"/>
                <c:pt idx="0">
                  <c:v>2.46</c:v>
                </c:pt>
                <c:pt idx="1">
                  <c:v>2.34</c:v>
                </c:pt>
                <c:pt idx="2">
                  <c:v>2.69</c:v>
                </c:pt>
                <c:pt idx="3">
                  <c:v>2.36</c:v>
                </c:pt>
                <c:pt idx="4">
                  <c:v>2.34</c:v>
                </c:pt>
              </c:numCache>
            </c:numRef>
          </c:val>
          <c:smooth val="0"/>
          <c:extLst>
            <c:ext xmlns:c16="http://schemas.microsoft.com/office/drawing/2014/chart" uri="{C3380CC4-5D6E-409C-BE32-E72D297353CC}">
              <c16:uniqueId val="{00000000-F8CC-C847-81AA-02CB432D9325}"/>
            </c:ext>
          </c:extLst>
        </c:ser>
        <c:ser>
          <c:idx val="1"/>
          <c:order val="1"/>
          <c:tx>
            <c:strRef>
              <c:f>'Graph Tab'!$B$29</c:f>
              <c:strCache>
                <c:ptCount val="1"/>
                <c:pt idx="0">
                  <c:v>Quick Ratio</c:v>
                </c:pt>
              </c:strCache>
            </c:strRef>
          </c:tx>
          <c:spPr>
            <a:ln w="19050" cap="rnd" cmpd="sng" algn="ctr">
              <a:solidFill>
                <a:schemeClr val="accent4">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'Graph Tab'!$C$27:$G$27</c:f>
              <c:numCache>
                <c:formatCode>General</c:formatCode>
                <c:ptCount val="5"/>
                <c:pt idx="0">
                  <c:v>2013</c:v>
                </c:pt>
                <c:pt idx="1">
                  <c:v>2014</c:v>
                </c:pt>
                <c:pt idx="2">
                  <c:v>2015</c:v>
                </c:pt>
                <c:pt idx="3">
                  <c:v>2016</c:v>
                </c:pt>
                <c:pt idx="4">
                  <c:v>2017</c:v>
                </c:pt>
              </c:numCache>
            </c:numRef>
          </c:cat>
          <c:val>
            <c:numRef>
              <c:f>'Graph Tab'!$C$29:$G$29</c:f>
              <c:numCache>
                <c:formatCode>General</c:formatCode>
                <c:ptCount val="5"/>
                <c:pt idx="0">
                  <c:v>1.51</c:v>
                </c:pt>
                <c:pt idx="1">
                  <c:v>1.45</c:v>
                </c:pt>
                <c:pt idx="2">
                  <c:v>1.71</c:v>
                </c:pt>
                <c:pt idx="3">
                  <c:v>1.53</c:v>
                </c:pt>
                <c:pt idx="4">
                  <c:v>1.56</c:v>
                </c:pt>
              </c:numCache>
            </c:numRef>
          </c:val>
          <c:smooth val="0"/>
          <c:extLst>
            <c:ext xmlns:c16="http://schemas.microsoft.com/office/drawing/2014/chart" uri="{C3380CC4-5D6E-409C-BE32-E72D297353CC}">
              <c16:uniqueId val="{00000001-F8CC-C847-81AA-02CB432D9325}"/>
            </c:ext>
          </c:extLst>
        </c:ser>
        <c:ser>
          <c:idx val="2"/>
          <c:order val="2"/>
          <c:tx>
            <c:strRef>
              <c:f>'Graph Tab'!$B$30</c:f>
              <c:strCache>
                <c:ptCount val="1"/>
                <c:pt idx="0">
                  <c:v>Cash Ratio</c:v>
                </c:pt>
              </c:strCache>
            </c:strRef>
          </c:tx>
          <c:spPr>
            <a:ln w="19050" cap="rnd" cmpd="sng" algn="ctr">
              <a:solidFill>
                <a:srgbClr val="FF0000"/>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'Graph Tab'!$C$27:$G$27</c:f>
              <c:numCache>
                <c:formatCode>General</c:formatCode>
                <c:ptCount val="5"/>
                <c:pt idx="0">
                  <c:v>2013</c:v>
                </c:pt>
                <c:pt idx="1">
                  <c:v>2014</c:v>
                </c:pt>
                <c:pt idx="2">
                  <c:v>2015</c:v>
                </c:pt>
                <c:pt idx="3">
                  <c:v>2016</c:v>
                </c:pt>
                <c:pt idx="4">
                  <c:v>2017</c:v>
                </c:pt>
              </c:numCache>
            </c:numRef>
          </c:cat>
          <c:val>
            <c:numRef>
              <c:f>'Graph Tab'!$C$30:$G$30</c:f>
              <c:numCache>
                <c:formatCode>General</c:formatCode>
                <c:ptCount val="5"/>
                <c:pt idx="0">
                  <c:v>0.65</c:v>
                </c:pt>
                <c:pt idx="1">
                  <c:v>0.6</c:v>
                </c:pt>
                <c:pt idx="2">
                  <c:v>0.76</c:v>
                </c:pt>
                <c:pt idx="3">
                  <c:v>0.63</c:v>
                </c:pt>
                <c:pt idx="4">
                  <c:v>0.77</c:v>
                </c:pt>
              </c:numCache>
            </c:numRef>
          </c:val>
          <c:smooth val="0"/>
          <c:extLst>
            <c:ext xmlns:c16="http://schemas.microsoft.com/office/drawing/2014/chart" uri="{C3380CC4-5D6E-409C-BE32-E72D297353CC}">
              <c16:uniqueId val="{00000002-F8CC-C847-81AA-02CB432D9325}"/>
            </c:ext>
          </c:extLst>
        </c:ser>
        <c:dLbls>
          <c:dLblPos val="ctr"/>
          <c:showLegendKey val="0"/>
          <c:showVal val="1"/>
          <c:showCatName val="0"/>
          <c:showSerName val="0"/>
          <c:showPercent val="0"/>
          <c:showBubbleSize val="0"/>
        </c:dLbls>
        <c:marker val="1"/>
        <c:smooth val="0"/>
        <c:axId val="368491887"/>
        <c:axId val="444252847"/>
      </c:lineChart>
      <c:catAx>
        <c:axId val="36849188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444252847"/>
        <c:crosses val="autoZero"/>
        <c:auto val="1"/>
        <c:lblAlgn val="ctr"/>
        <c:lblOffset val="100"/>
        <c:noMultiLvlLbl val="0"/>
      </c:catAx>
      <c:valAx>
        <c:axId val="444252847"/>
        <c:scaling>
          <c:orientation val="minMax"/>
        </c:scaling>
        <c:delete val="1"/>
        <c:axPos val="l"/>
        <c:numFmt formatCode="General" sourceLinked="1"/>
        <c:majorTickMark val="none"/>
        <c:minorTickMark val="none"/>
        <c:tickLblPos val="nextTo"/>
        <c:crossAx val="368491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sz="1400">
                <a:latin typeface="Times New Roman" panose="02020603050405020304" pitchFamily="18" charset="0"/>
                <a:cs typeface="Times New Roman" panose="02020603050405020304" pitchFamily="18" charset="0"/>
              </a:rPr>
              <a:t>Comparison</a:t>
            </a:r>
            <a:r>
              <a:rPr lang="en-US" sz="1400" baseline="0">
                <a:latin typeface="Times New Roman" panose="02020603050405020304" pitchFamily="18" charset="0"/>
                <a:cs typeface="Times New Roman" panose="02020603050405020304" pitchFamily="18" charset="0"/>
              </a:rPr>
              <a:t> of ROA with Major Competitors</a:t>
            </a:r>
            <a:endParaRPr lang="en-US" sz="14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'Graph Tab'!$B$35</c:f>
              <c:strCache>
                <c:ptCount val="1"/>
                <c:pt idx="0">
                  <c:v>Venture Corporation</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'Graph Tab'!$C$34:$G$34</c:f>
              <c:numCache>
                <c:formatCode>General</c:formatCode>
                <c:ptCount val="5"/>
                <c:pt idx="0">
                  <c:v>2013</c:v>
                </c:pt>
                <c:pt idx="1">
                  <c:v>2014</c:v>
                </c:pt>
                <c:pt idx="2">
                  <c:v>2015</c:v>
                </c:pt>
                <c:pt idx="3">
                  <c:v>2016</c:v>
                </c:pt>
                <c:pt idx="4">
                  <c:v>2017</c:v>
                </c:pt>
              </c:numCache>
            </c:numRef>
          </c:cat>
          <c:val>
            <c:numRef>
              <c:f>'Graph Tab'!$C$35:$G$35</c:f>
              <c:numCache>
                <c:formatCode>General</c:formatCode>
                <c:ptCount val="5"/>
                <c:pt idx="0">
                  <c:v>5.45</c:v>
                </c:pt>
                <c:pt idx="1">
                  <c:v>3.1</c:v>
                </c:pt>
                <c:pt idx="2">
                  <c:v>6.17</c:v>
                </c:pt>
                <c:pt idx="3">
                  <c:v>6.84</c:v>
                </c:pt>
                <c:pt idx="4">
                  <c:v>12.63</c:v>
                </c:pt>
              </c:numCache>
            </c:numRef>
          </c:val>
          <c:smooth val="0"/>
          <c:extLst>
            <c:ext xmlns:c16="http://schemas.microsoft.com/office/drawing/2014/chart" uri="{C3380CC4-5D6E-409C-BE32-E72D297353CC}">
              <c16:uniqueId val="{00000000-619B-5046-B367-5B2B772217FB}"/>
            </c:ext>
          </c:extLst>
        </c:ser>
        <c:ser>
          <c:idx val="1"/>
          <c:order val="1"/>
          <c:tx>
            <c:strRef>
              <c:f>'Graph Tab'!$B$36</c:f>
              <c:strCache>
                <c:ptCount val="1"/>
                <c:pt idx="0">
                  <c:v>Benchmark Electronics</c:v>
                </c:pt>
              </c:strCache>
            </c:strRef>
          </c:tx>
          <c:spPr>
            <a:ln w="19050" cap="rnd" cmpd="sng" algn="ctr">
              <a:solidFill>
                <a:schemeClr val="accent4">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'Graph Tab'!$C$34:$G$34</c:f>
              <c:numCache>
                <c:formatCode>General</c:formatCode>
                <c:ptCount val="5"/>
                <c:pt idx="0">
                  <c:v>2013</c:v>
                </c:pt>
                <c:pt idx="1">
                  <c:v>2014</c:v>
                </c:pt>
                <c:pt idx="2">
                  <c:v>2015</c:v>
                </c:pt>
                <c:pt idx="3">
                  <c:v>2016</c:v>
                </c:pt>
                <c:pt idx="4">
                  <c:v>2017</c:v>
                </c:pt>
              </c:numCache>
            </c:numRef>
          </c:cat>
          <c:val>
            <c:numRef>
              <c:f>'Graph Tab'!$C$36:$G$36</c:f>
              <c:numCache>
                <c:formatCode>General</c:formatCode>
                <c:ptCount val="5"/>
                <c:pt idx="0">
                  <c:v>7.04</c:v>
                </c:pt>
                <c:pt idx="1">
                  <c:v>4.9400000000000004</c:v>
                </c:pt>
                <c:pt idx="2">
                  <c:v>5.34</c:v>
                </c:pt>
                <c:pt idx="3">
                  <c:v>3.29</c:v>
                </c:pt>
                <c:pt idx="4">
                  <c:v>-1.56</c:v>
                </c:pt>
              </c:numCache>
            </c:numRef>
          </c:val>
          <c:smooth val="0"/>
          <c:extLst>
            <c:ext xmlns:c16="http://schemas.microsoft.com/office/drawing/2014/chart" uri="{C3380CC4-5D6E-409C-BE32-E72D297353CC}">
              <c16:uniqueId val="{00000001-619B-5046-B367-5B2B772217FB}"/>
            </c:ext>
          </c:extLst>
        </c:ser>
        <c:ser>
          <c:idx val="2"/>
          <c:order val="2"/>
          <c:tx>
            <c:strRef>
              <c:f>'Graph Tab'!$B$37</c:f>
              <c:strCache>
                <c:ptCount val="1"/>
                <c:pt idx="0">
                  <c:v>Flextronics Ltd</c:v>
                </c:pt>
              </c:strCache>
            </c:strRef>
          </c:tx>
          <c:spPr>
            <a:ln w="19050" cap="rnd" cmpd="sng" algn="ctr">
              <a:solidFill>
                <a:srgbClr val="FF0000"/>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'Graph Tab'!$C$34:$G$34</c:f>
              <c:numCache>
                <c:formatCode>General</c:formatCode>
                <c:ptCount val="5"/>
                <c:pt idx="0">
                  <c:v>2013</c:v>
                </c:pt>
                <c:pt idx="1">
                  <c:v>2014</c:v>
                </c:pt>
                <c:pt idx="2">
                  <c:v>2015</c:v>
                </c:pt>
                <c:pt idx="3">
                  <c:v>2016</c:v>
                </c:pt>
                <c:pt idx="4">
                  <c:v>2017</c:v>
                </c:pt>
              </c:numCache>
            </c:numRef>
          </c:cat>
          <c:val>
            <c:numRef>
              <c:f>'Graph Tab'!$C$37:$G$37</c:f>
              <c:numCache>
                <c:formatCode>General</c:formatCode>
                <c:ptCount val="5"/>
                <c:pt idx="0">
                  <c:v>2.56</c:v>
                </c:pt>
                <c:pt idx="1">
                  <c:v>3.17</c:v>
                </c:pt>
                <c:pt idx="2">
                  <c:v>4.97</c:v>
                </c:pt>
                <c:pt idx="3">
                  <c:v>3.69</c:v>
                </c:pt>
                <c:pt idx="4">
                  <c:v>2.56</c:v>
                </c:pt>
              </c:numCache>
            </c:numRef>
          </c:val>
          <c:smooth val="0"/>
          <c:extLst>
            <c:ext xmlns:c16="http://schemas.microsoft.com/office/drawing/2014/chart" uri="{C3380CC4-5D6E-409C-BE32-E72D297353CC}">
              <c16:uniqueId val="{00000002-619B-5046-B367-5B2B772217FB}"/>
            </c:ext>
          </c:extLst>
        </c:ser>
        <c:dLbls>
          <c:dLblPos val="ctr"/>
          <c:showLegendKey val="0"/>
          <c:showVal val="1"/>
          <c:showCatName val="0"/>
          <c:showSerName val="0"/>
          <c:showPercent val="0"/>
          <c:showBubbleSize val="0"/>
        </c:dLbls>
        <c:marker val="1"/>
        <c:smooth val="0"/>
        <c:axId val="730962431"/>
        <c:axId val="730964127"/>
      </c:lineChart>
      <c:catAx>
        <c:axId val="73096243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730964127"/>
        <c:crosses val="autoZero"/>
        <c:auto val="1"/>
        <c:lblAlgn val="ctr"/>
        <c:lblOffset val="100"/>
        <c:noMultiLvlLbl val="0"/>
      </c:catAx>
      <c:valAx>
        <c:axId val="730964127"/>
        <c:scaling>
          <c:orientation val="minMax"/>
        </c:scaling>
        <c:delete val="1"/>
        <c:axPos val="l"/>
        <c:numFmt formatCode="General" sourceLinked="1"/>
        <c:majorTickMark val="none"/>
        <c:minorTickMark val="none"/>
        <c:tickLblPos val="nextTo"/>
        <c:crossAx val="730962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DuPont Analysis of ROE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 Tab'!$B$42</c:f>
              <c:strCache>
                <c:ptCount val="1"/>
                <c:pt idx="0">
                  <c:v>Adjusted ROE</c:v>
                </c:pt>
              </c:strCache>
            </c:strRef>
          </c:tx>
          <c:spPr>
            <a:ln w="28575" cap="rnd">
              <a:solidFill>
                <a:schemeClr val="accent2"/>
              </a:solidFill>
              <a:round/>
            </a:ln>
            <a:effectLst/>
          </c:spPr>
          <c:marker>
            <c:symbol val="none"/>
          </c:marker>
          <c:cat>
            <c:numRef>
              <c:f>'Graph Tab'!$C$41:$G$41</c:f>
              <c:numCache>
                <c:formatCode>General</c:formatCode>
                <c:ptCount val="5"/>
                <c:pt idx="0">
                  <c:v>2013</c:v>
                </c:pt>
                <c:pt idx="1">
                  <c:v>2014</c:v>
                </c:pt>
                <c:pt idx="2">
                  <c:v>2015</c:v>
                </c:pt>
                <c:pt idx="3">
                  <c:v>2016</c:v>
                </c:pt>
                <c:pt idx="4">
                  <c:v>2017</c:v>
                </c:pt>
              </c:numCache>
            </c:numRef>
          </c:cat>
          <c:val>
            <c:numRef>
              <c:f>'Graph Tab'!$C$42:$G$42</c:f>
              <c:numCache>
                <c:formatCode>General</c:formatCode>
                <c:ptCount val="5"/>
                <c:pt idx="0">
                  <c:v>7.26</c:v>
                </c:pt>
                <c:pt idx="1">
                  <c:v>7.09</c:v>
                </c:pt>
                <c:pt idx="2">
                  <c:v>8.3800000000000008</c:v>
                </c:pt>
                <c:pt idx="3">
                  <c:v>9.65</c:v>
                </c:pt>
                <c:pt idx="4">
                  <c:v>17.62</c:v>
                </c:pt>
              </c:numCache>
            </c:numRef>
          </c:val>
          <c:smooth val="0"/>
          <c:extLst>
            <c:ext xmlns:c16="http://schemas.microsoft.com/office/drawing/2014/chart" uri="{C3380CC4-5D6E-409C-BE32-E72D297353CC}">
              <c16:uniqueId val="{00000000-BF4F-AB47-99B9-546CD753B0AF}"/>
            </c:ext>
          </c:extLst>
        </c:ser>
        <c:ser>
          <c:idx val="1"/>
          <c:order val="1"/>
          <c:tx>
            <c:strRef>
              <c:f>'Graph Tab'!$B$43</c:f>
              <c:strCache>
                <c:ptCount val="1"/>
                <c:pt idx="0">
                  <c:v>Profit Margin</c:v>
                </c:pt>
              </c:strCache>
            </c:strRef>
          </c:tx>
          <c:spPr>
            <a:ln w="28575" cap="rnd">
              <a:solidFill>
                <a:schemeClr val="accent4"/>
              </a:solidFill>
              <a:round/>
            </a:ln>
            <a:effectLst/>
          </c:spPr>
          <c:marker>
            <c:symbol val="none"/>
          </c:marker>
          <c:cat>
            <c:numRef>
              <c:f>'Graph Tab'!$C$41:$G$41</c:f>
              <c:numCache>
                <c:formatCode>General</c:formatCode>
                <c:ptCount val="5"/>
                <c:pt idx="0">
                  <c:v>2013</c:v>
                </c:pt>
                <c:pt idx="1">
                  <c:v>2014</c:v>
                </c:pt>
                <c:pt idx="2">
                  <c:v>2015</c:v>
                </c:pt>
                <c:pt idx="3">
                  <c:v>2016</c:v>
                </c:pt>
                <c:pt idx="4">
                  <c:v>2017</c:v>
                </c:pt>
              </c:numCache>
            </c:numRef>
          </c:cat>
          <c:val>
            <c:numRef>
              <c:f>'Graph Tab'!$C$43:$G$43</c:f>
              <c:numCache>
                <c:formatCode>General</c:formatCode>
                <c:ptCount val="5"/>
                <c:pt idx="0">
                  <c:v>6.06</c:v>
                </c:pt>
                <c:pt idx="1">
                  <c:v>3.8</c:v>
                </c:pt>
                <c:pt idx="2">
                  <c:v>6.88</c:v>
                </c:pt>
                <c:pt idx="3">
                  <c:v>7.54</c:v>
                </c:pt>
                <c:pt idx="4">
                  <c:v>11.11</c:v>
                </c:pt>
              </c:numCache>
            </c:numRef>
          </c:val>
          <c:smooth val="0"/>
          <c:extLst>
            <c:ext xmlns:c16="http://schemas.microsoft.com/office/drawing/2014/chart" uri="{C3380CC4-5D6E-409C-BE32-E72D297353CC}">
              <c16:uniqueId val="{00000001-BF4F-AB47-99B9-546CD753B0AF}"/>
            </c:ext>
          </c:extLst>
        </c:ser>
        <c:ser>
          <c:idx val="2"/>
          <c:order val="2"/>
          <c:tx>
            <c:strRef>
              <c:f>'Graph Tab'!$B$44</c:f>
              <c:strCache>
                <c:ptCount val="1"/>
                <c:pt idx="0">
                  <c:v>Total Asset Turnover</c:v>
                </c:pt>
              </c:strCache>
            </c:strRef>
          </c:tx>
          <c:spPr>
            <a:ln w="28575" cap="rnd">
              <a:solidFill>
                <a:srgbClr val="FF0000"/>
              </a:solidFill>
              <a:round/>
            </a:ln>
            <a:effectLst/>
          </c:spPr>
          <c:marker>
            <c:symbol val="none"/>
          </c:marker>
          <c:cat>
            <c:numRef>
              <c:f>'Graph Tab'!$C$41:$G$41</c:f>
              <c:numCache>
                <c:formatCode>General</c:formatCode>
                <c:ptCount val="5"/>
                <c:pt idx="0">
                  <c:v>2013</c:v>
                </c:pt>
                <c:pt idx="1">
                  <c:v>2014</c:v>
                </c:pt>
                <c:pt idx="2">
                  <c:v>2015</c:v>
                </c:pt>
                <c:pt idx="3">
                  <c:v>2016</c:v>
                </c:pt>
                <c:pt idx="4">
                  <c:v>2017</c:v>
                </c:pt>
              </c:numCache>
            </c:numRef>
          </c:cat>
          <c:val>
            <c:numRef>
              <c:f>'Graph Tab'!$C$44:$G$44</c:f>
              <c:numCache>
                <c:formatCode>General</c:formatCode>
                <c:ptCount val="5"/>
                <c:pt idx="0">
                  <c:v>0.97</c:v>
                </c:pt>
                <c:pt idx="1">
                  <c:v>1</c:v>
                </c:pt>
                <c:pt idx="2">
                  <c:v>1.06</c:v>
                </c:pt>
                <c:pt idx="3">
                  <c:v>1.0900000000000001</c:v>
                </c:pt>
                <c:pt idx="4">
                  <c:v>1.36</c:v>
                </c:pt>
              </c:numCache>
            </c:numRef>
          </c:val>
          <c:smooth val="0"/>
          <c:extLst>
            <c:ext xmlns:c16="http://schemas.microsoft.com/office/drawing/2014/chart" uri="{C3380CC4-5D6E-409C-BE32-E72D297353CC}">
              <c16:uniqueId val="{00000002-BF4F-AB47-99B9-546CD753B0AF}"/>
            </c:ext>
          </c:extLst>
        </c:ser>
        <c:ser>
          <c:idx val="3"/>
          <c:order val="3"/>
          <c:tx>
            <c:strRef>
              <c:f>'Graph Tab'!$B$45</c:f>
              <c:strCache>
                <c:ptCount val="1"/>
                <c:pt idx="0">
                  <c:v>Equity Multiplier</c:v>
                </c:pt>
              </c:strCache>
            </c:strRef>
          </c:tx>
          <c:spPr>
            <a:ln w="28575" cap="rnd">
              <a:solidFill>
                <a:schemeClr val="accent2">
                  <a:lumMod val="60000"/>
                </a:schemeClr>
              </a:solidFill>
              <a:round/>
            </a:ln>
            <a:effectLst/>
          </c:spPr>
          <c:marker>
            <c:symbol val="none"/>
          </c:marker>
          <c:cat>
            <c:numRef>
              <c:f>'Graph Tab'!$C$41:$G$41</c:f>
              <c:numCache>
                <c:formatCode>General</c:formatCode>
                <c:ptCount val="5"/>
                <c:pt idx="0">
                  <c:v>2013</c:v>
                </c:pt>
                <c:pt idx="1">
                  <c:v>2014</c:v>
                </c:pt>
                <c:pt idx="2">
                  <c:v>2015</c:v>
                </c:pt>
                <c:pt idx="3">
                  <c:v>2016</c:v>
                </c:pt>
                <c:pt idx="4">
                  <c:v>2017</c:v>
                </c:pt>
              </c:numCache>
            </c:numRef>
          </c:cat>
          <c:val>
            <c:numRef>
              <c:f>'Graph Tab'!$C$45:$G$45</c:f>
              <c:numCache>
                <c:formatCode>General</c:formatCode>
                <c:ptCount val="5"/>
                <c:pt idx="0">
                  <c:v>1.33</c:v>
                </c:pt>
                <c:pt idx="1">
                  <c:v>1.35</c:v>
                </c:pt>
                <c:pt idx="2">
                  <c:v>1.35</c:v>
                </c:pt>
                <c:pt idx="3">
                  <c:v>1.37</c:v>
                </c:pt>
                <c:pt idx="4">
                  <c:v>1.43</c:v>
                </c:pt>
              </c:numCache>
            </c:numRef>
          </c:val>
          <c:smooth val="0"/>
          <c:extLst>
            <c:ext xmlns:c16="http://schemas.microsoft.com/office/drawing/2014/chart" uri="{C3380CC4-5D6E-409C-BE32-E72D297353CC}">
              <c16:uniqueId val="{00000003-BF4F-AB47-99B9-546CD753B0AF}"/>
            </c:ext>
          </c:extLst>
        </c:ser>
        <c:dLbls>
          <c:showLegendKey val="0"/>
          <c:showVal val="0"/>
          <c:showCatName val="0"/>
          <c:showSerName val="0"/>
          <c:showPercent val="0"/>
          <c:showBubbleSize val="0"/>
        </c:dLbls>
        <c:smooth val="0"/>
        <c:axId val="432946127"/>
        <c:axId val="443139055"/>
      </c:lineChart>
      <c:catAx>
        <c:axId val="43294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139055"/>
        <c:crosses val="autoZero"/>
        <c:auto val="1"/>
        <c:lblAlgn val="ctr"/>
        <c:lblOffset val="100"/>
        <c:noMultiLvlLbl val="0"/>
      </c:catAx>
      <c:valAx>
        <c:axId val="443139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946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b="0">
                <a:latin typeface="Times New Roman" panose="02020603050405020304" pitchFamily="18" charset="0"/>
                <a:cs typeface="Times New Roman" panose="02020603050405020304" pitchFamily="18" charset="0"/>
              </a:rPr>
              <a:t>VC's</a:t>
            </a:r>
            <a:r>
              <a:rPr lang="en-US" sz="1400" b="0" baseline="0">
                <a:latin typeface="Times New Roman" panose="02020603050405020304" pitchFamily="18" charset="0"/>
                <a:cs typeface="Times New Roman" panose="02020603050405020304" pitchFamily="18" charset="0"/>
              </a:rPr>
              <a:t> Debt Ratios</a:t>
            </a:r>
            <a:endParaRPr lang="en-US" sz="1400" b="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 Tab'!$B$57</c:f>
              <c:strCache>
                <c:ptCount val="1"/>
                <c:pt idx="0">
                  <c:v>Total Debt Ratio</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'Graph Tab'!$C$56:$G$56</c:f>
              <c:numCache>
                <c:formatCode>General</c:formatCode>
                <c:ptCount val="5"/>
                <c:pt idx="0">
                  <c:v>2013</c:v>
                </c:pt>
                <c:pt idx="1">
                  <c:v>2014</c:v>
                </c:pt>
                <c:pt idx="2">
                  <c:v>2015</c:v>
                </c:pt>
                <c:pt idx="3">
                  <c:v>2016</c:v>
                </c:pt>
                <c:pt idx="4">
                  <c:v>2017</c:v>
                </c:pt>
              </c:numCache>
            </c:numRef>
          </c:cat>
          <c:val>
            <c:numRef>
              <c:f>'Graph Tab'!$C$57:$G$57</c:f>
              <c:numCache>
                <c:formatCode>0.00</c:formatCode>
                <c:ptCount val="5"/>
                <c:pt idx="0">
                  <c:v>0.25103588332596338</c:v>
                </c:pt>
                <c:pt idx="1">
                  <c:v>0.26919518588552271</c:v>
                </c:pt>
                <c:pt idx="2">
                  <c:v>0.25017007340842928</c:v>
                </c:pt>
                <c:pt idx="3">
                  <c:v>0.28855690732711742</c:v>
                </c:pt>
                <c:pt idx="4">
                  <c:v>0.310457350041346</c:v>
                </c:pt>
              </c:numCache>
            </c:numRef>
          </c:val>
          <c:extLst>
            <c:ext xmlns:c16="http://schemas.microsoft.com/office/drawing/2014/chart" uri="{C3380CC4-5D6E-409C-BE32-E72D297353CC}">
              <c16:uniqueId val="{00000000-879F-5C4A-BFFF-1E2B01420C9D}"/>
            </c:ext>
          </c:extLst>
        </c:ser>
        <c:ser>
          <c:idx val="1"/>
          <c:order val="1"/>
          <c:tx>
            <c:strRef>
              <c:f>'Graph Tab'!$B$58</c:f>
              <c:strCache>
                <c:ptCount val="1"/>
                <c:pt idx="0">
                  <c:v>ST Debt Ratio</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'Graph Tab'!$C$56:$G$56</c:f>
              <c:numCache>
                <c:formatCode>General</c:formatCode>
                <c:ptCount val="5"/>
                <c:pt idx="0">
                  <c:v>2013</c:v>
                </c:pt>
                <c:pt idx="1">
                  <c:v>2014</c:v>
                </c:pt>
                <c:pt idx="2">
                  <c:v>2015</c:v>
                </c:pt>
                <c:pt idx="3">
                  <c:v>2016</c:v>
                </c:pt>
                <c:pt idx="4">
                  <c:v>2017</c:v>
                </c:pt>
              </c:numCache>
            </c:numRef>
          </c:cat>
          <c:val>
            <c:numRef>
              <c:f>'Graph Tab'!$C$58:$G$58</c:f>
              <c:numCache>
                <c:formatCode>0.00</c:formatCode>
                <c:ptCount val="5"/>
                <c:pt idx="0">
                  <c:v>6.6243305655185963E-2</c:v>
                </c:pt>
                <c:pt idx="1">
                  <c:v>6.8575973251312677E-2</c:v>
                </c:pt>
                <c:pt idx="2">
                  <c:v>4.292969244399443E-2</c:v>
                </c:pt>
                <c:pt idx="3">
                  <c:v>3.3583225787741255E-2</c:v>
                </c:pt>
                <c:pt idx="4">
                  <c:v>9.8053558933910052E-3</c:v>
                </c:pt>
              </c:numCache>
            </c:numRef>
          </c:val>
          <c:extLst>
            <c:ext xmlns:c16="http://schemas.microsoft.com/office/drawing/2014/chart" uri="{C3380CC4-5D6E-409C-BE32-E72D297353CC}">
              <c16:uniqueId val="{00000001-879F-5C4A-BFFF-1E2B01420C9D}"/>
            </c:ext>
          </c:extLst>
        </c:ser>
        <c:ser>
          <c:idx val="2"/>
          <c:order val="2"/>
          <c:tx>
            <c:strRef>
              <c:f>'Graph Tab'!$B$59</c:f>
              <c:strCache>
                <c:ptCount val="1"/>
                <c:pt idx="0">
                  <c:v>LT Debt Ratio</c:v>
                </c:pt>
              </c:strCache>
            </c:strRef>
          </c:tx>
          <c:spPr>
            <a:solidFill>
              <a:srgbClr val="FF000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'Graph Tab'!$C$56:$G$56</c:f>
              <c:numCache>
                <c:formatCode>General</c:formatCode>
                <c:ptCount val="5"/>
                <c:pt idx="0">
                  <c:v>2013</c:v>
                </c:pt>
                <c:pt idx="1">
                  <c:v>2014</c:v>
                </c:pt>
                <c:pt idx="2">
                  <c:v>2015</c:v>
                </c:pt>
                <c:pt idx="3">
                  <c:v>2016</c:v>
                </c:pt>
                <c:pt idx="4">
                  <c:v>2017</c:v>
                </c:pt>
              </c:numCache>
            </c:numRef>
          </c:cat>
          <c:val>
            <c:numRef>
              <c:f>'Graph Tab'!$C$59:$G$59</c:f>
              <c:numCache>
                <c:formatCode>0.00</c:formatCode>
                <c:ptCount val="5"/>
                <c:pt idx="0">
                  <c:v>0</c:v>
                </c:pt>
                <c:pt idx="1">
                  <c:v>0</c:v>
                </c:pt>
                <c:pt idx="2">
                  <c:v>1.0473357802809771E-2</c:v>
                </c:pt>
                <c:pt idx="3">
                  <c:v>0</c:v>
                </c:pt>
                <c:pt idx="4">
                  <c:v>0</c:v>
                </c:pt>
              </c:numCache>
            </c:numRef>
          </c:val>
          <c:extLst>
            <c:ext xmlns:c16="http://schemas.microsoft.com/office/drawing/2014/chart" uri="{C3380CC4-5D6E-409C-BE32-E72D297353CC}">
              <c16:uniqueId val="{00000002-879F-5C4A-BFFF-1E2B01420C9D}"/>
            </c:ext>
          </c:extLst>
        </c:ser>
        <c:dLbls>
          <c:dLblPos val="outEnd"/>
          <c:showLegendKey val="0"/>
          <c:showVal val="1"/>
          <c:showCatName val="0"/>
          <c:showSerName val="0"/>
          <c:showPercent val="0"/>
          <c:showBubbleSize val="0"/>
        </c:dLbls>
        <c:gapWidth val="444"/>
        <c:overlap val="-90"/>
        <c:axId val="836738463"/>
        <c:axId val="439451711"/>
      </c:barChart>
      <c:catAx>
        <c:axId val="836738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39451711"/>
        <c:crosses val="autoZero"/>
        <c:auto val="1"/>
        <c:lblAlgn val="ctr"/>
        <c:lblOffset val="100"/>
        <c:noMultiLvlLbl val="0"/>
      </c:catAx>
      <c:valAx>
        <c:axId val="439451711"/>
        <c:scaling>
          <c:orientation val="minMax"/>
        </c:scaling>
        <c:delete val="1"/>
        <c:axPos val="l"/>
        <c:numFmt formatCode="0.00" sourceLinked="1"/>
        <c:majorTickMark val="none"/>
        <c:minorTickMark val="none"/>
        <c:tickLblPos val="nextTo"/>
        <c:crossAx val="8367384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sz="1400">
                <a:latin typeface="Times New Roman" panose="02020603050405020304" pitchFamily="18" charset="0"/>
                <a:cs typeface="Times New Roman" panose="02020603050405020304" pitchFamily="18" charset="0"/>
              </a:rPr>
              <a:t>Days'</a:t>
            </a:r>
            <a:r>
              <a:rPr lang="en-US" sz="1400" baseline="0">
                <a:latin typeface="Times New Roman" panose="02020603050405020304" pitchFamily="18" charset="0"/>
                <a:cs typeface="Times New Roman" panose="02020603050405020304" pitchFamily="18" charset="0"/>
              </a:rPr>
              <a:t> sales in receivables</a:t>
            </a:r>
            <a:endParaRPr lang="en-US" sz="14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'Graph Tab'!$B$85</c:f>
              <c:strCache>
                <c:ptCount val="1"/>
                <c:pt idx="0">
                  <c:v>Venture Corporation</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'Graph Tab'!$C$84:$G$84</c:f>
              <c:numCache>
                <c:formatCode>General</c:formatCode>
                <c:ptCount val="5"/>
                <c:pt idx="0">
                  <c:v>2013</c:v>
                </c:pt>
                <c:pt idx="1">
                  <c:v>2014</c:v>
                </c:pt>
                <c:pt idx="2">
                  <c:v>2015</c:v>
                </c:pt>
                <c:pt idx="3">
                  <c:v>2016</c:v>
                </c:pt>
                <c:pt idx="4">
                  <c:v>2017</c:v>
                </c:pt>
              </c:numCache>
            </c:numRef>
          </c:cat>
          <c:val>
            <c:numRef>
              <c:f>'Graph Tab'!$C$85:$G$85</c:f>
              <c:numCache>
                <c:formatCode>General</c:formatCode>
                <c:ptCount val="5"/>
                <c:pt idx="0">
                  <c:v>4.88</c:v>
                </c:pt>
                <c:pt idx="1">
                  <c:v>4.58</c:v>
                </c:pt>
                <c:pt idx="2">
                  <c:v>4.71</c:v>
                </c:pt>
                <c:pt idx="3">
                  <c:v>4.4800000000000004</c:v>
                </c:pt>
                <c:pt idx="4">
                  <c:v>5.42</c:v>
                </c:pt>
              </c:numCache>
            </c:numRef>
          </c:val>
          <c:smooth val="0"/>
          <c:extLst>
            <c:ext xmlns:c16="http://schemas.microsoft.com/office/drawing/2014/chart" uri="{C3380CC4-5D6E-409C-BE32-E72D297353CC}">
              <c16:uniqueId val="{00000000-CA08-BA4D-8D7F-AE5CBA3D9D93}"/>
            </c:ext>
          </c:extLst>
        </c:ser>
        <c:dLbls>
          <c:dLblPos val="ctr"/>
          <c:showLegendKey val="0"/>
          <c:showVal val="1"/>
          <c:showCatName val="0"/>
          <c:showSerName val="0"/>
          <c:showPercent val="0"/>
          <c:showBubbleSize val="0"/>
        </c:dLbls>
        <c:marker val="1"/>
        <c:smooth val="0"/>
        <c:axId val="355395903"/>
        <c:axId val="437754399"/>
      </c:lineChart>
      <c:catAx>
        <c:axId val="35539590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437754399"/>
        <c:crosses val="autoZero"/>
        <c:auto val="1"/>
        <c:lblAlgn val="ctr"/>
        <c:lblOffset val="100"/>
        <c:noMultiLvlLbl val="0"/>
      </c:catAx>
      <c:valAx>
        <c:axId val="437754399"/>
        <c:scaling>
          <c:orientation val="minMax"/>
        </c:scaling>
        <c:delete val="1"/>
        <c:axPos val="l"/>
        <c:numFmt formatCode="General" sourceLinked="1"/>
        <c:majorTickMark val="none"/>
        <c:minorTickMark val="none"/>
        <c:tickLblPos val="nextTo"/>
        <c:crossAx val="355395903"/>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a:latin typeface="Times New Roman" panose="02020603050405020304" pitchFamily="18" charset="0"/>
                <a:cs typeface="Times New Roman" panose="02020603050405020304" pitchFamily="18" charset="0"/>
              </a:rPr>
              <a:t>Comparison of Market</a:t>
            </a:r>
            <a:r>
              <a:rPr lang="en-US" sz="1400" baseline="0">
                <a:latin typeface="Times New Roman" panose="02020603050405020304" pitchFamily="18" charset="0"/>
                <a:cs typeface="Times New Roman" panose="02020603050405020304" pitchFamily="18" charset="0"/>
              </a:rPr>
              <a:t> Capitalisation of Major competitors</a:t>
            </a:r>
            <a:endParaRPr lang="en-US" sz="14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 Tab'!$B$97</c:f>
              <c:strCache>
                <c:ptCount val="1"/>
                <c:pt idx="0">
                  <c:v>Venture Corporation</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'Graph Tab'!$C$96:$G$96</c:f>
              <c:numCache>
                <c:formatCode>General</c:formatCode>
                <c:ptCount val="5"/>
                <c:pt idx="0">
                  <c:v>2013</c:v>
                </c:pt>
                <c:pt idx="1">
                  <c:v>2014</c:v>
                </c:pt>
                <c:pt idx="2">
                  <c:v>2015</c:v>
                </c:pt>
                <c:pt idx="3">
                  <c:v>2016</c:v>
                </c:pt>
                <c:pt idx="4">
                  <c:v>2017</c:v>
                </c:pt>
              </c:numCache>
            </c:numRef>
          </c:cat>
          <c:val>
            <c:numRef>
              <c:f>'Graph Tab'!$C$97:$G$97</c:f>
              <c:numCache>
                <c:formatCode>0.00</c:formatCode>
                <c:ptCount val="5"/>
                <c:pt idx="0">
                  <c:v>2109.98</c:v>
                </c:pt>
                <c:pt idx="1">
                  <c:v>2162.39</c:v>
                </c:pt>
                <c:pt idx="2">
                  <c:v>2267.2800000000002</c:v>
                </c:pt>
                <c:pt idx="3">
                  <c:v>2754.39</c:v>
                </c:pt>
                <c:pt idx="4">
                  <c:v>5826.33</c:v>
                </c:pt>
              </c:numCache>
            </c:numRef>
          </c:val>
          <c:extLst>
            <c:ext xmlns:c16="http://schemas.microsoft.com/office/drawing/2014/chart" uri="{C3380CC4-5D6E-409C-BE32-E72D297353CC}">
              <c16:uniqueId val="{00000000-CB67-FA41-BD3B-EAFA5ED5BD0A}"/>
            </c:ext>
          </c:extLst>
        </c:ser>
        <c:ser>
          <c:idx val="1"/>
          <c:order val="1"/>
          <c:tx>
            <c:strRef>
              <c:f>'Graph Tab'!$B$98</c:f>
              <c:strCache>
                <c:ptCount val="1"/>
                <c:pt idx="0">
                  <c:v>Benchmark Electronics</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'Graph Tab'!$C$96:$G$96</c:f>
              <c:numCache>
                <c:formatCode>General</c:formatCode>
                <c:ptCount val="5"/>
                <c:pt idx="0">
                  <c:v>2013</c:v>
                </c:pt>
                <c:pt idx="1">
                  <c:v>2014</c:v>
                </c:pt>
                <c:pt idx="2">
                  <c:v>2015</c:v>
                </c:pt>
                <c:pt idx="3">
                  <c:v>2016</c:v>
                </c:pt>
                <c:pt idx="4">
                  <c:v>2017</c:v>
                </c:pt>
              </c:numCache>
            </c:numRef>
          </c:cat>
          <c:val>
            <c:numRef>
              <c:f>'Graph Tab'!$C$98:$G$98</c:f>
              <c:numCache>
                <c:formatCode>0.00</c:formatCode>
                <c:ptCount val="5"/>
                <c:pt idx="0">
                  <c:v>1242.28</c:v>
                </c:pt>
                <c:pt idx="1">
                  <c:v>1348.17</c:v>
                </c:pt>
                <c:pt idx="2">
                  <c:v>1037.18</c:v>
                </c:pt>
                <c:pt idx="3">
                  <c:v>1504.57</c:v>
                </c:pt>
                <c:pt idx="4">
                  <c:v>1430.06</c:v>
                </c:pt>
              </c:numCache>
            </c:numRef>
          </c:val>
          <c:extLst>
            <c:ext xmlns:c16="http://schemas.microsoft.com/office/drawing/2014/chart" uri="{C3380CC4-5D6E-409C-BE32-E72D297353CC}">
              <c16:uniqueId val="{00000001-CB67-FA41-BD3B-EAFA5ED5BD0A}"/>
            </c:ext>
          </c:extLst>
        </c:ser>
        <c:ser>
          <c:idx val="2"/>
          <c:order val="2"/>
          <c:tx>
            <c:strRef>
              <c:f>'Graph Tab'!$B$99</c:f>
              <c:strCache>
                <c:ptCount val="1"/>
                <c:pt idx="0">
                  <c:v>Flextronics Ltd</c:v>
                </c:pt>
              </c:strCache>
            </c:strRef>
          </c:tx>
          <c:spPr>
            <a:solidFill>
              <a:srgbClr val="FF000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'Graph Tab'!$C$96:$G$96</c:f>
              <c:numCache>
                <c:formatCode>General</c:formatCode>
                <c:ptCount val="5"/>
                <c:pt idx="0">
                  <c:v>2013</c:v>
                </c:pt>
                <c:pt idx="1">
                  <c:v>2014</c:v>
                </c:pt>
                <c:pt idx="2">
                  <c:v>2015</c:v>
                </c:pt>
                <c:pt idx="3">
                  <c:v>2016</c:v>
                </c:pt>
                <c:pt idx="4">
                  <c:v>2017</c:v>
                </c:pt>
              </c:numCache>
            </c:numRef>
          </c:cat>
          <c:val>
            <c:numRef>
              <c:f>'Graph Tab'!$C$99:$G$99</c:f>
              <c:numCache>
                <c:formatCode>0.00</c:formatCode>
                <c:ptCount val="5"/>
                <c:pt idx="0">
                  <c:v>4319.1000000000004</c:v>
                </c:pt>
                <c:pt idx="1">
                  <c:v>5464.79</c:v>
                </c:pt>
                <c:pt idx="2">
                  <c:v>7140.12</c:v>
                </c:pt>
                <c:pt idx="3">
                  <c:v>6570.57</c:v>
                </c:pt>
                <c:pt idx="4">
                  <c:v>8925.75</c:v>
                </c:pt>
              </c:numCache>
            </c:numRef>
          </c:val>
          <c:extLst>
            <c:ext xmlns:c16="http://schemas.microsoft.com/office/drawing/2014/chart" uri="{C3380CC4-5D6E-409C-BE32-E72D297353CC}">
              <c16:uniqueId val="{00000002-CB67-FA41-BD3B-EAFA5ED5BD0A}"/>
            </c:ext>
          </c:extLst>
        </c:ser>
        <c:dLbls>
          <c:dLblPos val="outEnd"/>
          <c:showLegendKey val="0"/>
          <c:showVal val="1"/>
          <c:showCatName val="0"/>
          <c:showSerName val="0"/>
          <c:showPercent val="0"/>
          <c:showBubbleSize val="0"/>
        </c:dLbls>
        <c:gapWidth val="444"/>
        <c:overlap val="-90"/>
        <c:axId val="447080223"/>
        <c:axId val="448763711"/>
      </c:barChart>
      <c:catAx>
        <c:axId val="447080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48763711"/>
        <c:crosses val="autoZero"/>
        <c:auto val="1"/>
        <c:lblAlgn val="ctr"/>
        <c:lblOffset val="100"/>
        <c:noMultiLvlLbl val="0"/>
      </c:catAx>
      <c:valAx>
        <c:axId val="448763711"/>
        <c:scaling>
          <c:orientation val="minMax"/>
        </c:scaling>
        <c:delete val="1"/>
        <c:axPos val="l"/>
        <c:numFmt formatCode="0.00" sourceLinked="1"/>
        <c:majorTickMark val="none"/>
        <c:minorTickMark val="none"/>
        <c:tickLblPos val="nextTo"/>
        <c:crossAx val="4470802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0"/>
            </a:pPr>
            <a:r>
              <a:rPr lang="en-SG"/>
              <a:t>Share Price </a:t>
            </a:r>
          </a:p>
        </c:rich>
      </c:tx>
      <c:overlay val="0"/>
    </c:title>
    <c:autoTitleDeleted val="0"/>
    <c:plotArea>
      <c:layout/>
      <c:barChart>
        <c:barDir val="col"/>
        <c:grouping val="clustered"/>
        <c:varyColors val="1"/>
        <c:ser>
          <c:idx val="0"/>
          <c:order val="0"/>
          <c:tx>
            <c:strRef>
              <c:f>'Earnings per Share &amp; Price to E'!$C$24</c:f>
              <c:strCache>
                <c:ptCount val="1"/>
                <c:pt idx="0">
                  <c:v>2013</c:v>
                </c:pt>
              </c:strCache>
            </c:strRef>
          </c:tx>
          <c:spPr>
            <a:solidFill>
              <a:srgbClr val="3366CC"/>
            </a:solidFill>
          </c:spPr>
          <c:invertIfNegative val="1"/>
          <c:cat>
            <c:strRef>
              <c:f>'Earnings per Share &amp; Price to E'!$B$25:$B$27</c:f>
              <c:strCache>
                <c:ptCount val="3"/>
                <c:pt idx="0">
                  <c:v>Venture Corporation</c:v>
                </c:pt>
                <c:pt idx="1">
                  <c:v>Benchmark Electronics Inc</c:v>
                </c:pt>
                <c:pt idx="2">
                  <c:v>Flex Ltd</c:v>
                </c:pt>
              </c:strCache>
            </c:strRef>
          </c:cat>
          <c:val>
            <c:numRef>
              <c:f>'Earnings per Share &amp; Price to E'!$C$25:$C$27</c:f>
              <c:numCache>
                <c:formatCode>General</c:formatCode>
                <c:ptCount val="3"/>
                <c:pt idx="0" formatCode="0.00">
                  <c:v>7.68</c:v>
                </c:pt>
                <c:pt idx="1">
                  <c:v>23.08</c:v>
                </c:pt>
                <c:pt idx="2">
                  <c:v>6.76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13D5-7643-ABBB-765B4EE840BF}"/>
            </c:ext>
          </c:extLst>
        </c:ser>
        <c:ser>
          <c:idx val="1"/>
          <c:order val="1"/>
          <c:tx>
            <c:strRef>
              <c:f>'Earnings per Share &amp; Price to E'!$D$24</c:f>
              <c:strCache>
                <c:ptCount val="1"/>
                <c:pt idx="0">
                  <c:v>2014</c:v>
                </c:pt>
              </c:strCache>
            </c:strRef>
          </c:tx>
          <c:spPr>
            <a:solidFill>
              <a:srgbClr val="DC3912"/>
            </a:solidFill>
          </c:spPr>
          <c:invertIfNegative val="1"/>
          <c:cat>
            <c:strRef>
              <c:f>'Earnings per Share &amp; Price to E'!$B$25:$B$27</c:f>
              <c:strCache>
                <c:ptCount val="3"/>
                <c:pt idx="0">
                  <c:v>Venture Corporation</c:v>
                </c:pt>
                <c:pt idx="1">
                  <c:v>Benchmark Electronics Inc</c:v>
                </c:pt>
                <c:pt idx="2">
                  <c:v>Flex Ltd</c:v>
                </c:pt>
              </c:strCache>
            </c:strRef>
          </c:cat>
          <c:val>
            <c:numRef>
              <c:f>'Earnings per Share &amp; Price to E'!$D$25:$D$27</c:f>
              <c:numCache>
                <c:formatCode>General</c:formatCode>
                <c:ptCount val="3"/>
                <c:pt idx="0" formatCode="0.00">
                  <c:v>7.87</c:v>
                </c:pt>
                <c:pt idx="1">
                  <c:v>25.44</c:v>
                </c:pt>
                <c:pt idx="2">
                  <c:v>9.24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13D5-7643-ABBB-765B4EE840BF}"/>
            </c:ext>
          </c:extLst>
        </c:ser>
        <c:ser>
          <c:idx val="2"/>
          <c:order val="2"/>
          <c:tx>
            <c:strRef>
              <c:f>'Earnings per Share &amp; Price to E'!$E$24</c:f>
              <c:strCache>
                <c:ptCount val="1"/>
                <c:pt idx="0">
                  <c:v>2015</c:v>
                </c:pt>
              </c:strCache>
            </c:strRef>
          </c:tx>
          <c:spPr>
            <a:solidFill>
              <a:srgbClr val="FF9900"/>
            </a:solidFill>
          </c:spPr>
          <c:invertIfNegative val="1"/>
          <c:cat>
            <c:strRef>
              <c:f>'Earnings per Share &amp; Price to E'!$B$25:$B$27</c:f>
              <c:strCache>
                <c:ptCount val="3"/>
                <c:pt idx="0">
                  <c:v>Venture Corporation</c:v>
                </c:pt>
                <c:pt idx="1">
                  <c:v>Benchmark Electronics Inc</c:v>
                </c:pt>
                <c:pt idx="2">
                  <c:v>Flex Ltd</c:v>
                </c:pt>
              </c:strCache>
            </c:strRef>
          </c:cat>
          <c:val>
            <c:numRef>
              <c:f>'Earnings per Share &amp; Price to E'!$E$25:$E$27</c:f>
              <c:numCache>
                <c:formatCode>General</c:formatCode>
                <c:ptCount val="3"/>
                <c:pt idx="0" formatCode="0.00">
                  <c:v>8.1999999999999993</c:v>
                </c:pt>
                <c:pt idx="1">
                  <c:v>20.67</c:v>
                </c:pt>
                <c:pt idx="2">
                  <c:v>12.68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13D5-7643-ABBB-765B4EE840BF}"/>
            </c:ext>
          </c:extLst>
        </c:ser>
        <c:ser>
          <c:idx val="3"/>
          <c:order val="3"/>
          <c:tx>
            <c:strRef>
              <c:f>'Earnings per Share &amp; Price to E'!$F$24</c:f>
              <c:strCache>
                <c:ptCount val="1"/>
                <c:pt idx="0">
                  <c:v>2016</c:v>
                </c:pt>
              </c:strCache>
            </c:strRef>
          </c:tx>
          <c:spPr>
            <a:solidFill>
              <a:srgbClr val="109618"/>
            </a:solidFill>
          </c:spPr>
          <c:invertIfNegative val="1"/>
          <c:cat>
            <c:strRef>
              <c:f>'Earnings per Share &amp; Price to E'!$B$25:$B$27</c:f>
              <c:strCache>
                <c:ptCount val="3"/>
                <c:pt idx="0">
                  <c:v>Venture Corporation</c:v>
                </c:pt>
                <c:pt idx="1">
                  <c:v>Benchmark Electronics Inc</c:v>
                </c:pt>
                <c:pt idx="2">
                  <c:v>Flex Ltd</c:v>
                </c:pt>
              </c:strCache>
            </c:strRef>
          </c:cat>
          <c:val>
            <c:numRef>
              <c:f>'Earnings per Share &amp; Price to E'!$F$25:$F$27</c:f>
              <c:numCache>
                <c:formatCode>General</c:formatCode>
                <c:ptCount val="3"/>
                <c:pt idx="0" formatCode="0.00">
                  <c:v>9.8800000000000008</c:v>
                </c:pt>
                <c:pt idx="1">
                  <c:v>30.5</c:v>
                </c:pt>
                <c:pt idx="2">
                  <c:v>12.06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13D5-7643-ABBB-765B4EE840BF}"/>
            </c:ext>
          </c:extLst>
        </c:ser>
        <c:ser>
          <c:idx val="4"/>
          <c:order val="4"/>
          <c:tx>
            <c:strRef>
              <c:f>'Earnings per Share &amp; Price to E'!$G$24</c:f>
              <c:strCache>
                <c:ptCount val="1"/>
                <c:pt idx="0">
                  <c:v>2017</c:v>
                </c:pt>
              </c:strCache>
            </c:strRef>
          </c:tx>
          <c:spPr>
            <a:solidFill>
              <a:srgbClr val="990099"/>
            </a:solidFill>
          </c:spPr>
          <c:invertIfNegative val="1"/>
          <c:cat>
            <c:strRef>
              <c:f>'Earnings per Share &amp; Price to E'!$B$25:$B$27</c:f>
              <c:strCache>
                <c:ptCount val="3"/>
                <c:pt idx="0">
                  <c:v>Venture Corporation</c:v>
                </c:pt>
                <c:pt idx="1">
                  <c:v>Benchmark Electronics Inc</c:v>
                </c:pt>
                <c:pt idx="2">
                  <c:v>Flex Ltd</c:v>
                </c:pt>
              </c:strCache>
            </c:strRef>
          </c:cat>
          <c:val>
            <c:numRef>
              <c:f>'Earnings per Share &amp; Price to E'!$G$25:$G$27</c:f>
              <c:numCache>
                <c:formatCode>General</c:formatCode>
                <c:ptCount val="3"/>
                <c:pt idx="0" formatCode="0.00">
                  <c:v>20.47</c:v>
                </c:pt>
                <c:pt idx="1">
                  <c:v>29.1</c:v>
                </c:pt>
                <c:pt idx="2">
                  <c:v>16.8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13D5-7643-ABBB-765B4EE840BF}"/>
            </c:ext>
          </c:extLst>
        </c:ser>
        <c:dLbls>
          <c:showLegendKey val="0"/>
          <c:showVal val="0"/>
          <c:showCatName val="0"/>
          <c:showSerName val="0"/>
          <c:showPercent val="0"/>
          <c:showBubbleSize val="0"/>
        </c:dLbls>
        <c:gapWidth val="150"/>
        <c:axId val="913084541"/>
        <c:axId val="447624856"/>
      </c:barChart>
      <c:catAx>
        <c:axId val="913084541"/>
        <c:scaling>
          <c:orientation val="minMax"/>
        </c:scaling>
        <c:delete val="0"/>
        <c:axPos val="b"/>
        <c:numFmt formatCode="General" sourceLinked="1"/>
        <c:majorTickMark val="cross"/>
        <c:minorTickMark val="cross"/>
        <c:tickLblPos val="nextTo"/>
        <c:txPr>
          <a:bodyPr/>
          <a:lstStyle/>
          <a:p>
            <a:pPr lvl="0">
              <a:defRPr b="0"/>
            </a:pPr>
            <a:endParaRPr lang="en-US"/>
          </a:p>
        </c:txPr>
        <c:crossAx val="447624856"/>
        <c:crosses val="autoZero"/>
        <c:auto val="1"/>
        <c:lblAlgn val="ctr"/>
        <c:lblOffset val="100"/>
        <c:noMultiLvlLbl val="1"/>
      </c:catAx>
      <c:valAx>
        <c:axId val="447624856"/>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en-US"/>
          </a:p>
        </c:txPr>
        <c:crossAx val="913084541"/>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0"/>
            </a:pPr>
            <a:r>
              <a:rPr lang="en-SG"/>
              <a:t>Earnings Per Share</a:t>
            </a:r>
          </a:p>
        </c:rich>
      </c:tx>
      <c:overlay val="0"/>
    </c:title>
    <c:autoTitleDeleted val="0"/>
    <c:plotArea>
      <c:layout/>
      <c:barChart>
        <c:barDir val="col"/>
        <c:grouping val="clustered"/>
        <c:varyColors val="1"/>
        <c:ser>
          <c:idx val="0"/>
          <c:order val="0"/>
          <c:tx>
            <c:strRef>
              <c:f>'Earnings per Share &amp; Price to E'!$C$29</c:f>
              <c:strCache>
                <c:ptCount val="1"/>
                <c:pt idx="0">
                  <c:v>2013</c:v>
                </c:pt>
              </c:strCache>
            </c:strRef>
          </c:tx>
          <c:spPr>
            <a:solidFill>
              <a:srgbClr val="3366CC"/>
            </a:solidFill>
          </c:spPr>
          <c:invertIfNegative val="1"/>
          <c:cat>
            <c:strRef>
              <c:f>'Earnings per Share &amp; Price to E'!$B$30:$B$32</c:f>
              <c:strCache>
                <c:ptCount val="3"/>
                <c:pt idx="0">
                  <c:v>Venture Corporation</c:v>
                </c:pt>
                <c:pt idx="1">
                  <c:v>Benchmark Electronics Inc</c:v>
                </c:pt>
                <c:pt idx="2">
                  <c:v>Flex Ltd</c:v>
                </c:pt>
              </c:strCache>
            </c:strRef>
          </c:cat>
          <c:val>
            <c:numRef>
              <c:f>'Earnings per Share &amp; Price to E'!$C$30:$C$32</c:f>
              <c:numCache>
                <c:formatCode>0.00</c:formatCode>
                <c:ptCount val="3"/>
                <c:pt idx="0">
                  <c:v>0.48</c:v>
                </c:pt>
                <c:pt idx="1">
                  <c:v>2.0299999999999998</c:v>
                </c:pt>
                <c:pt idx="2">
                  <c:v>0.41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A862-F347-8105-9C2361FA5B76}"/>
            </c:ext>
          </c:extLst>
        </c:ser>
        <c:ser>
          <c:idx val="1"/>
          <c:order val="1"/>
          <c:tx>
            <c:strRef>
              <c:f>'Earnings per Share &amp; Price to E'!$D$29</c:f>
              <c:strCache>
                <c:ptCount val="1"/>
                <c:pt idx="0">
                  <c:v>2014</c:v>
                </c:pt>
              </c:strCache>
            </c:strRef>
          </c:tx>
          <c:spPr>
            <a:solidFill>
              <a:srgbClr val="DC3912"/>
            </a:solidFill>
          </c:spPr>
          <c:invertIfNegative val="1"/>
          <c:cat>
            <c:strRef>
              <c:f>'Earnings per Share &amp; Price to E'!$B$30:$B$32</c:f>
              <c:strCache>
                <c:ptCount val="3"/>
                <c:pt idx="0">
                  <c:v>Venture Corporation</c:v>
                </c:pt>
                <c:pt idx="1">
                  <c:v>Benchmark Electronics Inc</c:v>
                </c:pt>
                <c:pt idx="2">
                  <c:v>Flex Ltd</c:v>
                </c:pt>
              </c:strCache>
            </c:strRef>
          </c:cat>
          <c:val>
            <c:numRef>
              <c:f>'Earnings per Share &amp; Price to E'!$D$30:$D$32</c:f>
              <c:numCache>
                <c:formatCode>0.00</c:formatCode>
                <c:ptCount val="3"/>
                <c:pt idx="0">
                  <c:v>0.28000000000000003</c:v>
                </c:pt>
                <c:pt idx="1">
                  <c:v>1.5331194565012265</c:v>
                </c:pt>
                <c:pt idx="2">
                  <c:v>0.61814584988925148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A862-F347-8105-9C2361FA5B76}"/>
            </c:ext>
          </c:extLst>
        </c:ser>
        <c:ser>
          <c:idx val="2"/>
          <c:order val="2"/>
          <c:tx>
            <c:strRef>
              <c:f>'Earnings per Share &amp; Price to E'!$E$29</c:f>
              <c:strCache>
                <c:ptCount val="1"/>
                <c:pt idx="0">
                  <c:v>2015</c:v>
                </c:pt>
              </c:strCache>
            </c:strRef>
          </c:tx>
          <c:spPr>
            <a:solidFill>
              <a:srgbClr val="FF9900"/>
            </a:solidFill>
          </c:spPr>
          <c:invertIfNegative val="1"/>
          <c:cat>
            <c:strRef>
              <c:f>'Earnings per Share &amp; Price to E'!$B$30:$B$32</c:f>
              <c:strCache>
                <c:ptCount val="3"/>
                <c:pt idx="0">
                  <c:v>Venture Corporation</c:v>
                </c:pt>
                <c:pt idx="1">
                  <c:v>Benchmark Electronics Inc</c:v>
                </c:pt>
                <c:pt idx="2">
                  <c:v>Flex Ltd</c:v>
                </c:pt>
              </c:strCache>
            </c:strRef>
          </c:cat>
          <c:val>
            <c:numRef>
              <c:f>'Earnings per Share &amp; Price to E'!$E$30:$E$32</c:f>
              <c:numCache>
                <c:formatCode>0.00</c:formatCode>
                <c:ptCount val="3"/>
                <c:pt idx="0">
                  <c:v>0.56000000000000005</c:v>
                </c:pt>
                <c:pt idx="1">
                  <c:v>1.9011558389796732</c:v>
                </c:pt>
                <c:pt idx="2">
                  <c:v>1.0665341191507489</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A862-F347-8105-9C2361FA5B76}"/>
            </c:ext>
          </c:extLst>
        </c:ser>
        <c:ser>
          <c:idx val="3"/>
          <c:order val="3"/>
          <c:tx>
            <c:strRef>
              <c:f>'Earnings per Share &amp; Price to E'!$F$29</c:f>
              <c:strCache>
                <c:ptCount val="1"/>
                <c:pt idx="0">
                  <c:v>2016</c:v>
                </c:pt>
              </c:strCache>
            </c:strRef>
          </c:tx>
          <c:spPr>
            <a:solidFill>
              <a:srgbClr val="109618"/>
            </a:solidFill>
          </c:spPr>
          <c:invertIfNegative val="1"/>
          <c:cat>
            <c:strRef>
              <c:f>'Earnings per Share &amp; Price to E'!$B$30:$B$32</c:f>
              <c:strCache>
                <c:ptCount val="3"/>
                <c:pt idx="0">
                  <c:v>Venture Corporation</c:v>
                </c:pt>
                <c:pt idx="1">
                  <c:v>Benchmark Electronics Inc</c:v>
                </c:pt>
                <c:pt idx="2">
                  <c:v>Flex Ltd</c:v>
                </c:pt>
              </c:strCache>
            </c:strRef>
          </c:cat>
          <c:val>
            <c:numRef>
              <c:f>'Earnings per Share &amp; Price to E'!$F$30:$F$32</c:f>
              <c:numCache>
                <c:formatCode>0.00</c:formatCode>
                <c:ptCount val="3"/>
                <c:pt idx="0">
                  <c:v>0.67</c:v>
                </c:pt>
                <c:pt idx="1">
                  <c:v>1.2983985404419218</c:v>
                </c:pt>
                <c:pt idx="2">
                  <c:v>0.81509489372636823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A862-F347-8105-9C2361FA5B76}"/>
            </c:ext>
          </c:extLst>
        </c:ser>
        <c:ser>
          <c:idx val="4"/>
          <c:order val="4"/>
          <c:tx>
            <c:strRef>
              <c:f>'Earnings per Share &amp; Price to E'!$G$29</c:f>
              <c:strCache>
                <c:ptCount val="1"/>
                <c:pt idx="0">
                  <c:v>2017</c:v>
                </c:pt>
              </c:strCache>
            </c:strRef>
          </c:tx>
          <c:spPr>
            <a:solidFill>
              <a:srgbClr val="990099"/>
            </a:solidFill>
          </c:spPr>
          <c:invertIfNegative val="1"/>
          <c:cat>
            <c:strRef>
              <c:f>'Earnings per Share &amp; Price to E'!$B$30:$B$32</c:f>
              <c:strCache>
                <c:ptCount val="3"/>
                <c:pt idx="0">
                  <c:v>Venture Corporation</c:v>
                </c:pt>
                <c:pt idx="1">
                  <c:v>Benchmark Electronics Inc</c:v>
                </c:pt>
                <c:pt idx="2">
                  <c:v>Flex Ltd</c:v>
                </c:pt>
              </c:strCache>
            </c:strRef>
          </c:cat>
          <c:val>
            <c:numRef>
              <c:f>'Earnings per Share &amp; Price to E'!$G$30:$G$32</c:f>
              <c:numCache>
                <c:formatCode>0.00</c:formatCode>
                <c:ptCount val="3"/>
                <c:pt idx="0">
                  <c:v>1.27</c:v>
                </c:pt>
                <c:pt idx="1">
                  <c:v>-0.65059015059015057</c:v>
                </c:pt>
                <c:pt idx="2">
                  <c:v>0.60147941802029026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A862-F347-8105-9C2361FA5B76}"/>
            </c:ext>
          </c:extLst>
        </c:ser>
        <c:dLbls>
          <c:showLegendKey val="0"/>
          <c:showVal val="0"/>
          <c:showCatName val="0"/>
          <c:showSerName val="0"/>
          <c:showPercent val="0"/>
          <c:showBubbleSize val="0"/>
        </c:dLbls>
        <c:gapWidth val="150"/>
        <c:axId val="790197079"/>
        <c:axId val="881930200"/>
      </c:barChart>
      <c:catAx>
        <c:axId val="790197079"/>
        <c:scaling>
          <c:orientation val="minMax"/>
        </c:scaling>
        <c:delete val="0"/>
        <c:axPos val="b"/>
        <c:numFmt formatCode="General" sourceLinked="1"/>
        <c:majorTickMark val="cross"/>
        <c:minorTickMark val="cross"/>
        <c:tickLblPos val="nextTo"/>
        <c:txPr>
          <a:bodyPr/>
          <a:lstStyle/>
          <a:p>
            <a:pPr lvl="0">
              <a:defRPr b="0"/>
            </a:pPr>
            <a:endParaRPr lang="en-US"/>
          </a:p>
        </c:txPr>
        <c:crossAx val="881930200"/>
        <c:crosses val="autoZero"/>
        <c:auto val="1"/>
        <c:lblAlgn val="ctr"/>
        <c:lblOffset val="100"/>
        <c:noMultiLvlLbl val="1"/>
      </c:catAx>
      <c:valAx>
        <c:axId val="881930200"/>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en-US"/>
          </a:p>
        </c:txPr>
        <c:crossAx val="790197079"/>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0"/>
            </a:pPr>
            <a:r>
              <a:rPr lang="en-SG"/>
              <a:t>Price to Earning Ratio </a:t>
            </a:r>
          </a:p>
        </c:rich>
      </c:tx>
      <c:overlay val="0"/>
    </c:title>
    <c:autoTitleDeleted val="0"/>
    <c:plotArea>
      <c:layout/>
      <c:barChart>
        <c:barDir val="col"/>
        <c:grouping val="clustered"/>
        <c:varyColors val="1"/>
        <c:ser>
          <c:idx val="0"/>
          <c:order val="0"/>
          <c:tx>
            <c:strRef>
              <c:f>'Earnings per Share &amp; Price to E'!$C$34</c:f>
              <c:strCache>
                <c:ptCount val="1"/>
                <c:pt idx="0">
                  <c:v>2013</c:v>
                </c:pt>
              </c:strCache>
            </c:strRef>
          </c:tx>
          <c:spPr>
            <a:solidFill>
              <a:srgbClr val="3366CC"/>
            </a:solidFill>
          </c:spPr>
          <c:invertIfNegative val="1"/>
          <c:cat>
            <c:strRef>
              <c:f>'Earnings per Share &amp; Price to E'!$B$35:$B$37</c:f>
              <c:strCache>
                <c:ptCount val="3"/>
                <c:pt idx="0">
                  <c:v>Venture Corporation</c:v>
                </c:pt>
                <c:pt idx="1">
                  <c:v>Benchmark Electronics Inc</c:v>
                </c:pt>
                <c:pt idx="2">
                  <c:v>Flex Ltd</c:v>
                </c:pt>
              </c:strCache>
            </c:strRef>
          </c:cat>
          <c:val>
            <c:numRef>
              <c:f>'Earnings per Share &amp; Price to E'!$C$35:$C$37</c:f>
              <c:numCache>
                <c:formatCode>0.00</c:formatCode>
                <c:ptCount val="3"/>
                <c:pt idx="0">
                  <c:v>16.100000000000001</c:v>
                </c:pt>
                <c:pt idx="1">
                  <c:v>14.78</c:v>
                </c:pt>
                <c:pt idx="2">
                  <c:v>11.28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2C46-D74A-A6A7-F8E6E005CBFB}"/>
            </c:ext>
          </c:extLst>
        </c:ser>
        <c:ser>
          <c:idx val="1"/>
          <c:order val="1"/>
          <c:tx>
            <c:strRef>
              <c:f>'Earnings per Share &amp; Price to E'!$D$34</c:f>
              <c:strCache>
                <c:ptCount val="1"/>
                <c:pt idx="0">
                  <c:v>2014</c:v>
                </c:pt>
              </c:strCache>
            </c:strRef>
          </c:tx>
          <c:spPr>
            <a:solidFill>
              <a:srgbClr val="DC3912"/>
            </a:solidFill>
          </c:spPr>
          <c:invertIfNegative val="1"/>
          <c:cat>
            <c:strRef>
              <c:f>'Earnings per Share &amp; Price to E'!$B$35:$B$37</c:f>
              <c:strCache>
                <c:ptCount val="3"/>
                <c:pt idx="0">
                  <c:v>Venture Corporation</c:v>
                </c:pt>
                <c:pt idx="1">
                  <c:v>Benchmark Electronics Inc</c:v>
                </c:pt>
                <c:pt idx="2">
                  <c:v>Flex Ltd</c:v>
                </c:pt>
              </c:strCache>
            </c:strRef>
          </c:cat>
          <c:val>
            <c:numRef>
              <c:f>'Earnings per Share &amp; Price to E'!$D$35:$D$37</c:f>
              <c:numCache>
                <c:formatCode>0.00</c:formatCode>
                <c:ptCount val="3"/>
                <c:pt idx="0">
                  <c:v>28.41</c:v>
                </c:pt>
                <c:pt idx="1">
                  <c:v>16.54</c:v>
                </c:pt>
                <c:pt idx="2">
                  <c:v>13.31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2C46-D74A-A6A7-F8E6E005CBFB}"/>
            </c:ext>
          </c:extLst>
        </c:ser>
        <c:ser>
          <c:idx val="2"/>
          <c:order val="2"/>
          <c:tx>
            <c:strRef>
              <c:f>'Earnings per Share &amp; Price to E'!$E$34</c:f>
              <c:strCache>
                <c:ptCount val="1"/>
                <c:pt idx="0">
                  <c:v>2015</c:v>
                </c:pt>
              </c:strCache>
            </c:strRef>
          </c:tx>
          <c:spPr>
            <a:solidFill>
              <a:srgbClr val="FF9900"/>
            </a:solidFill>
          </c:spPr>
          <c:invertIfNegative val="1"/>
          <c:cat>
            <c:strRef>
              <c:f>'Earnings per Share &amp; Price to E'!$B$35:$B$37</c:f>
              <c:strCache>
                <c:ptCount val="3"/>
                <c:pt idx="0">
                  <c:v>Venture Corporation</c:v>
                </c:pt>
                <c:pt idx="1">
                  <c:v>Benchmark Electronics Inc</c:v>
                </c:pt>
                <c:pt idx="2">
                  <c:v>Flex Ltd</c:v>
                </c:pt>
              </c:strCache>
            </c:strRef>
          </c:cat>
          <c:val>
            <c:numRef>
              <c:f>'Earnings per Share &amp; Price to E'!$E$35:$E$37</c:f>
              <c:numCache>
                <c:formatCode>0.00</c:formatCode>
                <c:ptCount val="3"/>
                <c:pt idx="0">
                  <c:v>14.7</c:v>
                </c:pt>
                <c:pt idx="1">
                  <c:v>12.82</c:v>
                </c:pt>
                <c:pt idx="2">
                  <c:v>13.04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2C46-D74A-A6A7-F8E6E005CBFB}"/>
            </c:ext>
          </c:extLst>
        </c:ser>
        <c:ser>
          <c:idx val="3"/>
          <c:order val="3"/>
          <c:tx>
            <c:strRef>
              <c:f>'Earnings per Share &amp; Price to E'!$F$34</c:f>
              <c:strCache>
                <c:ptCount val="1"/>
                <c:pt idx="0">
                  <c:v>2016</c:v>
                </c:pt>
              </c:strCache>
            </c:strRef>
          </c:tx>
          <c:spPr>
            <a:solidFill>
              <a:srgbClr val="109618"/>
            </a:solidFill>
          </c:spPr>
          <c:invertIfNegative val="1"/>
          <c:cat>
            <c:strRef>
              <c:f>'Earnings per Share &amp; Price to E'!$B$35:$B$37</c:f>
              <c:strCache>
                <c:ptCount val="3"/>
                <c:pt idx="0">
                  <c:v>Venture Corporation</c:v>
                </c:pt>
                <c:pt idx="1">
                  <c:v>Benchmark Electronics Inc</c:v>
                </c:pt>
                <c:pt idx="2">
                  <c:v>Flex Ltd</c:v>
                </c:pt>
              </c:strCache>
            </c:strRef>
          </c:cat>
          <c:val>
            <c:numRef>
              <c:f>'Earnings per Share &amp; Price to E'!$F$35:$F$37</c:f>
              <c:numCache>
                <c:formatCode>0.00</c:formatCode>
                <c:ptCount val="3"/>
                <c:pt idx="0">
                  <c:v>15.15</c:v>
                </c:pt>
                <c:pt idx="1">
                  <c:v>23.53</c:v>
                </c:pt>
                <c:pt idx="2">
                  <c:v>13.88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2C46-D74A-A6A7-F8E6E005CBFB}"/>
            </c:ext>
          </c:extLst>
        </c:ser>
        <c:ser>
          <c:idx val="4"/>
          <c:order val="4"/>
          <c:tx>
            <c:strRef>
              <c:f>'Earnings per Share &amp; Price to E'!$G$34</c:f>
              <c:strCache>
                <c:ptCount val="1"/>
                <c:pt idx="0">
                  <c:v>2017</c:v>
                </c:pt>
              </c:strCache>
            </c:strRef>
          </c:tx>
          <c:spPr>
            <a:solidFill>
              <a:srgbClr val="990099"/>
            </a:solidFill>
          </c:spPr>
          <c:invertIfNegative val="1"/>
          <c:cat>
            <c:strRef>
              <c:f>'Earnings per Share &amp; Price to E'!$B$35:$B$37</c:f>
              <c:strCache>
                <c:ptCount val="3"/>
                <c:pt idx="0">
                  <c:v>Venture Corporation</c:v>
                </c:pt>
                <c:pt idx="1">
                  <c:v>Benchmark Electronics Inc</c:v>
                </c:pt>
                <c:pt idx="2">
                  <c:v>Flex Ltd</c:v>
                </c:pt>
              </c:strCache>
            </c:strRef>
          </c:cat>
          <c:val>
            <c:numRef>
              <c:f>'Earnings per Share &amp; Price to E'!$G$35:$G$37</c:f>
              <c:numCache>
                <c:formatCode>0.00</c:formatCode>
                <c:ptCount val="3"/>
                <c:pt idx="0">
                  <c:v>15.48</c:v>
                </c:pt>
                <c:pt idx="1">
                  <c:v>20.18</c:v>
                </c:pt>
                <c:pt idx="2">
                  <c:v>22.75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2C46-D74A-A6A7-F8E6E005CBFB}"/>
            </c:ext>
          </c:extLst>
        </c:ser>
        <c:dLbls>
          <c:showLegendKey val="0"/>
          <c:showVal val="0"/>
          <c:showCatName val="0"/>
          <c:showSerName val="0"/>
          <c:showPercent val="0"/>
          <c:showBubbleSize val="0"/>
        </c:dLbls>
        <c:gapWidth val="150"/>
        <c:axId val="1563432129"/>
        <c:axId val="99454822"/>
      </c:barChart>
      <c:catAx>
        <c:axId val="1563432129"/>
        <c:scaling>
          <c:orientation val="minMax"/>
        </c:scaling>
        <c:delete val="0"/>
        <c:axPos val="b"/>
        <c:numFmt formatCode="General" sourceLinked="1"/>
        <c:majorTickMark val="cross"/>
        <c:minorTickMark val="cross"/>
        <c:tickLblPos val="nextTo"/>
        <c:txPr>
          <a:bodyPr/>
          <a:lstStyle/>
          <a:p>
            <a:pPr lvl="0">
              <a:defRPr b="0"/>
            </a:pPr>
            <a:endParaRPr lang="en-US"/>
          </a:p>
        </c:txPr>
        <c:crossAx val="99454822"/>
        <c:crosses val="autoZero"/>
        <c:auto val="1"/>
        <c:lblAlgn val="ctr"/>
        <c:lblOffset val="100"/>
        <c:noMultiLvlLbl val="1"/>
      </c:catAx>
      <c:valAx>
        <c:axId val="99454822"/>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en-US"/>
          </a:p>
        </c:txPr>
        <c:crossAx val="1563432129"/>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0"/>
            </a:pPr>
            <a:r>
              <a:rPr lang="en-SG"/>
              <a:t>Market to Book Ratio</a:t>
            </a:r>
          </a:p>
        </c:rich>
      </c:tx>
      <c:overlay val="0"/>
    </c:title>
    <c:autoTitleDeleted val="0"/>
    <c:plotArea>
      <c:layout/>
      <c:barChart>
        <c:barDir val="col"/>
        <c:grouping val="clustered"/>
        <c:varyColors val="1"/>
        <c:ser>
          <c:idx val="0"/>
          <c:order val="0"/>
          <c:tx>
            <c:strRef>
              <c:f>'Market to Book Ratio'!$C$24</c:f>
              <c:strCache>
                <c:ptCount val="1"/>
                <c:pt idx="0">
                  <c:v>2013</c:v>
                </c:pt>
              </c:strCache>
            </c:strRef>
          </c:tx>
          <c:spPr>
            <a:solidFill>
              <a:srgbClr val="3366CC"/>
            </a:solidFill>
          </c:spPr>
          <c:invertIfNegative val="1"/>
          <c:cat>
            <c:strRef>
              <c:f>'Market to Book Ratio'!$B$25:$B$27</c:f>
              <c:strCache>
                <c:ptCount val="3"/>
                <c:pt idx="0">
                  <c:v>Venture Corporation</c:v>
                </c:pt>
                <c:pt idx="1">
                  <c:v>Benchmark Electronics Inc</c:v>
                </c:pt>
                <c:pt idx="2">
                  <c:v>Flex Ltd</c:v>
                </c:pt>
              </c:strCache>
            </c:strRef>
          </c:cat>
          <c:val>
            <c:numRef>
              <c:f>'Market to Book Ratio'!$C$25:$C$27</c:f>
              <c:numCache>
                <c:formatCode>0.00</c:formatCode>
                <c:ptCount val="3"/>
                <c:pt idx="0">
                  <c:v>1.1534735737246069</c:v>
                </c:pt>
                <c:pt idx="1">
                  <c:v>1.0124531377343113</c:v>
                </c:pt>
                <c:pt idx="2">
                  <c:v>1.922162883845127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8F08-1547-8A86-CBE973579D69}"/>
            </c:ext>
          </c:extLst>
        </c:ser>
        <c:ser>
          <c:idx val="1"/>
          <c:order val="1"/>
          <c:tx>
            <c:strRef>
              <c:f>'Market to Book Ratio'!$D$24</c:f>
              <c:strCache>
                <c:ptCount val="1"/>
                <c:pt idx="0">
                  <c:v>2014</c:v>
                </c:pt>
              </c:strCache>
            </c:strRef>
          </c:tx>
          <c:spPr>
            <a:solidFill>
              <a:srgbClr val="DC3912"/>
            </a:solidFill>
          </c:spPr>
          <c:invertIfNegative val="1"/>
          <c:cat>
            <c:strRef>
              <c:f>'Market to Book Ratio'!$B$25:$B$27</c:f>
              <c:strCache>
                <c:ptCount val="3"/>
                <c:pt idx="0">
                  <c:v>Venture Corporation</c:v>
                </c:pt>
                <c:pt idx="1">
                  <c:v>Benchmark Electronics Inc</c:v>
                </c:pt>
                <c:pt idx="2">
                  <c:v>Flex Ltd</c:v>
                </c:pt>
              </c:strCache>
            </c:strRef>
          </c:cat>
          <c:val>
            <c:numRef>
              <c:f>'Market to Book Ratio'!$D$25:$D$27</c:f>
              <c:numCache>
                <c:formatCode>0.00</c:formatCode>
                <c:ptCount val="3"/>
                <c:pt idx="0">
                  <c:v>1.2006540774343284</c:v>
                </c:pt>
                <c:pt idx="1">
                  <c:v>1.0442835011618901</c:v>
                </c:pt>
                <c:pt idx="2">
                  <c:v>2.5264863615349054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8F08-1547-8A86-CBE973579D69}"/>
            </c:ext>
          </c:extLst>
        </c:ser>
        <c:ser>
          <c:idx val="2"/>
          <c:order val="2"/>
          <c:tx>
            <c:strRef>
              <c:f>'Market to Book Ratio'!$E$24</c:f>
              <c:strCache>
                <c:ptCount val="1"/>
                <c:pt idx="0">
                  <c:v>2015</c:v>
                </c:pt>
              </c:strCache>
            </c:strRef>
          </c:tx>
          <c:spPr>
            <a:solidFill>
              <a:srgbClr val="FF9900"/>
            </a:solidFill>
          </c:spPr>
          <c:invertIfNegative val="1"/>
          <c:cat>
            <c:strRef>
              <c:f>'Market to Book Ratio'!$B$25:$B$27</c:f>
              <c:strCache>
                <c:ptCount val="3"/>
                <c:pt idx="0">
                  <c:v>Venture Corporation</c:v>
                </c:pt>
                <c:pt idx="1">
                  <c:v>Benchmark Electronics Inc</c:v>
                </c:pt>
                <c:pt idx="2">
                  <c:v>Flex Ltd</c:v>
                </c:pt>
              </c:strCache>
            </c:strRef>
          </c:cat>
          <c:val>
            <c:numRef>
              <c:f>'Market to Book Ratio'!$E$25:$E$27</c:f>
              <c:numCache>
                <c:formatCode>0.00</c:formatCode>
                <c:ptCount val="3"/>
                <c:pt idx="0">
                  <c:v>1.1959426313818369</c:v>
                </c:pt>
                <c:pt idx="1">
                  <c:v>0.7845537065052951</c:v>
                </c:pt>
                <c:pt idx="2">
                  <c:v>3.0241931385006353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8F08-1547-8A86-CBE973579D69}"/>
            </c:ext>
          </c:extLst>
        </c:ser>
        <c:ser>
          <c:idx val="3"/>
          <c:order val="3"/>
          <c:tx>
            <c:strRef>
              <c:f>'Market to Book Ratio'!$F$24</c:f>
              <c:strCache>
                <c:ptCount val="1"/>
                <c:pt idx="0">
                  <c:v>2016</c:v>
                </c:pt>
              </c:strCache>
            </c:strRef>
          </c:tx>
          <c:spPr>
            <a:solidFill>
              <a:srgbClr val="109618"/>
            </a:solidFill>
          </c:spPr>
          <c:invertIfNegative val="1"/>
          <c:cat>
            <c:strRef>
              <c:f>'Market to Book Ratio'!$B$25:$B$27</c:f>
              <c:strCache>
                <c:ptCount val="3"/>
                <c:pt idx="0">
                  <c:v>Venture Corporation</c:v>
                </c:pt>
                <c:pt idx="1">
                  <c:v>Benchmark Electronics Inc</c:v>
                </c:pt>
                <c:pt idx="2">
                  <c:v>Flex Ltd</c:v>
                </c:pt>
              </c:strCache>
            </c:strRef>
          </c:cat>
          <c:val>
            <c:numRef>
              <c:f>'Market to Book Ratio'!$F$25:$F$27</c:f>
              <c:numCache>
                <c:formatCode>0.00</c:formatCode>
                <c:ptCount val="3"/>
                <c:pt idx="0">
                  <c:v>1.4034893734108522</c:v>
                </c:pt>
                <c:pt idx="1">
                  <c:v>1.1014421669106882</c:v>
                </c:pt>
                <c:pt idx="2">
                  <c:v>2.5556476079346555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8F08-1547-8A86-CBE973579D69}"/>
            </c:ext>
          </c:extLst>
        </c:ser>
        <c:ser>
          <c:idx val="4"/>
          <c:order val="4"/>
          <c:tx>
            <c:strRef>
              <c:f>'Market to Book Ratio'!$G$24</c:f>
              <c:strCache>
                <c:ptCount val="1"/>
                <c:pt idx="0">
                  <c:v>2017</c:v>
                </c:pt>
              </c:strCache>
            </c:strRef>
          </c:tx>
          <c:spPr>
            <a:solidFill>
              <a:srgbClr val="990099"/>
            </a:solidFill>
          </c:spPr>
          <c:invertIfNegative val="1"/>
          <c:cat>
            <c:strRef>
              <c:f>'Market to Book Ratio'!$B$25:$B$27</c:f>
              <c:strCache>
                <c:ptCount val="3"/>
                <c:pt idx="0">
                  <c:v>Venture Corporation</c:v>
                </c:pt>
                <c:pt idx="1">
                  <c:v>Benchmark Electronics Inc</c:v>
                </c:pt>
                <c:pt idx="2">
                  <c:v>Flex Ltd</c:v>
                </c:pt>
              </c:strCache>
            </c:strRef>
          </c:cat>
          <c:val>
            <c:numRef>
              <c:f>'Market to Book Ratio'!$G$25:$G$27</c:f>
              <c:numCache>
                <c:formatCode>0.00</c:formatCode>
                <c:ptCount val="3"/>
                <c:pt idx="0">
                  <c:v>2.6873472136379988</c:v>
                </c:pt>
                <c:pt idx="1">
                  <c:v>1.0760421369450714</c:v>
                </c:pt>
                <c:pt idx="2">
                  <c:v>3.3758509833585477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8F08-1547-8A86-CBE973579D69}"/>
            </c:ext>
          </c:extLst>
        </c:ser>
        <c:dLbls>
          <c:showLegendKey val="0"/>
          <c:showVal val="0"/>
          <c:showCatName val="0"/>
          <c:showSerName val="0"/>
          <c:showPercent val="0"/>
          <c:showBubbleSize val="0"/>
        </c:dLbls>
        <c:gapWidth val="150"/>
        <c:axId val="1237002601"/>
        <c:axId val="1784390095"/>
      </c:barChart>
      <c:catAx>
        <c:axId val="1237002601"/>
        <c:scaling>
          <c:orientation val="minMax"/>
        </c:scaling>
        <c:delete val="0"/>
        <c:axPos val="b"/>
        <c:numFmt formatCode="General" sourceLinked="1"/>
        <c:majorTickMark val="cross"/>
        <c:minorTickMark val="cross"/>
        <c:tickLblPos val="nextTo"/>
        <c:txPr>
          <a:bodyPr/>
          <a:lstStyle/>
          <a:p>
            <a:pPr lvl="0">
              <a:defRPr b="0"/>
            </a:pPr>
            <a:endParaRPr lang="en-US"/>
          </a:p>
        </c:txPr>
        <c:crossAx val="1784390095"/>
        <c:crosses val="autoZero"/>
        <c:auto val="1"/>
        <c:lblAlgn val="ctr"/>
        <c:lblOffset val="100"/>
        <c:noMultiLvlLbl val="1"/>
      </c:catAx>
      <c:valAx>
        <c:axId val="1784390095"/>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en-US"/>
          </a:p>
        </c:txPr>
        <c:crossAx val="1237002601"/>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0"/>
            </a:pPr>
            <a:r>
              <a:rPr lang="en-SG"/>
              <a:t>Book Value</a:t>
            </a:r>
          </a:p>
        </c:rich>
      </c:tx>
      <c:overlay val="0"/>
    </c:title>
    <c:autoTitleDeleted val="0"/>
    <c:plotArea>
      <c:layout/>
      <c:lineChart>
        <c:grouping val="standard"/>
        <c:varyColors val="1"/>
        <c:ser>
          <c:idx val="0"/>
          <c:order val="0"/>
          <c:tx>
            <c:strRef>
              <c:f>'Market to Book Ratio'!$B$30</c:f>
              <c:strCache>
                <c:ptCount val="1"/>
                <c:pt idx="0">
                  <c:v>Venture Corporation</c:v>
                </c:pt>
              </c:strCache>
            </c:strRef>
          </c:tx>
          <c:spPr>
            <a:ln w="19050" cmpd="sng">
              <a:solidFill>
                <a:srgbClr val="3366CC"/>
              </a:solidFill>
            </a:ln>
          </c:spPr>
          <c:marker>
            <c:symbol val="none"/>
          </c:marker>
          <c:cat>
            <c:numRef>
              <c:f>'Market to Book Ratio'!$C$29:$G$29</c:f>
              <c:numCache>
                <c:formatCode>General</c:formatCode>
                <c:ptCount val="5"/>
                <c:pt idx="0">
                  <c:v>2013</c:v>
                </c:pt>
                <c:pt idx="1">
                  <c:v>2014</c:v>
                </c:pt>
                <c:pt idx="2">
                  <c:v>2015</c:v>
                </c:pt>
                <c:pt idx="3">
                  <c:v>2016</c:v>
                </c:pt>
                <c:pt idx="4">
                  <c:v>2017</c:v>
                </c:pt>
              </c:numCache>
            </c:numRef>
          </c:cat>
          <c:val>
            <c:numRef>
              <c:f>'Market to Book Ratio'!$C$30:$G$30</c:f>
              <c:numCache>
                <c:formatCode>General</c:formatCode>
                <c:ptCount val="5"/>
                <c:pt idx="0">
                  <c:v>1829.2400000000002</c:v>
                </c:pt>
                <c:pt idx="1">
                  <c:v>1801.0100000000002</c:v>
                </c:pt>
                <c:pt idx="2">
                  <c:v>1895.8100000000002</c:v>
                </c:pt>
                <c:pt idx="3">
                  <c:v>1962.53</c:v>
                </c:pt>
                <c:pt idx="4">
                  <c:v>2168.06</c:v>
                </c:pt>
              </c:numCache>
            </c:numRef>
          </c:val>
          <c:smooth val="0"/>
          <c:extLst>
            <c:ext xmlns:c16="http://schemas.microsoft.com/office/drawing/2014/chart" uri="{C3380CC4-5D6E-409C-BE32-E72D297353CC}">
              <c16:uniqueId val="{00000000-4F83-6842-8679-9978DAE06A37}"/>
            </c:ext>
          </c:extLst>
        </c:ser>
        <c:ser>
          <c:idx val="1"/>
          <c:order val="1"/>
          <c:tx>
            <c:strRef>
              <c:f>'Market to Book Ratio'!$B$31</c:f>
              <c:strCache>
                <c:ptCount val="1"/>
                <c:pt idx="0">
                  <c:v>Flex Ltd</c:v>
                </c:pt>
              </c:strCache>
            </c:strRef>
          </c:tx>
          <c:spPr>
            <a:ln w="19050" cmpd="sng">
              <a:solidFill>
                <a:srgbClr val="DC3912"/>
              </a:solidFill>
            </a:ln>
          </c:spPr>
          <c:marker>
            <c:symbol val="none"/>
          </c:marker>
          <c:cat>
            <c:numRef>
              <c:f>'Market to Book Ratio'!$C$29:$G$29</c:f>
              <c:numCache>
                <c:formatCode>General</c:formatCode>
                <c:ptCount val="5"/>
                <c:pt idx="0">
                  <c:v>2013</c:v>
                </c:pt>
                <c:pt idx="1">
                  <c:v>2014</c:v>
                </c:pt>
                <c:pt idx="2">
                  <c:v>2015</c:v>
                </c:pt>
                <c:pt idx="3">
                  <c:v>2016</c:v>
                </c:pt>
                <c:pt idx="4">
                  <c:v>2017</c:v>
                </c:pt>
              </c:numCache>
            </c:numRef>
          </c:cat>
          <c:val>
            <c:numRef>
              <c:f>'Market to Book Ratio'!$C$31:$G$31</c:f>
              <c:numCache>
                <c:formatCode>General</c:formatCode>
                <c:ptCount val="5"/>
                <c:pt idx="0">
                  <c:v>2247</c:v>
                </c:pt>
                <c:pt idx="1">
                  <c:v>2163</c:v>
                </c:pt>
                <c:pt idx="2">
                  <c:v>2361</c:v>
                </c:pt>
                <c:pt idx="3">
                  <c:v>2571</c:v>
                </c:pt>
                <c:pt idx="4">
                  <c:v>2644</c:v>
                </c:pt>
              </c:numCache>
            </c:numRef>
          </c:val>
          <c:smooth val="0"/>
          <c:extLst>
            <c:ext xmlns:c16="http://schemas.microsoft.com/office/drawing/2014/chart" uri="{C3380CC4-5D6E-409C-BE32-E72D297353CC}">
              <c16:uniqueId val="{00000001-4F83-6842-8679-9978DAE06A37}"/>
            </c:ext>
          </c:extLst>
        </c:ser>
        <c:dLbls>
          <c:showLegendKey val="0"/>
          <c:showVal val="0"/>
          <c:showCatName val="0"/>
          <c:showSerName val="0"/>
          <c:showPercent val="0"/>
          <c:showBubbleSize val="0"/>
        </c:dLbls>
        <c:smooth val="0"/>
        <c:axId val="733790994"/>
        <c:axId val="666078671"/>
      </c:lineChart>
      <c:catAx>
        <c:axId val="733790994"/>
        <c:scaling>
          <c:orientation val="minMax"/>
        </c:scaling>
        <c:delete val="0"/>
        <c:axPos val="b"/>
        <c:title>
          <c:tx>
            <c:rich>
              <a:bodyPr/>
              <a:lstStyle/>
              <a:p>
                <a:pPr lvl="0">
                  <a:defRPr b="0"/>
                </a:pPr>
                <a:endParaRPr lang="en-SG"/>
              </a:p>
            </c:rich>
          </c:tx>
          <c:overlay val="0"/>
        </c:title>
        <c:numFmt formatCode="General" sourceLinked="1"/>
        <c:majorTickMark val="cross"/>
        <c:minorTickMark val="cross"/>
        <c:tickLblPos val="nextTo"/>
        <c:txPr>
          <a:bodyPr/>
          <a:lstStyle/>
          <a:p>
            <a:pPr lvl="0">
              <a:defRPr b="0"/>
            </a:pPr>
            <a:endParaRPr lang="en-US"/>
          </a:p>
        </c:txPr>
        <c:crossAx val="666078671"/>
        <c:crosses val="autoZero"/>
        <c:auto val="1"/>
        <c:lblAlgn val="ctr"/>
        <c:lblOffset val="100"/>
        <c:noMultiLvlLbl val="1"/>
      </c:catAx>
      <c:valAx>
        <c:axId val="666078671"/>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733790994"/>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0"/>
            </a:pPr>
            <a:r>
              <a:rPr lang="en-SG"/>
              <a:t>Market Capitalisation</a:t>
            </a:r>
          </a:p>
        </c:rich>
      </c:tx>
      <c:overlay val="0"/>
    </c:title>
    <c:autoTitleDeleted val="0"/>
    <c:plotArea>
      <c:layout/>
      <c:lineChart>
        <c:grouping val="standard"/>
        <c:varyColors val="1"/>
        <c:ser>
          <c:idx val="0"/>
          <c:order val="0"/>
          <c:tx>
            <c:strRef>
              <c:f>'Market to Book Ratio'!$B$34</c:f>
              <c:strCache>
                <c:ptCount val="1"/>
                <c:pt idx="0">
                  <c:v>Venture Corporation</c:v>
                </c:pt>
              </c:strCache>
            </c:strRef>
          </c:tx>
          <c:spPr>
            <a:ln w="19050" cmpd="sng">
              <a:solidFill>
                <a:srgbClr val="3366CC"/>
              </a:solidFill>
            </a:ln>
          </c:spPr>
          <c:marker>
            <c:symbol val="none"/>
          </c:marker>
          <c:cat>
            <c:numRef>
              <c:f>'Market to Book Ratio'!$C$33:$G$33</c:f>
              <c:numCache>
                <c:formatCode>General</c:formatCode>
                <c:ptCount val="5"/>
                <c:pt idx="0">
                  <c:v>2013</c:v>
                </c:pt>
                <c:pt idx="1">
                  <c:v>2014</c:v>
                </c:pt>
                <c:pt idx="2">
                  <c:v>2015</c:v>
                </c:pt>
                <c:pt idx="3">
                  <c:v>2016</c:v>
                </c:pt>
                <c:pt idx="4">
                  <c:v>2017</c:v>
                </c:pt>
              </c:numCache>
            </c:numRef>
          </c:cat>
          <c:val>
            <c:numRef>
              <c:f>'Market to Book Ratio'!$C$34:$G$34</c:f>
              <c:numCache>
                <c:formatCode>General</c:formatCode>
                <c:ptCount val="5"/>
                <c:pt idx="0">
                  <c:v>2109.98</c:v>
                </c:pt>
                <c:pt idx="1">
                  <c:v>2162.39</c:v>
                </c:pt>
                <c:pt idx="2">
                  <c:v>2267.2800000000002</c:v>
                </c:pt>
                <c:pt idx="3">
                  <c:v>2754.39</c:v>
                </c:pt>
                <c:pt idx="4">
                  <c:v>5826.33</c:v>
                </c:pt>
              </c:numCache>
            </c:numRef>
          </c:val>
          <c:smooth val="0"/>
          <c:extLst>
            <c:ext xmlns:c16="http://schemas.microsoft.com/office/drawing/2014/chart" uri="{C3380CC4-5D6E-409C-BE32-E72D297353CC}">
              <c16:uniqueId val="{00000000-162B-4D46-849A-FB7AECB42E95}"/>
            </c:ext>
          </c:extLst>
        </c:ser>
        <c:ser>
          <c:idx val="1"/>
          <c:order val="1"/>
          <c:tx>
            <c:strRef>
              <c:f>'Market to Book Ratio'!$B$35</c:f>
              <c:strCache>
                <c:ptCount val="1"/>
                <c:pt idx="0">
                  <c:v>Benchmark Electronics Inc</c:v>
                </c:pt>
              </c:strCache>
            </c:strRef>
          </c:tx>
          <c:spPr>
            <a:ln w="19050" cmpd="sng">
              <a:solidFill>
                <a:srgbClr val="DC3912"/>
              </a:solidFill>
            </a:ln>
          </c:spPr>
          <c:marker>
            <c:symbol val="none"/>
          </c:marker>
          <c:cat>
            <c:numRef>
              <c:f>'Market to Book Ratio'!$C$33:$G$33</c:f>
              <c:numCache>
                <c:formatCode>General</c:formatCode>
                <c:ptCount val="5"/>
                <c:pt idx="0">
                  <c:v>2013</c:v>
                </c:pt>
                <c:pt idx="1">
                  <c:v>2014</c:v>
                </c:pt>
                <c:pt idx="2">
                  <c:v>2015</c:v>
                </c:pt>
                <c:pt idx="3">
                  <c:v>2016</c:v>
                </c:pt>
                <c:pt idx="4">
                  <c:v>2017</c:v>
                </c:pt>
              </c:numCache>
            </c:numRef>
          </c:cat>
          <c:val>
            <c:numRef>
              <c:f>'Market to Book Ratio'!$C$35:$G$35</c:f>
              <c:numCache>
                <c:formatCode>General</c:formatCode>
                <c:ptCount val="5"/>
                <c:pt idx="0">
                  <c:v>1242.28</c:v>
                </c:pt>
                <c:pt idx="1">
                  <c:v>1348.17</c:v>
                </c:pt>
                <c:pt idx="2">
                  <c:v>1037.18</c:v>
                </c:pt>
                <c:pt idx="3">
                  <c:v>1504.57</c:v>
                </c:pt>
                <c:pt idx="4">
                  <c:v>1430.06</c:v>
                </c:pt>
              </c:numCache>
            </c:numRef>
          </c:val>
          <c:smooth val="0"/>
          <c:extLst>
            <c:ext xmlns:c16="http://schemas.microsoft.com/office/drawing/2014/chart" uri="{C3380CC4-5D6E-409C-BE32-E72D297353CC}">
              <c16:uniqueId val="{00000001-162B-4D46-849A-FB7AECB42E95}"/>
            </c:ext>
          </c:extLst>
        </c:ser>
        <c:ser>
          <c:idx val="2"/>
          <c:order val="2"/>
          <c:tx>
            <c:strRef>
              <c:f>'Market to Book Ratio'!$B$36</c:f>
              <c:strCache>
                <c:ptCount val="1"/>
                <c:pt idx="0">
                  <c:v>Flex Ltd</c:v>
                </c:pt>
              </c:strCache>
            </c:strRef>
          </c:tx>
          <c:spPr>
            <a:ln w="19050" cmpd="sng">
              <a:solidFill>
                <a:srgbClr val="FF9900"/>
              </a:solidFill>
            </a:ln>
          </c:spPr>
          <c:marker>
            <c:symbol val="none"/>
          </c:marker>
          <c:cat>
            <c:numRef>
              <c:f>'Market to Book Ratio'!$C$33:$G$33</c:f>
              <c:numCache>
                <c:formatCode>General</c:formatCode>
                <c:ptCount val="5"/>
                <c:pt idx="0">
                  <c:v>2013</c:v>
                </c:pt>
                <c:pt idx="1">
                  <c:v>2014</c:v>
                </c:pt>
                <c:pt idx="2">
                  <c:v>2015</c:v>
                </c:pt>
                <c:pt idx="3">
                  <c:v>2016</c:v>
                </c:pt>
                <c:pt idx="4">
                  <c:v>2017</c:v>
                </c:pt>
              </c:numCache>
            </c:numRef>
          </c:cat>
          <c:val>
            <c:numRef>
              <c:f>'Market to Book Ratio'!$C$36:$G$36</c:f>
              <c:numCache>
                <c:formatCode>General</c:formatCode>
                <c:ptCount val="5"/>
                <c:pt idx="0">
                  <c:v>4319.1000000000004</c:v>
                </c:pt>
                <c:pt idx="1">
                  <c:v>5464.79</c:v>
                </c:pt>
                <c:pt idx="2">
                  <c:v>7140.12</c:v>
                </c:pt>
                <c:pt idx="3">
                  <c:v>6570.57</c:v>
                </c:pt>
                <c:pt idx="4">
                  <c:v>8925.75</c:v>
                </c:pt>
              </c:numCache>
            </c:numRef>
          </c:val>
          <c:smooth val="0"/>
          <c:extLst>
            <c:ext xmlns:c16="http://schemas.microsoft.com/office/drawing/2014/chart" uri="{C3380CC4-5D6E-409C-BE32-E72D297353CC}">
              <c16:uniqueId val="{00000002-162B-4D46-849A-FB7AECB42E95}"/>
            </c:ext>
          </c:extLst>
        </c:ser>
        <c:dLbls>
          <c:showLegendKey val="0"/>
          <c:showVal val="0"/>
          <c:showCatName val="0"/>
          <c:showSerName val="0"/>
          <c:showPercent val="0"/>
          <c:showBubbleSize val="0"/>
        </c:dLbls>
        <c:smooth val="0"/>
        <c:axId val="2127789812"/>
        <c:axId val="1757514588"/>
      </c:lineChart>
      <c:catAx>
        <c:axId val="2127789812"/>
        <c:scaling>
          <c:orientation val="minMax"/>
        </c:scaling>
        <c:delete val="0"/>
        <c:axPos val="b"/>
        <c:title>
          <c:tx>
            <c:rich>
              <a:bodyPr/>
              <a:lstStyle/>
              <a:p>
                <a:pPr lvl="0">
                  <a:defRPr b="0"/>
                </a:pPr>
                <a:endParaRPr lang="en-SG"/>
              </a:p>
            </c:rich>
          </c:tx>
          <c:overlay val="0"/>
        </c:title>
        <c:numFmt formatCode="General" sourceLinked="1"/>
        <c:majorTickMark val="cross"/>
        <c:minorTickMark val="cross"/>
        <c:tickLblPos val="nextTo"/>
        <c:txPr>
          <a:bodyPr/>
          <a:lstStyle/>
          <a:p>
            <a:pPr lvl="0">
              <a:defRPr b="0"/>
            </a:pPr>
            <a:endParaRPr lang="en-US"/>
          </a:p>
        </c:txPr>
        <c:crossAx val="1757514588"/>
        <c:crosses val="autoZero"/>
        <c:auto val="1"/>
        <c:lblAlgn val="ctr"/>
        <c:lblOffset val="100"/>
        <c:noMultiLvlLbl val="1"/>
      </c:catAx>
      <c:valAx>
        <c:axId val="1757514588"/>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2127789812"/>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0"/>
            </a:pPr>
            <a:r>
              <a:rPr lang="en-SG"/>
              <a:t>Venture Corporation</a:t>
            </a:r>
          </a:p>
        </c:rich>
      </c:tx>
      <c:overlay val="0"/>
    </c:title>
    <c:autoTitleDeleted val="0"/>
    <c:plotArea>
      <c:layout/>
      <c:lineChart>
        <c:grouping val="standard"/>
        <c:varyColors val="1"/>
        <c:ser>
          <c:idx val="0"/>
          <c:order val="0"/>
          <c:tx>
            <c:strRef>
              <c:f>'Dividends per Share'!$B$3</c:f>
              <c:strCache>
                <c:ptCount val="1"/>
                <c:pt idx="0">
                  <c:v>Venture Corporation</c:v>
                </c:pt>
              </c:strCache>
            </c:strRef>
          </c:tx>
          <c:spPr>
            <a:ln w="19050" cmpd="sng">
              <a:solidFill>
                <a:srgbClr val="3366CC"/>
              </a:solidFill>
            </a:ln>
          </c:spPr>
          <c:marker>
            <c:symbol val="none"/>
          </c:marker>
          <c:cat>
            <c:numRef>
              <c:f>'Dividends per Share'!$C$2:$G$2</c:f>
              <c:numCache>
                <c:formatCode>General</c:formatCode>
                <c:ptCount val="5"/>
                <c:pt idx="0">
                  <c:v>2013</c:v>
                </c:pt>
                <c:pt idx="1">
                  <c:v>2014</c:v>
                </c:pt>
                <c:pt idx="2">
                  <c:v>2015</c:v>
                </c:pt>
                <c:pt idx="3">
                  <c:v>2016</c:v>
                </c:pt>
                <c:pt idx="4">
                  <c:v>2017</c:v>
                </c:pt>
              </c:numCache>
            </c:numRef>
          </c:cat>
          <c:val>
            <c:numRef>
              <c:f>'Dividends per Share'!$C$3:$G$3</c:f>
              <c:numCache>
                <c:formatCode>General</c:formatCode>
                <c:ptCount val="5"/>
              </c:numCache>
            </c:numRef>
          </c:val>
          <c:smooth val="0"/>
          <c:extLst>
            <c:ext xmlns:c16="http://schemas.microsoft.com/office/drawing/2014/chart" uri="{C3380CC4-5D6E-409C-BE32-E72D297353CC}">
              <c16:uniqueId val="{00000000-1114-E846-BB04-9D75B1B19A9C}"/>
            </c:ext>
          </c:extLst>
        </c:ser>
        <c:ser>
          <c:idx val="1"/>
          <c:order val="1"/>
          <c:tx>
            <c:strRef>
              <c:f>'Dividends per Share'!$B$5</c:f>
              <c:strCache>
                <c:ptCount val="1"/>
                <c:pt idx="0">
                  <c:v>Payout ratio</c:v>
                </c:pt>
              </c:strCache>
            </c:strRef>
          </c:tx>
          <c:spPr>
            <a:ln w="19050" cmpd="sng">
              <a:solidFill>
                <a:srgbClr val="DC3912"/>
              </a:solidFill>
            </a:ln>
          </c:spPr>
          <c:marker>
            <c:symbol val="none"/>
          </c:marker>
          <c:cat>
            <c:numRef>
              <c:f>'Dividends per Share'!$C$2:$G$2</c:f>
              <c:numCache>
                <c:formatCode>General</c:formatCode>
                <c:ptCount val="5"/>
                <c:pt idx="0">
                  <c:v>2013</c:v>
                </c:pt>
                <c:pt idx="1">
                  <c:v>2014</c:v>
                </c:pt>
                <c:pt idx="2">
                  <c:v>2015</c:v>
                </c:pt>
                <c:pt idx="3">
                  <c:v>2016</c:v>
                </c:pt>
                <c:pt idx="4">
                  <c:v>2017</c:v>
                </c:pt>
              </c:numCache>
            </c:numRef>
          </c:cat>
          <c:val>
            <c:numRef>
              <c:f>'Dividends per Share'!$C$5:$G$5</c:f>
              <c:numCache>
                <c:formatCode>0.00</c:formatCode>
                <c:ptCount val="5"/>
                <c:pt idx="0" formatCode="General">
                  <c:v>104.75</c:v>
                </c:pt>
                <c:pt idx="1">
                  <c:v>181.6</c:v>
                </c:pt>
                <c:pt idx="2" formatCode="General">
                  <c:v>89.78</c:v>
                </c:pt>
                <c:pt idx="3" formatCode="General">
                  <c:v>77.150000000000006</c:v>
                </c:pt>
                <c:pt idx="4" formatCode="General">
                  <c:v>45.81</c:v>
                </c:pt>
              </c:numCache>
            </c:numRef>
          </c:val>
          <c:smooth val="0"/>
          <c:extLst>
            <c:ext xmlns:c16="http://schemas.microsoft.com/office/drawing/2014/chart" uri="{C3380CC4-5D6E-409C-BE32-E72D297353CC}">
              <c16:uniqueId val="{00000001-1114-E846-BB04-9D75B1B19A9C}"/>
            </c:ext>
          </c:extLst>
        </c:ser>
        <c:dLbls>
          <c:showLegendKey val="0"/>
          <c:showVal val="0"/>
          <c:showCatName val="0"/>
          <c:showSerName val="0"/>
          <c:showPercent val="0"/>
          <c:showBubbleSize val="0"/>
        </c:dLbls>
        <c:smooth val="0"/>
        <c:axId val="1246743748"/>
        <c:axId val="876758074"/>
      </c:lineChart>
      <c:catAx>
        <c:axId val="1246743748"/>
        <c:scaling>
          <c:orientation val="minMax"/>
        </c:scaling>
        <c:delete val="0"/>
        <c:axPos val="b"/>
        <c:title>
          <c:tx>
            <c:rich>
              <a:bodyPr/>
              <a:lstStyle/>
              <a:p>
                <a:pPr lvl="0">
                  <a:defRPr b="0"/>
                </a:pPr>
                <a:endParaRPr lang="en-SG"/>
              </a:p>
            </c:rich>
          </c:tx>
          <c:overlay val="0"/>
        </c:title>
        <c:numFmt formatCode="General" sourceLinked="1"/>
        <c:majorTickMark val="cross"/>
        <c:minorTickMark val="cross"/>
        <c:tickLblPos val="nextTo"/>
        <c:txPr>
          <a:bodyPr/>
          <a:lstStyle/>
          <a:p>
            <a:pPr lvl="0">
              <a:defRPr b="0"/>
            </a:pPr>
            <a:endParaRPr lang="en-US"/>
          </a:p>
        </c:txPr>
        <c:crossAx val="876758074"/>
        <c:crosses val="autoZero"/>
        <c:auto val="1"/>
        <c:lblAlgn val="ctr"/>
        <c:lblOffset val="100"/>
        <c:noMultiLvlLbl val="1"/>
      </c:catAx>
      <c:valAx>
        <c:axId val="876758074"/>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246743748"/>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0"/>
            </a:pPr>
            <a:r>
              <a:rPr lang="en-SG"/>
              <a:t>Venture Corporation</a:t>
            </a:r>
          </a:p>
        </c:rich>
      </c:tx>
      <c:overlay val="0"/>
    </c:title>
    <c:autoTitleDeleted val="0"/>
    <c:plotArea>
      <c:layout/>
      <c:lineChart>
        <c:grouping val="standard"/>
        <c:varyColors val="1"/>
        <c:ser>
          <c:idx val="0"/>
          <c:order val="0"/>
          <c:tx>
            <c:strRef>
              <c:f>'Dividends per Share'!$B$3</c:f>
              <c:strCache>
                <c:ptCount val="1"/>
                <c:pt idx="0">
                  <c:v>Venture Corporation</c:v>
                </c:pt>
              </c:strCache>
            </c:strRef>
          </c:tx>
          <c:spPr>
            <a:ln w="19050" cmpd="sng">
              <a:solidFill>
                <a:srgbClr val="3366CC"/>
              </a:solidFill>
            </a:ln>
          </c:spPr>
          <c:marker>
            <c:symbol val="none"/>
          </c:marker>
          <c:cat>
            <c:numRef>
              <c:f>'Dividends per Share'!$C$2:$G$2</c:f>
              <c:numCache>
                <c:formatCode>General</c:formatCode>
                <c:ptCount val="5"/>
                <c:pt idx="0">
                  <c:v>2013</c:v>
                </c:pt>
                <c:pt idx="1">
                  <c:v>2014</c:v>
                </c:pt>
                <c:pt idx="2">
                  <c:v>2015</c:v>
                </c:pt>
                <c:pt idx="3">
                  <c:v>2016</c:v>
                </c:pt>
                <c:pt idx="4">
                  <c:v>2017</c:v>
                </c:pt>
              </c:numCache>
            </c:numRef>
          </c:cat>
          <c:val>
            <c:numRef>
              <c:f>'Dividends per Share'!$C$3:$G$3</c:f>
              <c:numCache>
                <c:formatCode>General</c:formatCode>
                <c:ptCount val="5"/>
              </c:numCache>
            </c:numRef>
          </c:val>
          <c:smooth val="0"/>
          <c:extLst>
            <c:ext xmlns:c16="http://schemas.microsoft.com/office/drawing/2014/chart" uri="{C3380CC4-5D6E-409C-BE32-E72D297353CC}">
              <c16:uniqueId val="{00000000-C02F-FE42-8839-B04BFD05F6F5}"/>
            </c:ext>
          </c:extLst>
        </c:ser>
        <c:ser>
          <c:idx val="1"/>
          <c:order val="1"/>
          <c:tx>
            <c:strRef>
              <c:f>'Dividends per Share'!$B$6</c:f>
              <c:strCache>
                <c:ptCount val="1"/>
                <c:pt idx="0">
                  <c:v>Dividends per share</c:v>
                </c:pt>
              </c:strCache>
            </c:strRef>
          </c:tx>
          <c:spPr>
            <a:ln w="19050" cmpd="sng">
              <a:solidFill>
                <a:srgbClr val="DC3912"/>
              </a:solidFill>
            </a:ln>
          </c:spPr>
          <c:marker>
            <c:symbol val="none"/>
          </c:marker>
          <c:cat>
            <c:numRef>
              <c:f>'Dividends per Share'!$C$2:$G$2</c:f>
              <c:numCache>
                <c:formatCode>General</c:formatCode>
                <c:ptCount val="5"/>
                <c:pt idx="0">
                  <c:v>2013</c:v>
                </c:pt>
                <c:pt idx="1">
                  <c:v>2014</c:v>
                </c:pt>
                <c:pt idx="2">
                  <c:v>2015</c:v>
                </c:pt>
                <c:pt idx="3">
                  <c:v>2016</c:v>
                </c:pt>
                <c:pt idx="4">
                  <c:v>2017</c:v>
                </c:pt>
              </c:numCache>
            </c:numRef>
          </c:cat>
          <c:val>
            <c:numRef>
              <c:f>'Dividends per Share'!$C$6:$G$6</c:f>
              <c:numCache>
                <c:formatCode>0.00</c:formatCode>
                <c:ptCount val="5"/>
                <c:pt idx="0">
                  <c:v>0.5</c:v>
                </c:pt>
                <c:pt idx="1">
                  <c:v>0.5</c:v>
                </c:pt>
                <c:pt idx="2">
                  <c:v>0.5</c:v>
                </c:pt>
                <c:pt idx="3">
                  <c:v>0.5</c:v>
                </c:pt>
                <c:pt idx="4">
                  <c:v>0.6</c:v>
                </c:pt>
              </c:numCache>
            </c:numRef>
          </c:val>
          <c:smooth val="0"/>
          <c:extLst>
            <c:ext xmlns:c16="http://schemas.microsoft.com/office/drawing/2014/chart" uri="{C3380CC4-5D6E-409C-BE32-E72D297353CC}">
              <c16:uniqueId val="{00000001-C02F-FE42-8839-B04BFD05F6F5}"/>
            </c:ext>
          </c:extLst>
        </c:ser>
        <c:ser>
          <c:idx val="2"/>
          <c:order val="2"/>
          <c:tx>
            <c:strRef>
              <c:f>'Dividends per Share'!$B$7</c:f>
              <c:strCache>
                <c:ptCount val="1"/>
              </c:strCache>
            </c:strRef>
          </c:tx>
          <c:spPr>
            <a:ln w="19050" cmpd="sng">
              <a:solidFill>
                <a:srgbClr val="FF9900"/>
              </a:solidFill>
            </a:ln>
          </c:spPr>
          <c:marker>
            <c:symbol val="none"/>
          </c:marker>
          <c:cat>
            <c:numRef>
              <c:f>'Dividends per Share'!$C$2:$G$2</c:f>
              <c:numCache>
                <c:formatCode>General</c:formatCode>
                <c:ptCount val="5"/>
                <c:pt idx="0">
                  <c:v>2013</c:v>
                </c:pt>
                <c:pt idx="1">
                  <c:v>2014</c:v>
                </c:pt>
                <c:pt idx="2">
                  <c:v>2015</c:v>
                </c:pt>
                <c:pt idx="3">
                  <c:v>2016</c:v>
                </c:pt>
                <c:pt idx="4">
                  <c:v>2017</c:v>
                </c:pt>
              </c:numCache>
            </c:numRef>
          </c:cat>
          <c:val>
            <c:numRef>
              <c:f>'Dividends per Share'!$C$7:$G$7</c:f>
              <c:numCache>
                <c:formatCode>General</c:formatCode>
                <c:ptCount val="5"/>
              </c:numCache>
            </c:numRef>
          </c:val>
          <c:smooth val="0"/>
          <c:extLst>
            <c:ext xmlns:c16="http://schemas.microsoft.com/office/drawing/2014/chart" uri="{C3380CC4-5D6E-409C-BE32-E72D297353CC}">
              <c16:uniqueId val="{00000002-C02F-FE42-8839-B04BFD05F6F5}"/>
            </c:ext>
          </c:extLst>
        </c:ser>
        <c:dLbls>
          <c:showLegendKey val="0"/>
          <c:showVal val="0"/>
          <c:showCatName val="0"/>
          <c:showSerName val="0"/>
          <c:showPercent val="0"/>
          <c:showBubbleSize val="0"/>
        </c:dLbls>
        <c:smooth val="0"/>
        <c:axId val="1652064550"/>
        <c:axId val="1719540046"/>
      </c:lineChart>
      <c:catAx>
        <c:axId val="1652064550"/>
        <c:scaling>
          <c:orientation val="minMax"/>
        </c:scaling>
        <c:delete val="0"/>
        <c:axPos val="b"/>
        <c:title>
          <c:tx>
            <c:rich>
              <a:bodyPr/>
              <a:lstStyle/>
              <a:p>
                <a:pPr lvl="0">
                  <a:defRPr b="0"/>
                </a:pPr>
                <a:endParaRPr lang="en-SG"/>
              </a:p>
            </c:rich>
          </c:tx>
          <c:overlay val="0"/>
        </c:title>
        <c:numFmt formatCode="General" sourceLinked="1"/>
        <c:majorTickMark val="cross"/>
        <c:minorTickMark val="cross"/>
        <c:tickLblPos val="nextTo"/>
        <c:txPr>
          <a:bodyPr/>
          <a:lstStyle/>
          <a:p>
            <a:pPr lvl="0">
              <a:defRPr b="0"/>
            </a:pPr>
            <a:endParaRPr lang="en-US"/>
          </a:p>
        </c:txPr>
        <c:crossAx val="1719540046"/>
        <c:crosses val="autoZero"/>
        <c:auto val="1"/>
        <c:lblAlgn val="ctr"/>
        <c:lblOffset val="100"/>
        <c:noMultiLvlLbl val="1"/>
      </c:catAx>
      <c:valAx>
        <c:axId val="1719540046"/>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652064550"/>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152400</xdr:colOff>
      <xdr:row>39</xdr:row>
      <xdr:rowOff>152400</xdr:rowOff>
    </xdr:from>
    <xdr:to>
      <xdr:col>4</xdr:col>
      <xdr:colOff>752475</xdr:colOff>
      <xdr:row>56</xdr:row>
      <xdr:rowOff>28575</xdr:rowOff>
    </xdr:to>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0" y="0"/>
          <a:ext cx="5791200" cy="3276600"/>
        </a:xfrm>
        <a:prstGeom prst="rect">
          <a:avLst/>
        </a:prstGeom>
        <a:noFill/>
      </xdr:spPr>
    </xdr:pic>
    <xdr:clientData fLocksWithSheet="0"/>
  </xdr:twoCellAnchor>
  <xdr:twoCellAnchor>
    <xdr:from>
      <xdr:col>0</xdr:col>
      <xdr:colOff>285750</xdr:colOff>
      <xdr:row>62</xdr:row>
      <xdr:rowOff>200025</xdr:rowOff>
    </xdr:from>
    <xdr:to>
      <xdr:col>4</xdr:col>
      <xdr:colOff>885825</xdr:colOff>
      <xdr:row>82</xdr:row>
      <xdr:rowOff>114300</xdr:rowOff>
    </xdr:to>
    <xdr:pic>
      <xdr:nvPicPr>
        <xdr:cNvPr id="3" name="image1.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xfrm>
          <a:off x="0" y="0"/>
          <a:ext cx="5791200" cy="3914775"/>
        </a:xfrm>
        <a:prstGeom prst="rect">
          <a:avLst/>
        </a:prstGeom>
        <a:noFill/>
      </xdr:spPr>
    </xdr:pic>
    <xdr:clientData fLocksWithSheet="0"/>
  </xdr:twoCellAnchor>
  <xdr:twoCellAnchor>
    <xdr:from>
      <xdr:col>0</xdr:col>
      <xdr:colOff>219075</xdr:colOff>
      <xdr:row>88</xdr:row>
      <xdr:rowOff>180975</xdr:rowOff>
    </xdr:from>
    <xdr:to>
      <xdr:col>4</xdr:col>
      <xdr:colOff>819150</xdr:colOff>
      <xdr:row>103</xdr:row>
      <xdr:rowOff>133350</xdr:rowOff>
    </xdr:to>
    <xdr:pic>
      <xdr:nvPicPr>
        <xdr:cNvPr id="4" name="image3.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xfrm>
          <a:off x="0" y="0"/>
          <a:ext cx="5791200" cy="295275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923925</xdr:colOff>
      <xdr:row>4</xdr:row>
      <xdr:rowOff>180975</xdr:rowOff>
    </xdr:from>
    <xdr:to>
      <xdr:col>5</xdr:col>
      <xdr:colOff>933450</xdr:colOff>
      <xdr:row>19</xdr:row>
      <xdr:rowOff>76200</xdr:rowOff>
    </xdr:to>
    <xdr:pic>
      <xdr:nvPicPr>
        <xdr:cNvPr id="2" name="image6.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xfrm>
          <a:off x="0" y="0"/>
          <a:ext cx="4819650" cy="289560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0</xdr:col>
      <xdr:colOff>339725</xdr:colOff>
      <xdr:row>13</xdr:row>
      <xdr:rowOff>44450</xdr:rowOff>
    </xdr:from>
    <xdr:to>
      <xdr:col>4</xdr:col>
      <xdr:colOff>139700</xdr:colOff>
      <xdr:row>26</xdr:row>
      <xdr:rowOff>44450</xdr:rowOff>
    </xdr:to>
    <xdr:pic>
      <xdr:nvPicPr>
        <xdr:cNvPr id="2" name="image4.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339725" y="2571750"/>
          <a:ext cx="5006975" cy="2476500"/>
        </a:xfrm>
        <a:prstGeom prst="rect">
          <a:avLst/>
        </a:prstGeom>
        <a:noFill/>
      </xdr:spPr>
    </xdr:pic>
    <xdr:clientData fLocksWithSheet="0"/>
  </xdr:twoCellAnchor>
  <xdr:twoCellAnchor>
    <xdr:from>
      <xdr:col>4</xdr:col>
      <xdr:colOff>898525</xdr:colOff>
      <xdr:row>14</xdr:row>
      <xdr:rowOff>92075</xdr:rowOff>
    </xdr:from>
    <xdr:to>
      <xdr:col>6</xdr:col>
      <xdr:colOff>3067050</xdr:colOff>
      <xdr:row>25</xdr:row>
      <xdr:rowOff>139700</xdr:rowOff>
    </xdr:to>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xfrm>
          <a:off x="6105525" y="2809875"/>
          <a:ext cx="4378325" cy="2143125"/>
        </a:xfrm>
        <a:prstGeom prst="rect">
          <a:avLst/>
        </a:prstGeom>
        <a:noFill/>
      </xdr:spPr>
    </xdr:pic>
    <xdr:clientData fLocksWithSheet="0"/>
  </xdr:twoCellAnchor>
  <xdr:twoCellAnchor>
    <xdr:from>
      <xdr:col>0</xdr:col>
      <xdr:colOff>1250950</xdr:colOff>
      <xdr:row>28</xdr:row>
      <xdr:rowOff>133350</xdr:rowOff>
    </xdr:from>
    <xdr:to>
      <xdr:col>4</xdr:col>
      <xdr:colOff>615950</xdr:colOff>
      <xdr:row>43</xdr:row>
      <xdr:rowOff>19050</xdr:rowOff>
    </xdr:to>
    <xdr:graphicFrame macro="">
      <xdr:nvGraphicFramePr>
        <xdr:cNvPr id="4" name="Chart 3">
          <a:extLst>
            <a:ext uri="{FF2B5EF4-FFF2-40B4-BE49-F238E27FC236}">
              <a16:creationId xmlns:a16="http://schemas.microsoft.com/office/drawing/2014/main" id="{6F22AC93-1873-F341-B12A-D96FC55B32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19050</xdr:colOff>
      <xdr:row>1</xdr:row>
      <xdr:rowOff>9525</xdr:rowOff>
    </xdr:from>
    <xdr:to>
      <xdr:col>11</xdr:col>
      <xdr:colOff>571500</xdr:colOff>
      <xdr:row>11</xdr:row>
      <xdr:rowOff>133350</xdr:rowOff>
    </xdr:to>
    <xdr:graphicFrame macro="">
      <xdr:nvGraphicFramePr>
        <xdr:cNvPr id="2" name="Chart 1" title="Chart">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8</xdr:col>
      <xdr:colOff>38100</xdr:colOff>
      <xdr:row>11</xdr:row>
      <xdr:rowOff>38100</xdr:rowOff>
    </xdr:from>
    <xdr:to>
      <xdr:col>11</xdr:col>
      <xdr:colOff>438150</xdr:colOff>
      <xdr:row>21</xdr:row>
      <xdr:rowOff>66675</xdr:rowOff>
    </xdr:to>
    <xdr:graphicFrame macro="">
      <xdr:nvGraphicFramePr>
        <xdr:cNvPr id="3" name="Chart 2" title="Chart">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8</xdr:col>
      <xdr:colOff>9525</xdr:colOff>
      <xdr:row>21</xdr:row>
      <xdr:rowOff>200025</xdr:rowOff>
    </xdr:from>
    <xdr:to>
      <xdr:col>11</xdr:col>
      <xdr:colOff>438150</xdr:colOff>
      <xdr:row>32</xdr:row>
      <xdr:rowOff>28575</xdr:rowOff>
    </xdr:to>
    <xdr:graphicFrame macro="">
      <xdr:nvGraphicFramePr>
        <xdr:cNvPr id="5" name="Chart 5" title="Chart">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dr:twoCellAnchor>
    <xdr:from>
      <xdr:col>7</xdr:col>
      <xdr:colOff>1082675</xdr:colOff>
      <xdr:row>9</xdr:row>
      <xdr:rowOff>146050</xdr:rowOff>
    </xdr:from>
    <xdr:to>
      <xdr:col>7</xdr:col>
      <xdr:colOff>4826000</xdr:colOff>
      <xdr:row>19</xdr:row>
      <xdr:rowOff>161925</xdr:rowOff>
    </xdr:to>
    <xdr:graphicFrame macro="">
      <xdr:nvGraphicFramePr>
        <xdr:cNvPr id="3" name="Chart 3" title="Chart">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7</xdr:col>
      <xdr:colOff>1054100</xdr:colOff>
      <xdr:row>20</xdr:row>
      <xdr:rowOff>158750</xdr:rowOff>
    </xdr:from>
    <xdr:to>
      <xdr:col>7</xdr:col>
      <xdr:colOff>5054600</xdr:colOff>
      <xdr:row>30</xdr:row>
      <xdr:rowOff>187325</xdr:rowOff>
    </xdr:to>
    <xdr:graphicFrame macro="">
      <xdr:nvGraphicFramePr>
        <xdr:cNvPr id="6" name="Chart 6" title="Chart">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7</xdr:col>
      <xdr:colOff>949325</xdr:colOff>
      <xdr:row>32</xdr:row>
      <xdr:rowOff>139700</xdr:rowOff>
    </xdr:from>
    <xdr:to>
      <xdr:col>7</xdr:col>
      <xdr:colOff>5102225</xdr:colOff>
      <xdr:row>43</xdr:row>
      <xdr:rowOff>28575</xdr:rowOff>
    </xdr:to>
    <xdr:graphicFrame macro="">
      <xdr:nvGraphicFramePr>
        <xdr:cNvPr id="8" name="Chart 8" title="Chart">
          <a:extLst>
            <a:ext uri="{FF2B5EF4-FFF2-40B4-BE49-F238E27FC236}">
              <a16:creationId xmlns:a16="http://schemas.microsoft.com/office/drawing/2014/main" id="{00000000-0008-0000-06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17</xdr:row>
      <xdr:rowOff>19050</xdr:rowOff>
    </xdr:from>
    <xdr:to>
      <xdr:col>3</xdr:col>
      <xdr:colOff>771525</xdr:colOff>
      <xdr:row>27</xdr:row>
      <xdr:rowOff>47625</xdr:rowOff>
    </xdr:to>
    <xdr:graphicFrame macro="">
      <xdr:nvGraphicFramePr>
        <xdr:cNvPr id="4" name="Chart 4" title="Chart">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4</xdr:col>
      <xdr:colOff>0</xdr:colOff>
      <xdr:row>17</xdr:row>
      <xdr:rowOff>9525</xdr:rowOff>
    </xdr:from>
    <xdr:to>
      <xdr:col>7</xdr:col>
      <xdr:colOff>428625</xdr:colOff>
      <xdr:row>27</xdr:row>
      <xdr:rowOff>38100</xdr:rowOff>
    </xdr:to>
    <xdr:graphicFrame macro="">
      <xdr:nvGraphicFramePr>
        <xdr:cNvPr id="7" name="Chart 7" title="Chart">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drawings/drawing7.xml><?xml version="1.0" encoding="utf-8"?>
<xdr:wsDr xmlns:xdr="http://schemas.openxmlformats.org/drawingml/2006/spreadsheetDrawing" xmlns:a="http://schemas.openxmlformats.org/drawingml/2006/main">
  <xdr:twoCellAnchor>
    <xdr:from>
      <xdr:col>10</xdr:col>
      <xdr:colOff>209550</xdr:colOff>
      <xdr:row>1</xdr:row>
      <xdr:rowOff>171450</xdr:rowOff>
    </xdr:from>
    <xdr:to>
      <xdr:col>13</xdr:col>
      <xdr:colOff>638175</xdr:colOff>
      <xdr:row>12</xdr:row>
      <xdr:rowOff>0</xdr:rowOff>
    </xdr:to>
    <xdr:graphicFrame macro="">
      <xdr:nvGraphicFramePr>
        <xdr:cNvPr id="9" name="Chart 9" title="Chart">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8.xml><?xml version="1.0" encoding="utf-8"?>
<xdr:wsDr xmlns:xdr="http://schemas.openxmlformats.org/drawingml/2006/spreadsheetDrawing" xmlns:a="http://schemas.openxmlformats.org/drawingml/2006/main">
  <xdr:twoCellAnchor>
    <xdr:from>
      <xdr:col>8</xdr:col>
      <xdr:colOff>247650</xdr:colOff>
      <xdr:row>2</xdr:row>
      <xdr:rowOff>19050</xdr:rowOff>
    </xdr:from>
    <xdr:to>
      <xdr:col>12</xdr:col>
      <xdr:colOff>400050</xdr:colOff>
      <xdr:row>16</xdr:row>
      <xdr:rowOff>95250</xdr:rowOff>
    </xdr:to>
    <xdr:graphicFrame macro="">
      <xdr:nvGraphicFramePr>
        <xdr:cNvPr id="2" name="Chart 1">
          <a:extLst>
            <a:ext uri="{FF2B5EF4-FFF2-40B4-BE49-F238E27FC236}">
              <a16:creationId xmlns:a16="http://schemas.microsoft.com/office/drawing/2014/main" id="{BD769D4F-EDE2-B041-A4A8-3EF60AD3A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12700</xdr:colOff>
      <xdr:row>17</xdr:row>
      <xdr:rowOff>19050</xdr:rowOff>
    </xdr:from>
    <xdr:to>
      <xdr:col>13</xdr:col>
      <xdr:colOff>165100</xdr:colOff>
      <xdr:row>31</xdr:row>
      <xdr:rowOff>95250</xdr:rowOff>
    </xdr:to>
    <xdr:graphicFrame macro="">
      <xdr:nvGraphicFramePr>
        <xdr:cNvPr id="4" name="Chart 3">
          <a:extLst>
            <a:ext uri="{FF2B5EF4-FFF2-40B4-BE49-F238E27FC236}">
              <a16:creationId xmlns:a16="http://schemas.microsoft.com/office/drawing/2014/main" id="{0011E630-3E9F-C14D-AD23-A2092F3B1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1079500</xdr:colOff>
      <xdr:row>32</xdr:row>
      <xdr:rowOff>146050</xdr:rowOff>
    </xdr:from>
    <xdr:to>
      <xdr:col>13</xdr:col>
      <xdr:colOff>127000</xdr:colOff>
      <xdr:row>47</xdr:row>
      <xdr:rowOff>158750</xdr:rowOff>
    </xdr:to>
    <xdr:graphicFrame macro="">
      <xdr:nvGraphicFramePr>
        <xdr:cNvPr id="5" name="Chart 4">
          <a:extLst>
            <a:ext uri="{FF2B5EF4-FFF2-40B4-BE49-F238E27FC236}">
              <a16:creationId xmlns:a16="http://schemas.microsoft.com/office/drawing/2014/main" id="{035E9CB7-991C-FA42-A808-326862D9A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1060450</xdr:colOff>
      <xdr:row>49</xdr:row>
      <xdr:rowOff>57150</xdr:rowOff>
    </xdr:from>
    <xdr:to>
      <xdr:col>13</xdr:col>
      <xdr:colOff>107950</xdr:colOff>
      <xdr:row>65</xdr:row>
      <xdr:rowOff>158750</xdr:rowOff>
    </xdr:to>
    <xdr:graphicFrame macro="">
      <xdr:nvGraphicFramePr>
        <xdr:cNvPr id="6" name="Chart 5">
          <a:extLst>
            <a:ext uri="{FF2B5EF4-FFF2-40B4-BE49-F238E27FC236}">
              <a16:creationId xmlns:a16="http://schemas.microsoft.com/office/drawing/2014/main" id="{0DE62D3E-26BC-114B-A47D-941E079C7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787400</xdr:colOff>
      <xdr:row>64</xdr:row>
      <xdr:rowOff>107950</xdr:rowOff>
    </xdr:from>
    <xdr:to>
      <xdr:col>12</xdr:col>
      <xdr:colOff>939800</xdr:colOff>
      <xdr:row>81</xdr:row>
      <xdr:rowOff>44450</xdr:rowOff>
    </xdr:to>
    <xdr:graphicFrame macro="">
      <xdr:nvGraphicFramePr>
        <xdr:cNvPr id="7" name="Chart 6">
          <a:extLst>
            <a:ext uri="{FF2B5EF4-FFF2-40B4-BE49-F238E27FC236}">
              <a16:creationId xmlns:a16="http://schemas.microsoft.com/office/drawing/2014/main" id="{FF80F3C3-F571-3A4F-A639-79323A3C3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323850</xdr:colOff>
      <xdr:row>82</xdr:row>
      <xdr:rowOff>6350</xdr:rowOff>
    </xdr:from>
    <xdr:to>
      <xdr:col>12</xdr:col>
      <xdr:colOff>476250</xdr:colOff>
      <xdr:row>98</xdr:row>
      <xdr:rowOff>107950</xdr:rowOff>
    </xdr:to>
    <xdr:graphicFrame macro="">
      <xdr:nvGraphicFramePr>
        <xdr:cNvPr id="8" name="Chart 7">
          <a:extLst>
            <a:ext uri="{FF2B5EF4-FFF2-40B4-BE49-F238E27FC236}">
              <a16:creationId xmlns:a16="http://schemas.microsoft.com/office/drawing/2014/main" id="{4EA5E4EF-473C-6B47-8C32-A760A12CDB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196850</xdr:colOff>
      <xdr:row>100</xdr:row>
      <xdr:rowOff>95250</xdr:rowOff>
    </xdr:from>
    <xdr:to>
      <xdr:col>12</xdr:col>
      <xdr:colOff>349250</xdr:colOff>
      <xdr:row>125</xdr:row>
      <xdr:rowOff>31750</xdr:rowOff>
    </xdr:to>
    <xdr:graphicFrame macro="">
      <xdr:nvGraphicFramePr>
        <xdr:cNvPr id="9" name="Chart 8">
          <a:extLst>
            <a:ext uri="{FF2B5EF4-FFF2-40B4-BE49-F238E27FC236}">
              <a16:creationId xmlns:a16="http://schemas.microsoft.com/office/drawing/2014/main" id="{AF31DBC2-2C15-D64E-8EDF-C5C9465FE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H7"/>
  <sheetViews>
    <sheetView workbookViewId="0">
      <selection activeCell="D14" sqref="D14"/>
    </sheetView>
  </sheetViews>
  <sheetFormatPr baseColWidth="10" defaultColWidth="14.5" defaultRowHeight="15.75" customHeight="1"/>
  <cols>
    <col min="1" max="1" width="17.33203125" customWidth="1"/>
  </cols>
  <sheetData>
    <row r="1" spans="1:8" ht="14" thickBot="1">
      <c r="A1" s="149"/>
      <c r="B1" s="146">
        <v>2013</v>
      </c>
      <c r="C1" s="147">
        <v>2014</v>
      </c>
      <c r="D1" s="147">
        <v>2015</v>
      </c>
      <c r="E1" s="147">
        <v>2016</v>
      </c>
      <c r="F1" s="147">
        <v>2017</v>
      </c>
      <c r="G1" s="147" t="s">
        <v>0</v>
      </c>
      <c r="H1" s="148" t="s">
        <v>1</v>
      </c>
    </row>
    <row r="2" spans="1:8" ht="16">
      <c r="A2" s="157" t="s">
        <v>2</v>
      </c>
      <c r="B2" s="155">
        <v>2328.7800000000002</v>
      </c>
      <c r="C2" s="44">
        <v>2465.09</v>
      </c>
      <c r="D2" s="44">
        <v>2656.39</v>
      </c>
      <c r="E2" s="150">
        <v>2873.99</v>
      </c>
      <c r="F2" s="150">
        <v>4004.54</v>
      </c>
      <c r="G2" s="150">
        <v>4527.88</v>
      </c>
      <c r="H2" s="151">
        <v>5116.5</v>
      </c>
    </row>
    <row r="3" spans="1:8" ht="17" thickBot="1">
      <c r="A3" s="158" t="s">
        <v>3</v>
      </c>
      <c r="B3" s="156">
        <v>131.13</v>
      </c>
      <c r="C3" s="152">
        <v>76</v>
      </c>
      <c r="D3" s="152">
        <v>153.99</v>
      </c>
      <c r="E3" s="153">
        <v>185.9</v>
      </c>
      <c r="F3" s="153">
        <v>363.5</v>
      </c>
      <c r="G3" s="153">
        <v>446.5</v>
      </c>
      <c r="H3" s="154">
        <v>501.5</v>
      </c>
    </row>
    <row r="5" spans="1:8" ht="17" thickBot="1">
      <c r="B5" s="3"/>
      <c r="C5" s="3"/>
      <c r="D5" s="3"/>
    </row>
    <row r="6" spans="1:8" ht="14" thickBot="1">
      <c r="A6" s="1"/>
      <c r="B6" s="164">
        <v>2013</v>
      </c>
      <c r="C6" s="165">
        <v>2014</v>
      </c>
      <c r="D6" s="165">
        <v>2015</v>
      </c>
      <c r="E6" s="165">
        <v>2016</v>
      </c>
      <c r="F6" s="165">
        <v>2017</v>
      </c>
      <c r="G6" s="165" t="s">
        <v>0</v>
      </c>
      <c r="H6" s="166" t="s">
        <v>1</v>
      </c>
    </row>
    <row r="7" spans="1:8" ht="17" thickBot="1">
      <c r="A7" s="159" t="s">
        <v>4</v>
      </c>
      <c r="B7" s="163">
        <v>34.89</v>
      </c>
      <c r="C7" s="162">
        <v>56.66</v>
      </c>
      <c r="D7" s="162">
        <v>14.61</v>
      </c>
      <c r="E7" s="160">
        <v>33.51</v>
      </c>
      <c r="F7" s="160">
        <v>36.97</v>
      </c>
      <c r="G7" s="160">
        <v>68.14</v>
      </c>
      <c r="H7" s="161">
        <v>41.77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030A0"/>
  </sheetPr>
  <dimension ref="A1:Q1000"/>
  <sheetViews>
    <sheetView tabSelected="1" topLeftCell="E60" workbookViewId="0">
      <selection activeCell="I65" sqref="I65"/>
    </sheetView>
  </sheetViews>
  <sheetFormatPr baseColWidth="10" defaultColWidth="14.5" defaultRowHeight="15.75" customHeight="1"/>
  <cols>
    <col min="1" max="1" width="8.6640625" customWidth="1"/>
    <col min="2" max="2" width="26" customWidth="1"/>
    <col min="3" max="3" width="14.6640625" customWidth="1"/>
    <col min="4" max="4" width="24.1640625" customWidth="1"/>
    <col min="5" max="5" width="19.6640625" customWidth="1"/>
    <col min="6" max="6" width="17.5" customWidth="1"/>
    <col min="7" max="7" width="13.33203125" customWidth="1"/>
    <col min="9" max="9" width="38.33203125" customWidth="1"/>
    <col min="10" max="10" width="10.5" customWidth="1"/>
    <col min="11" max="11" width="16" customWidth="1"/>
    <col min="12" max="12" width="16.1640625" customWidth="1"/>
    <col min="13" max="13" width="21" customWidth="1"/>
    <col min="14" max="14" width="15" bestFit="1" customWidth="1"/>
    <col min="15" max="15" width="10" customWidth="1"/>
    <col min="16" max="16" width="8.83203125" customWidth="1"/>
    <col min="17" max="17" width="12.33203125" customWidth="1"/>
  </cols>
  <sheetData>
    <row r="1" spans="1:14" ht="16" thickBot="1">
      <c r="A1" s="334" t="s">
        <v>109</v>
      </c>
      <c r="B1" s="335" t="s">
        <v>110</v>
      </c>
      <c r="C1" s="335" t="s">
        <v>111</v>
      </c>
      <c r="D1" s="336" t="s">
        <v>112</v>
      </c>
      <c r="E1" s="337" t="s">
        <v>113</v>
      </c>
      <c r="F1" s="337" t="s">
        <v>114</v>
      </c>
      <c r="G1" s="338" t="s">
        <v>115</v>
      </c>
      <c r="I1" s="340" t="s">
        <v>116</v>
      </c>
    </row>
    <row r="2" spans="1:14" ht="16" thickBot="1">
      <c r="A2" s="28">
        <v>43168</v>
      </c>
      <c r="B2" s="29">
        <v>27.29</v>
      </c>
      <c r="C2" s="29">
        <v>3485.57</v>
      </c>
      <c r="D2" s="30">
        <f t="shared" ref="D2:D252" si="0">B2-B3</f>
        <v>0.44999999999999929</v>
      </c>
      <c r="E2" s="31">
        <f t="shared" ref="E2:E252" si="1">D2/B3</f>
        <v>1.6766020864381493E-2</v>
      </c>
      <c r="F2">
        <f t="shared" ref="F2:F252" si="2">C2-C3</f>
        <v>6.3700000000003456</v>
      </c>
      <c r="G2" s="31">
        <f t="shared" ref="G2:G252" si="3">F2/C3</f>
        <v>1.8308806622212997E-3</v>
      </c>
      <c r="I2" s="342" t="s">
        <v>117</v>
      </c>
      <c r="J2" s="341">
        <f>COVAR(E2:E252,G2:G252)/VAR(G2:G252)</f>
        <v>0.31973020502184341</v>
      </c>
    </row>
    <row r="3" spans="1:14" ht="16" thickBot="1">
      <c r="A3" s="28">
        <v>43161</v>
      </c>
      <c r="B3" s="29">
        <v>26.84</v>
      </c>
      <c r="C3" s="29">
        <v>3479.2</v>
      </c>
      <c r="D3" s="30">
        <f t="shared" si="0"/>
        <v>0.17999999999999972</v>
      </c>
      <c r="E3" s="31">
        <f t="shared" si="1"/>
        <v>6.7516879219804843E-3</v>
      </c>
      <c r="F3">
        <f t="shared" si="2"/>
        <v>-54.019999999999982</v>
      </c>
      <c r="G3" s="31">
        <f t="shared" si="3"/>
        <v>-1.5289169652611494E-2</v>
      </c>
    </row>
    <row r="4" spans="1:14" ht="16" thickBot="1">
      <c r="A4" s="28">
        <v>43154</v>
      </c>
      <c r="B4" s="29">
        <v>26.66</v>
      </c>
      <c r="C4" s="29">
        <v>3533.22</v>
      </c>
      <c r="D4" s="30">
        <f t="shared" si="0"/>
        <v>3.75</v>
      </c>
      <c r="E4" s="31">
        <f t="shared" si="1"/>
        <v>0.16368398079441293</v>
      </c>
      <c r="F4">
        <f t="shared" si="2"/>
        <v>89.709999999999582</v>
      </c>
      <c r="G4" s="31">
        <f t="shared" si="3"/>
        <v>2.6051906339752049E-2</v>
      </c>
      <c r="I4" s="339" t="s">
        <v>118</v>
      </c>
      <c r="J4" s="347"/>
    </row>
    <row r="5" spans="1:14" ht="15">
      <c r="A5" s="28">
        <v>43147</v>
      </c>
      <c r="B5" s="29">
        <v>22.91</v>
      </c>
      <c r="C5" s="29">
        <v>3443.51</v>
      </c>
      <c r="D5" s="30">
        <f t="shared" si="0"/>
        <v>1.1700000000000017</v>
      </c>
      <c r="E5" s="31">
        <f t="shared" si="1"/>
        <v>5.3817847286108639E-2</v>
      </c>
      <c r="F5">
        <f t="shared" si="2"/>
        <v>66.270000000000437</v>
      </c>
      <c r="G5" s="31">
        <f t="shared" si="3"/>
        <v>1.9622532008385676E-2</v>
      </c>
      <c r="I5" s="343" t="s">
        <v>119</v>
      </c>
      <c r="J5" s="348">
        <v>0.04</v>
      </c>
    </row>
    <row r="6" spans="1:14" ht="15">
      <c r="A6" s="28">
        <v>43140</v>
      </c>
      <c r="B6" s="29">
        <v>21.74</v>
      </c>
      <c r="C6" s="29">
        <v>3377.24</v>
      </c>
      <c r="D6" s="30">
        <f t="shared" si="0"/>
        <v>-1.8300000000000018</v>
      </c>
      <c r="E6" s="31">
        <f t="shared" si="1"/>
        <v>-7.7641069155706482E-2</v>
      </c>
      <c r="F6">
        <f t="shared" si="2"/>
        <v>-152.58000000000038</v>
      </c>
      <c r="G6" s="31">
        <f t="shared" si="3"/>
        <v>-4.3226000192644491E-2</v>
      </c>
      <c r="I6" s="344" t="s">
        <v>117</v>
      </c>
      <c r="J6" s="349">
        <f>J2</f>
        <v>0.31973020502184341</v>
      </c>
    </row>
    <row r="7" spans="1:14" ht="16" thickBot="1">
      <c r="A7" s="28">
        <v>43133</v>
      </c>
      <c r="B7" s="29">
        <v>23.57</v>
      </c>
      <c r="C7" s="29">
        <v>3529.82</v>
      </c>
      <c r="D7" s="30">
        <f t="shared" si="0"/>
        <v>0.17999999999999972</v>
      </c>
      <c r="E7" s="31">
        <f t="shared" si="1"/>
        <v>7.695596408721664E-3</v>
      </c>
      <c r="F7">
        <f t="shared" si="2"/>
        <v>-37.319999999999709</v>
      </c>
      <c r="G7" s="31">
        <f t="shared" si="3"/>
        <v>-1.0462162965288638E-2</v>
      </c>
      <c r="I7" s="345" t="s">
        <v>120</v>
      </c>
      <c r="J7" s="350">
        <v>0.1</v>
      </c>
    </row>
    <row r="8" spans="1:14" ht="16" thickBot="1">
      <c r="A8" s="28">
        <v>43126</v>
      </c>
      <c r="B8" s="29">
        <v>23.39</v>
      </c>
      <c r="C8" s="29">
        <v>3567.14</v>
      </c>
      <c r="D8" s="30">
        <f t="shared" si="0"/>
        <v>-0.91000000000000014</v>
      </c>
      <c r="E8" s="31">
        <f t="shared" si="1"/>
        <v>-3.7448559670781895E-2</v>
      </c>
      <c r="F8">
        <f t="shared" si="2"/>
        <v>16.779999999999745</v>
      </c>
      <c r="G8" s="31">
        <f t="shared" si="3"/>
        <v>4.7262812785181631E-3</v>
      </c>
      <c r="I8" s="346" t="s">
        <v>121</v>
      </c>
      <c r="J8" s="351">
        <f>J5+J6*(J7-J5)</f>
        <v>5.9183812301310604E-2</v>
      </c>
    </row>
    <row r="9" spans="1:14" ht="15">
      <c r="A9" s="28">
        <v>43119</v>
      </c>
      <c r="B9" s="29">
        <v>24.3</v>
      </c>
      <c r="C9" s="29">
        <v>3550.36</v>
      </c>
      <c r="D9" s="30">
        <f t="shared" si="0"/>
        <v>1.6500000000000021</v>
      </c>
      <c r="E9" s="31">
        <f t="shared" si="1"/>
        <v>7.2847682119205392E-2</v>
      </c>
      <c r="F9">
        <f t="shared" si="2"/>
        <v>29.800000000000182</v>
      </c>
      <c r="G9" s="31">
        <f t="shared" si="3"/>
        <v>8.4645624559729644E-3</v>
      </c>
    </row>
    <row r="10" spans="1:14" ht="15">
      <c r="A10" s="28">
        <v>43112</v>
      </c>
      <c r="B10" s="29">
        <v>22.65</v>
      </c>
      <c r="C10" s="29">
        <v>3520.56</v>
      </c>
      <c r="D10" s="30">
        <f t="shared" si="0"/>
        <v>0.94999999999999929</v>
      </c>
      <c r="E10" s="31">
        <f t="shared" si="1"/>
        <v>4.3778801843317942E-2</v>
      </c>
      <c r="F10">
        <f t="shared" si="2"/>
        <v>31.110000000000127</v>
      </c>
      <c r="G10" s="31">
        <f t="shared" si="3"/>
        <v>8.9154451274556529E-3</v>
      </c>
      <c r="I10" s="16" t="s">
        <v>122</v>
      </c>
    </row>
    <row r="11" spans="1:14" ht="15">
      <c r="A11" s="28">
        <v>43105</v>
      </c>
      <c r="B11" s="29">
        <v>21.7</v>
      </c>
      <c r="C11" s="29">
        <v>3489.45</v>
      </c>
      <c r="D11" s="30">
        <f t="shared" si="0"/>
        <v>1.2300000000000004</v>
      </c>
      <c r="E11" s="31">
        <f t="shared" si="1"/>
        <v>6.0087933561309259E-2</v>
      </c>
      <c r="F11">
        <f t="shared" si="2"/>
        <v>86.529999999999745</v>
      </c>
      <c r="G11" s="31">
        <f t="shared" si="3"/>
        <v>2.5428161696425349E-2</v>
      </c>
      <c r="I11" s="16" t="s">
        <v>123</v>
      </c>
      <c r="J11" s="2"/>
      <c r="K11" s="2"/>
      <c r="L11" s="2"/>
    </row>
    <row r="12" spans="1:14" ht="16" thickBot="1">
      <c r="A12" s="28">
        <v>43098</v>
      </c>
      <c r="B12" s="29">
        <v>20.47</v>
      </c>
      <c r="C12" s="29">
        <v>3402.92</v>
      </c>
      <c r="D12" s="30">
        <f t="shared" si="0"/>
        <v>0.36999999999999744</v>
      </c>
      <c r="E12" s="31">
        <f t="shared" si="1"/>
        <v>1.8407960199004845E-2</v>
      </c>
      <c r="F12">
        <f t="shared" si="2"/>
        <v>17.210000000000036</v>
      </c>
      <c r="G12" s="31">
        <f t="shared" si="3"/>
        <v>5.0831287972094583E-3</v>
      </c>
      <c r="I12" s="2"/>
      <c r="J12" s="2"/>
      <c r="K12" s="32"/>
      <c r="L12" s="31"/>
    </row>
    <row r="13" spans="1:14" ht="16">
      <c r="A13" s="28">
        <v>43091</v>
      </c>
      <c r="B13" s="29">
        <v>20.100000000000001</v>
      </c>
      <c r="C13" s="29">
        <v>3385.71</v>
      </c>
      <c r="D13" s="30">
        <f t="shared" si="0"/>
        <v>-0.11999999999999744</v>
      </c>
      <c r="E13" s="31">
        <f t="shared" si="1"/>
        <v>-5.9347181008900813E-3</v>
      </c>
      <c r="F13">
        <f t="shared" si="2"/>
        <v>-31.230000000000018</v>
      </c>
      <c r="G13" s="31">
        <f t="shared" si="3"/>
        <v>-9.1397566243481068E-3</v>
      </c>
      <c r="I13" s="389" t="s">
        <v>166</v>
      </c>
      <c r="J13" s="17"/>
      <c r="K13" s="32"/>
      <c r="L13" s="31"/>
    </row>
    <row r="14" spans="1:14" ht="241" thickBot="1">
      <c r="A14" s="28">
        <v>43084</v>
      </c>
      <c r="B14" s="29">
        <v>20.22</v>
      </c>
      <c r="C14" s="29">
        <v>3416.94</v>
      </c>
      <c r="D14" s="30">
        <f t="shared" si="0"/>
        <v>-4.00000000000027E-2</v>
      </c>
      <c r="E14" s="31">
        <f t="shared" si="1"/>
        <v>-1.9743336623890767E-3</v>
      </c>
      <c r="F14">
        <f t="shared" si="2"/>
        <v>-7.6999999999998181</v>
      </c>
      <c r="G14" s="31">
        <f t="shared" si="3"/>
        <v>-2.2484115118668879E-3</v>
      </c>
      <c r="I14" s="390" t="s">
        <v>167</v>
      </c>
      <c r="J14" s="2"/>
      <c r="K14" s="32"/>
      <c r="L14" s="31"/>
    </row>
    <row r="15" spans="1:14" ht="15">
      <c r="A15" s="28">
        <v>43077</v>
      </c>
      <c r="B15" s="29">
        <v>20.260000000000002</v>
      </c>
      <c r="C15" s="29">
        <v>3424.64</v>
      </c>
      <c r="D15" s="30">
        <f t="shared" si="0"/>
        <v>-0.25999999999999801</v>
      </c>
      <c r="E15" s="31">
        <f t="shared" si="1"/>
        <v>-1.2670565302144153E-2</v>
      </c>
      <c r="F15">
        <f t="shared" si="2"/>
        <v>-24.900000000000091</v>
      </c>
      <c r="G15" s="31">
        <f t="shared" si="3"/>
        <v>-7.2183537515147214E-3</v>
      </c>
      <c r="K15" s="16"/>
      <c r="L15" s="31"/>
    </row>
    <row r="16" spans="1:14" ht="15">
      <c r="A16" s="28">
        <v>43070</v>
      </c>
      <c r="B16" s="29">
        <v>20.52</v>
      </c>
      <c r="C16" s="29">
        <v>3449.54</v>
      </c>
      <c r="D16" s="30">
        <f t="shared" si="0"/>
        <v>-0.55000000000000071</v>
      </c>
      <c r="E16" s="31">
        <f t="shared" si="1"/>
        <v>-2.6103464641670654E-2</v>
      </c>
      <c r="F16">
        <f t="shared" si="2"/>
        <v>7.3899999999998727</v>
      </c>
      <c r="G16" s="31">
        <f t="shared" si="3"/>
        <v>2.146913992708009E-3</v>
      </c>
      <c r="J16" s="21"/>
      <c r="K16" s="21"/>
      <c r="L16" s="21"/>
      <c r="M16" s="21"/>
      <c r="N16" s="21"/>
    </row>
    <row r="17" spans="1:17" ht="16">
      <c r="A17" s="28">
        <v>43063</v>
      </c>
      <c r="B17" s="29">
        <v>21.07</v>
      </c>
      <c r="C17" s="29">
        <v>3442.15</v>
      </c>
      <c r="D17" s="30">
        <f t="shared" si="0"/>
        <v>0.12000000000000099</v>
      </c>
      <c r="E17" s="31">
        <f t="shared" si="1"/>
        <v>5.7279236276850118E-3</v>
      </c>
      <c r="F17">
        <f t="shared" si="2"/>
        <v>59.769999999999982</v>
      </c>
      <c r="G17" s="31">
        <f t="shared" si="3"/>
        <v>1.7670989066870067E-2</v>
      </c>
      <c r="J17" s="21"/>
      <c r="K17" s="21"/>
      <c r="L17" s="7"/>
      <c r="M17" s="21"/>
      <c r="N17" s="21"/>
    </row>
    <row r="18" spans="1:17" ht="17" thickBot="1">
      <c r="A18" s="28">
        <v>43056</v>
      </c>
      <c r="B18" s="29">
        <v>20.95</v>
      </c>
      <c r="C18" s="29">
        <v>3382.38</v>
      </c>
      <c r="D18" s="30">
        <f t="shared" si="0"/>
        <v>-1</v>
      </c>
      <c r="E18" s="31">
        <f t="shared" si="1"/>
        <v>-4.5558086560364468E-2</v>
      </c>
      <c r="F18">
        <f t="shared" si="2"/>
        <v>-37.7199999999998</v>
      </c>
      <c r="G18" s="31">
        <f t="shared" si="3"/>
        <v>-1.1028917283120318E-2</v>
      </c>
      <c r="O18" s="33"/>
      <c r="P18" s="33"/>
      <c r="Q18" s="33"/>
    </row>
    <row r="19" spans="1:17" ht="17" thickBot="1">
      <c r="A19" s="28">
        <v>43049</v>
      </c>
      <c r="B19" s="29">
        <v>21.95</v>
      </c>
      <c r="C19" s="29">
        <v>3420.1</v>
      </c>
      <c r="D19" s="30">
        <f t="shared" si="0"/>
        <v>2.6499999999999986</v>
      </c>
      <c r="E19" s="31">
        <f t="shared" si="1"/>
        <v>0.13730569948186522</v>
      </c>
      <c r="F19">
        <f t="shared" si="2"/>
        <v>37.789999999999964</v>
      </c>
      <c r="G19" s="31">
        <f t="shared" si="3"/>
        <v>1.1172837498632581E-2</v>
      </c>
      <c r="I19" s="353" t="s">
        <v>124</v>
      </c>
      <c r="J19" s="354">
        <v>0.17</v>
      </c>
      <c r="K19" s="3"/>
      <c r="L19" s="3"/>
      <c r="M19" s="3"/>
      <c r="N19" s="3"/>
      <c r="O19" s="33"/>
      <c r="P19" s="33"/>
      <c r="Q19" s="33"/>
    </row>
    <row r="20" spans="1:17" ht="17" thickBot="1">
      <c r="A20" s="28">
        <v>43042</v>
      </c>
      <c r="B20" s="29">
        <v>19.3</v>
      </c>
      <c r="C20" s="29">
        <v>3382.31</v>
      </c>
      <c r="D20" s="30">
        <f t="shared" si="0"/>
        <v>0.76999999999999957</v>
      </c>
      <c r="E20" s="31">
        <f t="shared" si="1"/>
        <v>4.1554236373448433E-2</v>
      </c>
      <c r="F20">
        <f t="shared" si="2"/>
        <v>-4.1300000000001091</v>
      </c>
      <c r="G20" s="31">
        <f t="shared" si="3"/>
        <v>-1.2195698137277226E-3</v>
      </c>
      <c r="I20" s="352"/>
      <c r="J20" s="355">
        <v>2013</v>
      </c>
      <c r="K20" s="356">
        <v>2014</v>
      </c>
      <c r="L20" s="356">
        <v>2015</v>
      </c>
      <c r="M20" s="357">
        <v>2016</v>
      </c>
      <c r="N20" s="358">
        <v>2017</v>
      </c>
      <c r="O20" s="33"/>
      <c r="P20" s="33"/>
      <c r="Q20" s="33"/>
    </row>
    <row r="21" spans="1:17" ht="16">
      <c r="A21" s="28">
        <v>43035</v>
      </c>
      <c r="B21" s="29">
        <v>18.53</v>
      </c>
      <c r="C21" s="29">
        <v>3386.44</v>
      </c>
      <c r="D21" s="30">
        <f t="shared" si="0"/>
        <v>0.32000000000000028</v>
      </c>
      <c r="E21" s="31">
        <f t="shared" si="1"/>
        <v>1.7572762218561244E-2</v>
      </c>
      <c r="F21">
        <f t="shared" si="2"/>
        <v>45.710000000000036</v>
      </c>
      <c r="G21" s="31">
        <f t="shared" si="3"/>
        <v>1.3682638225777012E-2</v>
      </c>
      <c r="I21" s="359" t="s">
        <v>125</v>
      </c>
      <c r="J21" s="34">
        <f>SUMPRODUCT(J24:J28,K24:K28)/J29</f>
        <v>7.2608924874069027E-3</v>
      </c>
      <c r="K21" s="34">
        <f>SUMPRODUCT(L24:L28,M24:M28)/L29</f>
        <v>7.0781514792899415E-3</v>
      </c>
      <c r="L21" s="34">
        <f>SUMPRODUCT(N24:N28,O24:O28)/N29</f>
        <v>7.1790909147763865E-3</v>
      </c>
      <c r="M21" s="34">
        <f>SUMPRODUCT(P24:P28,Q24:Q28)/P29</f>
        <v>9.3670020983486913E-3</v>
      </c>
      <c r="N21" s="35" t="s">
        <v>126</v>
      </c>
      <c r="O21" s="33"/>
      <c r="P21" s="33"/>
      <c r="Q21" s="33"/>
    </row>
    <row r="22" spans="1:17" ht="17" thickBot="1">
      <c r="A22" s="28">
        <v>43028</v>
      </c>
      <c r="B22" s="29">
        <v>18.21</v>
      </c>
      <c r="C22" s="29">
        <v>3340.73</v>
      </c>
      <c r="D22" s="30">
        <f t="shared" si="0"/>
        <v>-0.17999999999999972</v>
      </c>
      <c r="E22" s="31">
        <f t="shared" si="1"/>
        <v>-9.7879282218596899E-3</v>
      </c>
      <c r="F22">
        <f t="shared" si="2"/>
        <v>21.619999999999891</v>
      </c>
      <c r="G22" s="31">
        <f t="shared" si="3"/>
        <v>6.5137943605363758E-3</v>
      </c>
      <c r="I22" s="33"/>
      <c r="J22" s="33"/>
      <c r="K22" s="33"/>
      <c r="L22" s="33"/>
      <c r="M22" s="33"/>
      <c r="N22" s="33"/>
      <c r="O22" s="33"/>
      <c r="P22" s="33"/>
      <c r="Q22" s="33"/>
    </row>
    <row r="23" spans="1:17" ht="17" thickBot="1">
      <c r="A23" s="28">
        <v>43021</v>
      </c>
      <c r="B23" s="29">
        <v>18.39</v>
      </c>
      <c r="C23" s="29">
        <v>3319.11</v>
      </c>
      <c r="D23" s="30">
        <f t="shared" si="0"/>
        <v>-5.9999999999998721E-2</v>
      </c>
      <c r="E23" s="31">
        <f t="shared" si="1"/>
        <v>-3.2520325203251339E-3</v>
      </c>
      <c r="F23">
        <f t="shared" si="2"/>
        <v>27.820000000000164</v>
      </c>
      <c r="G23" s="31">
        <f t="shared" si="3"/>
        <v>8.4526128053134687E-3</v>
      </c>
      <c r="I23" s="362" t="s">
        <v>127</v>
      </c>
      <c r="J23" s="363">
        <v>2013</v>
      </c>
      <c r="K23" s="363" t="s">
        <v>128</v>
      </c>
      <c r="L23" s="363">
        <v>2014</v>
      </c>
      <c r="M23" s="363" t="s">
        <v>129</v>
      </c>
      <c r="N23" s="363">
        <v>2015</v>
      </c>
      <c r="O23" s="363" t="s">
        <v>130</v>
      </c>
      <c r="P23" s="363">
        <v>2016</v>
      </c>
      <c r="Q23" s="364" t="s">
        <v>131</v>
      </c>
    </row>
    <row r="24" spans="1:17" ht="16">
      <c r="A24" s="28">
        <v>43014</v>
      </c>
      <c r="B24" s="29">
        <v>18.45</v>
      </c>
      <c r="C24" s="29">
        <v>3291.29</v>
      </c>
      <c r="D24" s="30">
        <f t="shared" si="0"/>
        <v>0.80999999999999872</v>
      </c>
      <c r="E24" s="31">
        <f t="shared" si="1"/>
        <v>4.5918367346938702E-2</v>
      </c>
      <c r="F24">
        <f t="shared" si="2"/>
        <v>71.380000000000109</v>
      </c>
      <c r="G24" s="31">
        <f t="shared" si="3"/>
        <v>2.2168321474823866E-2</v>
      </c>
      <c r="I24" s="367" t="s">
        <v>132</v>
      </c>
      <c r="J24" s="365">
        <v>68.337000000000003</v>
      </c>
      <c r="K24" s="361">
        <v>6.7000000000000002E-3</v>
      </c>
      <c r="L24" s="360">
        <v>78.695999999999998</v>
      </c>
      <c r="M24" s="361">
        <v>6.7000000000000002E-3</v>
      </c>
      <c r="N24" s="360">
        <v>70.704999999999998</v>
      </c>
      <c r="O24" s="361">
        <v>6.1999999999999998E-3</v>
      </c>
      <c r="P24" s="360">
        <v>50.256</v>
      </c>
      <c r="Q24" s="370">
        <v>9.7000000000000003E-3</v>
      </c>
    </row>
    <row r="25" spans="1:17" ht="16">
      <c r="A25" s="28">
        <v>43007</v>
      </c>
      <c r="B25" s="29">
        <v>17.64</v>
      </c>
      <c r="C25" s="29">
        <v>3219.91</v>
      </c>
      <c r="D25" s="30">
        <f t="shared" si="0"/>
        <v>0.33999999999999986</v>
      </c>
      <c r="E25" s="31">
        <f t="shared" si="1"/>
        <v>1.9653179190751435E-2</v>
      </c>
      <c r="F25">
        <f t="shared" si="2"/>
        <v>-0.34000000000014552</v>
      </c>
      <c r="G25" s="31">
        <f t="shared" si="3"/>
        <v>-1.0558186476209783E-4</v>
      </c>
      <c r="I25" s="368" t="s">
        <v>133</v>
      </c>
      <c r="J25" s="366">
        <v>6.7709999999999999</v>
      </c>
      <c r="K25" s="43">
        <v>7.3000000000000001E-3</v>
      </c>
      <c r="L25" s="42">
        <v>5.05</v>
      </c>
      <c r="M25" s="43">
        <v>7.1999999999999998E-3</v>
      </c>
      <c r="N25" s="42">
        <v>3.899</v>
      </c>
      <c r="O25" s="43">
        <v>8.3999999999999995E-3</v>
      </c>
      <c r="P25" s="42">
        <v>4.0149999999999997</v>
      </c>
      <c r="Q25" s="371">
        <v>3.0999999999999999E-3</v>
      </c>
    </row>
    <row r="26" spans="1:17" ht="16">
      <c r="A26" s="28">
        <v>43000</v>
      </c>
      <c r="B26" s="29">
        <v>17.3</v>
      </c>
      <c r="C26" s="29">
        <v>3220.25</v>
      </c>
      <c r="D26" s="30">
        <f t="shared" si="0"/>
        <v>0.25</v>
      </c>
      <c r="E26" s="31">
        <f t="shared" si="1"/>
        <v>1.4662756598240468E-2</v>
      </c>
      <c r="F26">
        <f t="shared" si="2"/>
        <v>10.690000000000055</v>
      </c>
      <c r="G26" s="31">
        <f t="shared" si="3"/>
        <v>3.3306746096038258E-3</v>
      </c>
      <c r="I26" s="368" t="s">
        <v>134</v>
      </c>
      <c r="J26" s="366">
        <v>38.597999999999999</v>
      </c>
      <c r="K26" s="43">
        <v>7.7000000000000002E-3</v>
      </c>
      <c r="L26" s="42">
        <v>24.92</v>
      </c>
      <c r="M26" s="43">
        <v>7.7000000000000002E-3</v>
      </c>
      <c r="N26" s="42">
        <f>16.969+24.92</f>
        <v>41.889000000000003</v>
      </c>
      <c r="O26" s="43">
        <v>7.7999999999999996E-3</v>
      </c>
      <c r="P26" s="42">
        <v>11.487</v>
      </c>
      <c r="Q26" s="371">
        <v>1.0699999999999999E-2</v>
      </c>
    </row>
    <row r="27" spans="1:17" ht="16">
      <c r="A27" s="28">
        <v>42993</v>
      </c>
      <c r="B27" s="29">
        <v>17.05</v>
      </c>
      <c r="C27" s="29">
        <v>3209.56</v>
      </c>
      <c r="D27" s="30">
        <f t="shared" si="0"/>
        <v>1.7300000000000004</v>
      </c>
      <c r="E27" s="31">
        <f t="shared" si="1"/>
        <v>0.11292428198433423</v>
      </c>
      <c r="F27">
        <f t="shared" si="2"/>
        <v>-19</v>
      </c>
      <c r="G27" s="31">
        <f t="shared" si="3"/>
        <v>-5.8849765839879076E-3</v>
      </c>
      <c r="I27" s="368" t="s">
        <v>135</v>
      </c>
      <c r="J27" s="366">
        <v>22.779</v>
      </c>
      <c r="K27" s="43">
        <v>7.7000000000000002E-3</v>
      </c>
      <c r="L27" s="42">
        <v>34.101999999999997</v>
      </c>
      <c r="M27" s="43">
        <v>7.0000000000000001E-3</v>
      </c>
      <c r="N27" s="42">
        <v>26.475000000000001</v>
      </c>
      <c r="O27" s="43">
        <v>6.7000000000000002E-3</v>
      </c>
      <c r="P27" s="42">
        <v>26.882999999999999</v>
      </c>
      <c r="Q27" s="371">
        <v>1.01E-2</v>
      </c>
    </row>
    <row r="28" spans="1:17" ht="16">
      <c r="A28" s="28">
        <v>42986</v>
      </c>
      <c r="B28" s="29">
        <v>15.32</v>
      </c>
      <c r="C28" s="29">
        <v>3228.56</v>
      </c>
      <c r="D28" s="30">
        <f t="shared" si="0"/>
        <v>-0.48000000000000043</v>
      </c>
      <c r="E28" s="31">
        <f t="shared" si="1"/>
        <v>-3.0379746835443065E-2</v>
      </c>
      <c r="F28">
        <f t="shared" si="2"/>
        <v>-48.700000000000273</v>
      </c>
      <c r="G28" s="31">
        <f t="shared" si="3"/>
        <v>-1.4859974490885761E-2</v>
      </c>
      <c r="I28" s="368" t="s">
        <v>136</v>
      </c>
      <c r="J28" s="366">
        <v>25.31</v>
      </c>
      <c r="K28" s="43">
        <v>7.7000000000000002E-3</v>
      </c>
      <c r="L28" s="42">
        <v>26.231999999999999</v>
      </c>
      <c r="M28" s="43">
        <v>7.7000000000000002E-3</v>
      </c>
      <c r="N28" s="42">
        <v>16.928999999999998</v>
      </c>
      <c r="O28" s="43">
        <v>1.0200000000000001E-2</v>
      </c>
      <c r="P28" s="42">
        <v>16.969000000000001</v>
      </c>
      <c r="Q28" s="371">
        <v>7.7999999999999996E-3</v>
      </c>
    </row>
    <row r="29" spans="1:17" ht="17" thickBot="1">
      <c r="A29" s="28">
        <v>42979</v>
      </c>
      <c r="B29" s="29">
        <v>15.8</v>
      </c>
      <c r="C29" s="29">
        <v>3277.26</v>
      </c>
      <c r="D29" s="30">
        <f t="shared" si="0"/>
        <v>0.74000000000000021</v>
      </c>
      <c r="E29" s="31">
        <f t="shared" si="1"/>
        <v>4.9136786188579029E-2</v>
      </c>
      <c r="F29">
        <f t="shared" si="2"/>
        <v>17.690000000000055</v>
      </c>
      <c r="G29" s="31">
        <f t="shared" si="3"/>
        <v>5.4270962120770696E-3</v>
      </c>
      <c r="I29" s="369" t="s">
        <v>137</v>
      </c>
      <c r="J29" s="417">
        <f>SUM(J24:J28)</f>
        <v>161.79500000000002</v>
      </c>
      <c r="K29" s="418"/>
      <c r="L29" s="419">
        <f>SUM(L24:L28)</f>
        <v>169</v>
      </c>
      <c r="M29" s="418"/>
      <c r="N29" s="419">
        <f>SUM(N24:N28)</f>
        <v>159.89699999999999</v>
      </c>
      <c r="O29" s="418"/>
      <c r="P29" s="419">
        <f>SUM(P24:P28)</f>
        <v>109.60999999999999</v>
      </c>
      <c r="Q29" s="420"/>
    </row>
    <row r="30" spans="1:17" ht="15">
      <c r="A30" s="28">
        <v>42972</v>
      </c>
      <c r="B30" s="29">
        <v>15.06</v>
      </c>
      <c r="C30" s="29">
        <v>3259.57</v>
      </c>
      <c r="D30" s="30">
        <f t="shared" si="0"/>
        <v>-0.62999999999999901</v>
      </c>
      <c r="E30" s="31">
        <f t="shared" si="1"/>
        <v>-4.0152963671128042E-2</v>
      </c>
      <c r="F30">
        <f t="shared" si="2"/>
        <v>7.580000000000382</v>
      </c>
      <c r="G30" s="31">
        <f t="shared" si="3"/>
        <v>2.3308804762623447E-3</v>
      </c>
      <c r="I30" s="16" t="s">
        <v>138</v>
      </c>
    </row>
    <row r="31" spans="1:17" ht="16" thickBot="1">
      <c r="A31" s="28">
        <v>42965</v>
      </c>
      <c r="B31" s="29">
        <v>15.69</v>
      </c>
      <c r="C31" s="29">
        <v>3251.99</v>
      </c>
      <c r="D31" s="30">
        <f t="shared" si="0"/>
        <v>-0.11000000000000121</v>
      </c>
      <c r="E31" s="31">
        <f t="shared" si="1"/>
        <v>-6.9620253164557723E-3</v>
      </c>
      <c r="F31">
        <f t="shared" si="2"/>
        <v>-27.730000000000018</v>
      </c>
      <c r="G31" s="31">
        <f t="shared" si="3"/>
        <v>-8.4549900601270898E-3</v>
      </c>
    </row>
    <row r="32" spans="1:17" ht="17" thickBot="1">
      <c r="A32" s="28">
        <v>42958</v>
      </c>
      <c r="B32" s="29">
        <v>15.8</v>
      </c>
      <c r="C32" s="29">
        <v>3279.72</v>
      </c>
      <c r="D32" s="30">
        <f t="shared" si="0"/>
        <v>1.9500000000000011</v>
      </c>
      <c r="E32" s="31">
        <f t="shared" si="1"/>
        <v>0.14079422382671489</v>
      </c>
      <c r="F32">
        <f t="shared" si="2"/>
        <v>-46.800000000000182</v>
      </c>
      <c r="G32" s="31">
        <f t="shared" si="3"/>
        <v>-1.4068756538364471E-2</v>
      </c>
      <c r="I32" s="382"/>
      <c r="J32" s="375">
        <v>2013</v>
      </c>
      <c r="K32" s="373">
        <v>2014</v>
      </c>
      <c r="L32" s="373">
        <v>2015</v>
      </c>
      <c r="M32" s="373">
        <v>2016</v>
      </c>
      <c r="N32" s="374">
        <v>2017</v>
      </c>
    </row>
    <row r="33" spans="1:14" ht="16">
      <c r="A33" s="28">
        <v>42951</v>
      </c>
      <c r="B33" s="29">
        <v>13.85</v>
      </c>
      <c r="C33" s="29">
        <v>3326.52</v>
      </c>
      <c r="D33" s="30">
        <f t="shared" si="0"/>
        <v>0.75999999999999979</v>
      </c>
      <c r="E33" s="31">
        <f t="shared" si="1"/>
        <v>5.8059587471352161E-2</v>
      </c>
      <c r="F33">
        <f t="shared" si="2"/>
        <v>-4.2300000000000182</v>
      </c>
      <c r="G33" s="31">
        <f t="shared" si="3"/>
        <v>-1.2699842377842882E-3</v>
      </c>
      <c r="I33" s="383" t="s">
        <v>11</v>
      </c>
      <c r="J33" s="376">
        <v>1829.25</v>
      </c>
      <c r="K33" s="372">
        <v>1801.01</v>
      </c>
      <c r="L33" s="372">
        <v>1895.81</v>
      </c>
      <c r="M33" s="372">
        <v>1962.53</v>
      </c>
      <c r="N33" s="384">
        <v>2168.06</v>
      </c>
    </row>
    <row r="34" spans="1:14" ht="16">
      <c r="A34" s="28">
        <v>42944</v>
      </c>
      <c r="B34" s="29">
        <v>13.09</v>
      </c>
      <c r="C34" s="29">
        <v>3330.75</v>
      </c>
      <c r="D34" s="30">
        <f t="shared" si="0"/>
        <v>-9.9999999999997868E-3</v>
      </c>
      <c r="E34" s="31">
        <f t="shared" si="1"/>
        <v>-7.6335877862593793E-4</v>
      </c>
      <c r="F34">
        <f t="shared" si="2"/>
        <v>16.630000000000109</v>
      </c>
      <c r="G34" s="31">
        <f t="shared" si="3"/>
        <v>5.0179233099586348E-3</v>
      </c>
      <c r="I34" s="383" t="s">
        <v>6</v>
      </c>
      <c r="J34" s="377">
        <v>161.79</v>
      </c>
      <c r="K34" s="36">
        <v>169</v>
      </c>
      <c r="L34" s="36">
        <v>135.02000000000001</v>
      </c>
      <c r="M34" s="36">
        <v>92.64</v>
      </c>
      <c r="N34" s="385">
        <v>30.83</v>
      </c>
    </row>
    <row r="35" spans="1:14" ht="16">
      <c r="A35" s="28">
        <v>42937</v>
      </c>
      <c r="B35" s="29">
        <v>13.1</v>
      </c>
      <c r="C35" s="29">
        <v>3314.12</v>
      </c>
      <c r="D35" s="30">
        <f t="shared" si="0"/>
        <v>0.58999999999999986</v>
      </c>
      <c r="E35" s="31">
        <f t="shared" si="1"/>
        <v>4.7162270183852904E-2</v>
      </c>
      <c r="F35">
        <f t="shared" si="2"/>
        <v>26.690000000000055</v>
      </c>
      <c r="G35" s="31">
        <f t="shared" si="3"/>
        <v>8.1188040505805609E-3</v>
      </c>
      <c r="I35" s="383" t="s">
        <v>139</v>
      </c>
      <c r="J35" s="378">
        <f t="shared" ref="J35:N35" si="4">J34+J33</f>
        <v>1991.04</v>
      </c>
      <c r="K35" s="37">
        <f t="shared" si="4"/>
        <v>1970.01</v>
      </c>
      <c r="L35" s="37">
        <f t="shared" si="4"/>
        <v>2030.83</v>
      </c>
      <c r="M35" s="37">
        <f t="shared" si="4"/>
        <v>2055.17</v>
      </c>
      <c r="N35" s="386">
        <f t="shared" si="4"/>
        <v>2198.89</v>
      </c>
    </row>
    <row r="36" spans="1:14" ht="16">
      <c r="A36" s="28">
        <v>42930</v>
      </c>
      <c r="B36" s="29">
        <v>12.51</v>
      </c>
      <c r="C36" s="29">
        <v>3287.43</v>
      </c>
      <c r="D36" s="30">
        <f t="shared" si="0"/>
        <v>0.70999999999999908</v>
      </c>
      <c r="E36" s="31">
        <f t="shared" si="1"/>
        <v>6.0169491525423648E-2</v>
      </c>
      <c r="F36">
        <f t="shared" si="2"/>
        <v>58.419999999999618</v>
      </c>
      <c r="G36" s="31">
        <f t="shared" si="3"/>
        <v>1.8092232603801047E-2</v>
      </c>
      <c r="I36" s="383" t="s">
        <v>125</v>
      </c>
      <c r="J36" s="379">
        <f t="shared" ref="J36:N36" si="5">J21</f>
        <v>7.2608924874069027E-3</v>
      </c>
      <c r="K36" s="38">
        <f t="shared" si="5"/>
        <v>7.0781514792899415E-3</v>
      </c>
      <c r="L36" s="38">
        <f t="shared" si="5"/>
        <v>7.1790909147763865E-3</v>
      </c>
      <c r="M36" s="38">
        <f t="shared" si="5"/>
        <v>9.3670020983486913E-3</v>
      </c>
      <c r="N36" s="386" t="str">
        <f t="shared" si="5"/>
        <v>Undetermined**</v>
      </c>
    </row>
    <row r="37" spans="1:14" ht="16">
      <c r="A37" s="28">
        <v>42923</v>
      </c>
      <c r="B37" s="29">
        <v>11.8</v>
      </c>
      <c r="C37" s="29">
        <v>3229.01</v>
      </c>
      <c r="D37" s="30">
        <f t="shared" si="0"/>
        <v>-0.25</v>
      </c>
      <c r="E37" s="31">
        <f t="shared" si="1"/>
        <v>-2.0746887966804978E-2</v>
      </c>
      <c r="F37">
        <f t="shared" si="2"/>
        <v>2.5300000000002001</v>
      </c>
      <c r="G37" s="31">
        <f t="shared" si="3"/>
        <v>7.8413627234639614E-4</v>
      </c>
      <c r="I37" s="383" t="s">
        <v>71</v>
      </c>
      <c r="J37" s="379">
        <f>J8</f>
        <v>5.9183812301310604E-2</v>
      </c>
      <c r="K37" s="38">
        <f>J8</f>
        <v>5.9183812301310604E-2</v>
      </c>
      <c r="L37" s="38">
        <f>J8</f>
        <v>5.9183812301310604E-2</v>
      </c>
      <c r="M37" s="38">
        <f>J8</f>
        <v>5.9183812301310604E-2</v>
      </c>
      <c r="N37" s="387">
        <f>J8</f>
        <v>5.9183812301310604E-2</v>
      </c>
    </row>
    <row r="38" spans="1:14" ht="16">
      <c r="A38" s="28">
        <v>42916</v>
      </c>
      <c r="B38" s="29">
        <v>12.05</v>
      </c>
      <c r="C38" s="29">
        <v>3226.48</v>
      </c>
      <c r="D38" s="30">
        <f t="shared" si="0"/>
        <v>-0.30999999999999872</v>
      </c>
      <c r="E38" s="31">
        <f t="shared" si="1"/>
        <v>-2.508090614886721E-2</v>
      </c>
      <c r="F38">
        <f t="shared" si="2"/>
        <v>17.010000000000218</v>
      </c>
      <c r="G38" s="31">
        <f t="shared" si="3"/>
        <v>5.2999404886165686E-3</v>
      </c>
      <c r="I38" s="383" t="s">
        <v>140</v>
      </c>
      <c r="J38" s="380">
        <v>0.17</v>
      </c>
      <c r="K38" s="39">
        <v>0.17</v>
      </c>
      <c r="L38" s="39">
        <v>0.17</v>
      </c>
      <c r="M38" s="39">
        <v>0.17</v>
      </c>
      <c r="N38" s="388">
        <v>0.17</v>
      </c>
    </row>
    <row r="39" spans="1:14" ht="17" thickBot="1">
      <c r="A39" s="28">
        <v>42909</v>
      </c>
      <c r="B39" s="29">
        <v>12.36</v>
      </c>
      <c r="C39" s="29">
        <v>3209.47</v>
      </c>
      <c r="D39" s="30">
        <f t="shared" si="0"/>
        <v>9.9999999999999645E-2</v>
      </c>
      <c r="E39" s="31">
        <f t="shared" si="1"/>
        <v>8.1566068515497268E-3</v>
      </c>
      <c r="F39">
        <f t="shared" si="2"/>
        <v>-21.970000000000255</v>
      </c>
      <c r="G39" s="31">
        <f t="shared" si="3"/>
        <v>-6.7988265293492233E-3</v>
      </c>
      <c r="I39" s="381" t="s">
        <v>141</v>
      </c>
      <c r="J39" s="407">
        <f>J33/J35*J37+J34/J35*J36*(1-J38)</f>
        <v>5.4864303420558404E-2</v>
      </c>
      <c r="K39" s="408">
        <f t="shared" ref="K39:M39" si="6">K33/K35*K37+K34/K35*K36*(1-K38)</f>
        <v>5.4610631469273467E-2</v>
      </c>
      <c r="L39" s="408">
        <f t="shared" si="6"/>
        <v>5.5645130074332923E-2</v>
      </c>
      <c r="M39" s="408">
        <f t="shared" si="6"/>
        <v>5.6866462233019964E-2</v>
      </c>
      <c r="N39" s="51" t="s">
        <v>126</v>
      </c>
    </row>
    <row r="40" spans="1:14" ht="15">
      <c r="A40" s="28">
        <v>42902</v>
      </c>
      <c r="B40" s="29">
        <v>12.26</v>
      </c>
      <c r="C40" s="29">
        <v>3231.44</v>
      </c>
      <c r="D40" s="30">
        <f t="shared" si="0"/>
        <v>-0.24000000000000021</v>
      </c>
      <c r="E40" s="31">
        <f t="shared" si="1"/>
        <v>-1.9200000000000016E-2</v>
      </c>
      <c r="F40">
        <f t="shared" si="2"/>
        <v>-22.75</v>
      </c>
      <c r="G40" s="31">
        <f t="shared" si="3"/>
        <v>-6.9909870044465748E-3</v>
      </c>
      <c r="I40" s="40"/>
      <c r="J40" s="40"/>
      <c r="K40" s="40"/>
      <c r="L40" s="40"/>
      <c r="M40" s="40"/>
      <c r="N40" s="40"/>
    </row>
    <row r="41" spans="1:14" ht="16" thickBot="1">
      <c r="A41" s="28">
        <v>42895</v>
      </c>
      <c r="B41" s="29">
        <v>12.5</v>
      </c>
      <c r="C41" s="29">
        <v>3254.19</v>
      </c>
      <c r="D41" s="30">
        <f t="shared" si="0"/>
        <v>-0.3100000000000005</v>
      </c>
      <c r="E41" s="31">
        <f t="shared" si="1"/>
        <v>-2.4199843871975057E-2</v>
      </c>
      <c r="F41">
        <f t="shared" si="2"/>
        <v>14.179999999999836</v>
      </c>
      <c r="G41" s="31">
        <f t="shared" si="3"/>
        <v>4.37652970206877E-3</v>
      </c>
    </row>
    <row r="42" spans="1:14" ht="15">
      <c r="A42" s="28">
        <v>42888</v>
      </c>
      <c r="B42" s="29">
        <v>12.81</v>
      </c>
      <c r="C42" s="29">
        <v>3240.01</v>
      </c>
      <c r="D42" s="30">
        <f t="shared" si="0"/>
        <v>-8.9999999999999858E-2</v>
      </c>
      <c r="E42" s="31">
        <f t="shared" si="1"/>
        <v>-6.9767441860465003E-3</v>
      </c>
      <c r="F42">
        <f t="shared" si="2"/>
        <v>20.590000000000146</v>
      </c>
      <c r="G42" s="31">
        <f t="shared" si="3"/>
        <v>6.3955619335160198E-3</v>
      </c>
      <c r="I42" s="400" t="s">
        <v>191</v>
      </c>
    </row>
    <row r="43" spans="1:14" ht="15">
      <c r="A43" s="28">
        <v>42881</v>
      </c>
      <c r="B43" s="29">
        <v>12.9</v>
      </c>
      <c r="C43" s="29">
        <v>3219.42</v>
      </c>
      <c r="D43" s="30">
        <f t="shared" si="0"/>
        <v>0.11000000000000121</v>
      </c>
      <c r="E43" s="31">
        <f t="shared" si="1"/>
        <v>8.6004691164973581E-3</v>
      </c>
      <c r="F43">
        <f t="shared" si="2"/>
        <v>2.5</v>
      </c>
      <c r="G43" s="31">
        <f t="shared" si="3"/>
        <v>7.7714086766223595E-4</v>
      </c>
      <c r="I43" s="401" t="s">
        <v>162</v>
      </c>
    </row>
    <row r="44" spans="1:14" ht="15">
      <c r="A44" s="28">
        <v>42874</v>
      </c>
      <c r="B44" s="29">
        <v>12.79</v>
      </c>
      <c r="C44" s="29">
        <v>3216.92</v>
      </c>
      <c r="D44" s="30">
        <f t="shared" si="0"/>
        <v>0.28999999999999915</v>
      </c>
      <c r="E44" s="31">
        <f t="shared" si="1"/>
        <v>2.3199999999999932E-2</v>
      </c>
      <c r="F44">
        <f t="shared" si="2"/>
        <v>-38.369999999999891</v>
      </c>
      <c r="G44" s="31">
        <f t="shared" si="3"/>
        <v>-1.1786968288539543E-2</v>
      </c>
      <c r="I44" s="402" t="s">
        <v>192</v>
      </c>
    </row>
    <row r="45" spans="1:14" ht="15">
      <c r="A45" s="28">
        <v>42867</v>
      </c>
      <c r="B45" s="29">
        <v>12.5</v>
      </c>
      <c r="C45" s="29">
        <v>3255.29</v>
      </c>
      <c r="D45" s="30">
        <f t="shared" si="0"/>
        <v>6.7299999999999471E-2</v>
      </c>
      <c r="E45" s="31">
        <f t="shared" si="1"/>
        <v>5.4131443692841839E-3</v>
      </c>
      <c r="F45">
        <f t="shared" si="2"/>
        <v>25.559999999999945</v>
      </c>
      <c r="G45" s="31">
        <f t="shared" si="3"/>
        <v>7.9139742331402144E-3</v>
      </c>
      <c r="I45" s="402" t="s">
        <v>193</v>
      </c>
    </row>
    <row r="46" spans="1:14" ht="16">
      <c r="A46" s="28">
        <v>42860</v>
      </c>
      <c r="B46" s="29">
        <v>12.432700000000001</v>
      </c>
      <c r="C46" s="29">
        <v>3229.73</v>
      </c>
      <c r="D46" s="30">
        <f t="shared" si="0"/>
        <v>0.70190000000000019</v>
      </c>
      <c r="E46" s="31">
        <f t="shared" si="1"/>
        <v>5.9833941419170061E-2</v>
      </c>
      <c r="F46">
        <f t="shared" si="2"/>
        <v>54.289999999999964</v>
      </c>
      <c r="G46" s="31">
        <f t="shared" si="3"/>
        <v>1.7096843272113461E-2</v>
      </c>
      <c r="I46" s="402" t="s">
        <v>163</v>
      </c>
      <c r="J46" s="44"/>
      <c r="K46" s="44"/>
      <c r="L46" s="44"/>
      <c r="M46" s="44"/>
    </row>
    <row r="47" spans="1:14" ht="16">
      <c r="A47" s="28">
        <v>42853</v>
      </c>
      <c r="B47" s="29">
        <v>11.7308</v>
      </c>
      <c r="C47" s="29">
        <v>3175.44</v>
      </c>
      <c r="D47" s="30">
        <f t="shared" si="0"/>
        <v>0.48080000000000034</v>
      </c>
      <c r="E47" s="31">
        <f t="shared" si="1"/>
        <v>4.2737777777777805E-2</v>
      </c>
      <c r="F47">
        <f t="shared" si="2"/>
        <v>35.610000000000127</v>
      </c>
      <c r="G47" s="31">
        <f t="shared" si="3"/>
        <v>1.1341378354879127E-2</v>
      </c>
      <c r="I47" s="402" t="s">
        <v>164</v>
      </c>
      <c r="J47" s="44"/>
      <c r="K47" s="45"/>
      <c r="L47" s="44"/>
      <c r="M47" s="45"/>
    </row>
    <row r="48" spans="1:14" ht="16">
      <c r="A48" s="28">
        <v>42846</v>
      </c>
      <c r="B48" s="29">
        <v>11.25</v>
      </c>
      <c r="C48" s="29">
        <v>3139.83</v>
      </c>
      <c r="D48" s="30">
        <f t="shared" si="0"/>
        <v>9.6000000000007191E-3</v>
      </c>
      <c r="E48" s="31">
        <f t="shared" si="1"/>
        <v>8.5406213302024125E-4</v>
      </c>
      <c r="F48">
        <f t="shared" si="2"/>
        <v>-29.409999999999854</v>
      </c>
      <c r="G48" s="31">
        <f t="shared" si="3"/>
        <v>-9.2798273403086728E-3</v>
      </c>
      <c r="I48" s="402" t="s">
        <v>194</v>
      </c>
      <c r="J48" s="44"/>
      <c r="K48" s="45"/>
      <c r="L48" s="44"/>
      <c r="M48" s="45"/>
    </row>
    <row r="49" spans="1:13" ht="17" thickBot="1">
      <c r="A49" s="28">
        <v>42839</v>
      </c>
      <c r="B49" s="29">
        <v>11.240399999999999</v>
      </c>
      <c r="C49" s="29">
        <v>3169.24</v>
      </c>
      <c r="D49" s="30">
        <f t="shared" si="0"/>
        <v>0.25</v>
      </c>
      <c r="E49" s="31">
        <f t="shared" si="1"/>
        <v>2.2747124763429903E-2</v>
      </c>
      <c r="F49">
        <f t="shared" si="2"/>
        <v>-8.0300000000002001</v>
      </c>
      <c r="G49" s="31">
        <f t="shared" si="3"/>
        <v>-2.5273269190217388E-3</v>
      </c>
      <c r="I49" s="403" t="s">
        <v>165</v>
      </c>
      <c r="J49" s="44"/>
      <c r="K49" s="45"/>
      <c r="L49" s="44"/>
      <c r="M49" s="45"/>
    </row>
    <row r="50" spans="1:13" ht="16">
      <c r="A50" s="28">
        <v>42832</v>
      </c>
      <c r="B50" s="29">
        <v>10.990399999999999</v>
      </c>
      <c r="C50" s="29">
        <v>3177.27</v>
      </c>
      <c r="D50" s="30">
        <f t="shared" si="0"/>
        <v>-3.84000000000011E-2</v>
      </c>
      <c r="E50" s="31">
        <f t="shared" si="1"/>
        <v>-3.4817931234586807E-3</v>
      </c>
      <c r="F50">
        <f t="shared" si="2"/>
        <v>2.1599999999998545</v>
      </c>
      <c r="G50" s="31">
        <f t="shared" si="3"/>
        <v>6.8029139147930445E-4</v>
      </c>
      <c r="I50" s="44"/>
      <c r="J50" s="44"/>
      <c r="K50" s="45"/>
      <c r="L50" s="44"/>
      <c r="M50" s="45"/>
    </row>
    <row r="51" spans="1:13" ht="17" thickBot="1">
      <c r="A51" s="28">
        <v>42825</v>
      </c>
      <c r="B51" s="29">
        <v>11.0288</v>
      </c>
      <c r="C51" s="29">
        <v>3175.11</v>
      </c>
      <c r="D51" s="30">
        <f t="shared" si="0"/>
        <v>0.17300000000000004</v>
      </c>
      <c r="E51" s="31">
        <f t="shared" si="1"/>
        <v>1.5936181580353363E-2</v>
      </c>
      <c r="F51">
        <f t="shared" si="2"/>
        <v>32.210000000000036</v>
      </c>
      <c r="G51" s="31">
        <f t="shared" si="3"/>
        <v>1.0248496611409856E-2</v>
      </c>
      <c r="I51" s="44"/>
      <c r="J51" s="44"/>
      <c r="K51" s="45"/>
      <c r="L51" s="44"/>
      <c r="M51" s="45"/>
    </row>
    <row r="52" spans="1:13" ht="16">
      <c r="A52" s="28">
        <v>42818</v>
      </c>
      <c r="B52" s="29">
        <v>10.8558</v>
      </c>
      <c r="C52" s="29">
        <v>3142.9</v>
      </c>
      <c r="D52" s="30">
        <f t="shared" si="0"/>
        <v>0.21160000000000068</v>
      </c>
      <c r="E52" s="31">
        <f t="shared" si="1"/>
        <v>1.9879370925010867E-2</v>
      </c>
      <c r="F52">
        <f t="shared" si="2"/>
        <v>-26.480000000000018</v>
      </c>
      <c r="G52" s="31">
        <f t="shared" si="3"/>
        <v>-8.3549463933009042E-3</v>
      </c>
      <c r="I52" s="414" t="s">
        <v>183</v>
      </c>
      <c r="J52" s="415"/>
      <c r="K52" s="415"/>
      <c r="L52" s="415"/>
      <c r="M52" s="416"/>
    </row>
    <row r="53" spans="1:13" ht="15">
      <c r="A53" s="28">
        <v>42811</v>
      </c>
      <c r="B53" s="29">
        <v>10.6442</v>
      </c>
      <c r="C53" s="29">
        <v>3169.38</v>
      </c>
      <c r="D53" s="30">
        <f t="shared" si="0"/>
        <v>8.6499999999999133E-2</v>
      </c>
      <c r="E53" s="31">
        <f t="shared" si="1"/>
        <v>8.1930723547741589E-3</v>
      </c>
      <c r="F53">
        <f t="shared" si="2"/>
        <v>36.0300000000002</v>
      </c>
      <c r="G53" s="31">
        <f t="shared" si="3"/>
        <v>1.1498875005984075E-2</v>
      </c>
      <c r="I53" s="412" t="s">
        <v>168</v>
      </c>
      <c r="J53" s="413"/>
      <c r="K53" s="392" t="s">
        <v>181</v>
      </c>
      <c r="L53" s="392" t="s">
        <v>182</v>
      </c>
      <c r="M53" s="395" t="s">
        <v>183</v>
      </c>
    </row>
    <row r="54" spans="1:13" ht="15">
      <c r="A54" s="28">
        <v>42804</v>
      </c>
      <c r="B54" s="29">
        <v>10.557700000000001</v>
      </c>
      <c r="C54" s="29">
        <v>3133.35</v>
      </c>
      <c r="D54" s="30">
        <f t="shared" si="0"/>
        <v>0</v>
      </c>
      <c r="E54" s="31">
        <f t="shared" si="1"/>
        <v>0</v>
      </c>
      <c r="F54">
        <f t="shared" si="2"/>
        <v>11.009999999999764</v>
      </c>
      <c r="G54" s="31">
        <f t="shared" si="3"/>
        <v>3.5262015027190388E-3</v>
      </c>
      <c r="I54" s="412" t="s">
        <v>169</v>
      </c>
      <c r="J54" s="393" t="s">
        <v>172</v>
      </c>
      <c r="K54" s="393" t="s">
        <v>184</v>
      </c>
      <c r="L54" s="394">
        <v>-0.54</v>
      </c>
      <c r="M54" s="396">
        <v>-1.8800000000000001E-2</v>
      </c>
    </row>
    <row r="55" spans="1:13" ht="15">
      <c r="A55" s="28">
        <v>42797</v>
      </c>
      <c r="B55" s="29">
        <v>10.557700000000001</v>
      </c>
      <c r="C55" s="29">
        <v>3122.34</v>
      </c>
      <c r="D55" s="30">
        <f t="shared" si="0"/>
        <v>0.63460000000000072</v>
      </c>
      <c r="E55" s="31">
        <f t="shared" si="1"/>
        <v>6.3951789259404895E-2</v>
      </c>
      <c r="F55">
        <f t="shared" si="2"/>
        <v>5.3099999999999454</v>
      </c>
      <c r="G55" s="31">
        <f t="shared" si="3"/>
        <v>1.7035447204550309E-3</v>
      </c>
      <c r="I55" s="412"/>
      <c r="J55" s="393" t="s">
        <v>173</v>
      </c>
      <c r="K55" s="393" t="s">
        <v>184</v>
      </c>
      <c r="L55" s="394">
        <v>0.11</v>
      </c>
      <c r="M55" s="396">
        <v>3.8999999999999998E-3</v>
      </c>
    </row>
    <row r="56" spans="1:13" ht="15">
      <c r="A56" s="28">
        <v>42790</v>
      </c>
      <c r="B56" s="29">
        <v>9.9230999999999998</v>
      </c>
      <c r="C56" s="29">
        <v>3117.03</v>
      </c>
      <c r="D56" s="30">
        <f t="shared" si="0"/>
        <v>0.19229999999999947</v>
      </c>
      <c r="E56" s="31">
        <f t="shared" si="1"/>
        <v>1.9761992847453391E-2</v>
      </c>
      <c r="F56">
        <f t="shared" si="2"/>
        <v>9.3800000000001091</v>
      </c>
      <c r="G56" s="31">
        <f t="shared" si="3"/>
        <v>3.0183579231895835E-3</v>
      </c>
      <c r="I56" s="412"/>
      <c r="J56" s="393" t="s">
        <v>174</v>
      </c>
      <c r="K56" s="393" t="s">
        <v>184</v>
      </c>
      <c r="L56" s="394">
        <v>1.19</v>
      </c>
      <c r="M56" s="396">
        <v>4.4200000000000003E-2</v>
      </c>
    </row>
    <row r="57" spans="1:13" ht="15">
      <c r="A57" s="28">
        <v>42783</v>
      </c>
      <c r="B57" s="29">
        <v>9.7308000000000003</v>
      </c>
      <c r="C57" s="29">
        <v>3107.65</v>
      </c>
      <c r="D57" s="30">
        <f t="shared" si="0"/>
        <v>-0.17300000000000004</v>
      </c>
      <c r="E57" s="31">
        <f t="shared" si="1"/>
        <v>-1.7468042569518775E-2</v>
      </c>
      <c r="F57">
        <f t="shared" si="2"/>
        <v>7.2600000000002183</v>
      </c>
      <c r="G57" s="31">
        <f t="shared" si="3"/>
        <v>2.3416408903396729E-3</v>
      </c>
      <c r="I57" s="412" t="s">
        <v>170</v>
      </c>
      <c r="J57" s="393" t="s">
        <v>175</v>
      </c>
      <c r="K57" s="393" t="s">
        <v>184</v>
      </c>
      <c r="L57" s="394">
        <v>7.67</v>
      </c>
      <c r="M57" s="396">
        <v>0.37519999999999998</v>
      </c>
    </row>
    <row r="58" spans="1:13" ht="15">
      <c r="A58" s="28">
        <v>42776</v>
      </c>
      <c r="B58" s="29">
        <v>9.9038000000000004</v>
      </c>
      <c r="C58" s="29">
        <v>3100.39</v>
      </c>
      <c r="D58" s="30">
        <f t="shared" si="0"/>
        <v>1.9199999999999662E-2</v>
      </c>
      <c r="E58" s="31">
        <f t="shared" si="1"/>
        <v>1.9424154745765797E-3</v>
      </c>
      <c r="F58">
        <f t="shared" si="2"/>
        <v>58.449999999999818</v>
      </c>
      <c r="G58" s="31">
        <f t="shared" si="3"/>
        <v>1.9214711664266821E-2</v>
      </c>
      <c r="I58" s="412"/>
      <c r="J58" s="393" t="s">
        <v>176</v>
      </c>
      <c r="K58" s="393" t="s">
        <v>184</v>
      </c>
      <c r="L58" s="394">
        <v>10.71</v>
      </c>
      <c r="M58" s="396">
        <v>0.61550000000000005</v>
      </c>
    </row>
    <row r="59" spans="1:13" ht="15">
      <c r="A59" s="28">
        <v>42769</v>
      </c>
      <c r="B59" s="29">
        <v>9.8846000000000007</v>
      </c>
      <c r="C59" s="29">
        <v>3041.94</v>
      </c>
      <c r="D59" s="30">
        <f t="shared" si="0"/>
        <v>1.9200000000001438E-2</v>
      </c>
      <c r="E59" s="31">
        <f t="shared" si="1"/>
        <v>1.9461957954063128E-3</v>
      </c>
      <c r="F59">
        <f t="shared" si="2"/>
        <v>-22.909999999999854</v>
      </c>
      <c r="G59" s="31">
        <f t="shared" si="3"/>
        <v>-7.4750803465095696E-3</v>
      </c>
      <c r="I59" s="412"/>
      <c r="J59" s="393" t="s">
        <v>177</v>
      </c>
      <c r="K59" s="399">
        <v>0.5</v>
      </c>
      <c r="L59" s="394">
        <v>16.61</v>
      </c>
      <c r="M59" s="396">
        <v>1.4878</v>
      </c>
    </row>
    <row r="60" spans="1:13" ht="15">
      <c r="A60" s="28">
        <v>42762</v>
      </c>
      <c r="B60" s="29">
        <v>9.8653999999999993</v>
      </c>
      <c r="C60" s="29">
        <v>3064.85</v>
      </c>
      <c r="D60" s="30">
        <f t="shared" si="0"/>
        <v>0.5</v>
      </c>
      <c r="E60" s="31">
        <f t="shared" si="1"/>
        <v>5.3388002648044934E-2</v>
      </c>
      <c r="F60">
        <f t="shared" si="2"/>
        <v>53.769999999999982</v>
      </c>
      <c r="G60" s="31">
        <f t="shared" si="3"/>
        <v>1.7857380076251705E-2</v>
      </c>
      <c r="I60" s="412" t="s">
        <v>171</v>
      </c>
      <c r="J60" s="393" t="s">
        <v>178</v>
      </c>
      <c r="K60" s="399">
        <v>1</v>
      </c>
      <c r="L60" s="394">
        <v>19.75</v>
      </c>
      <c r="M60" s="396">
        <v>2.4821</v>
      </c>
    </row>
    <row r="61" spans="1:13" ht="15">
      <c r="A61" s="28">
        <v>42755</v>
      </c>
      <c r="B61" s="29">
        <v>9.3653999999999993</v>
      </c>
      <c r="C61" s="29">
        <v>3011.08</v>
      </c>
      <c r="D61" s="30">
        <f t="shared" si="0"/>
        <v>-0.18270000000000053</v>
      </c>
      <c r="E61" s="31">
        <f t="shared" si="1"/>
        <v>-1.9134696955415271E-2</v>
      </c>
      <c r="F61">
        <f t="shared" si="2"/>
        <v>-13.990000000000236</v>
      </c>
      <c r="G61" s="31">
        <f t="shared" si="3"/>
        <v>-4.6246863708939746E-3</v>
      </c>
      <c r="I61" s="412"/>
      <c r="J61" s="393" t="s">
        <v>179</v>
      </c>
      <c r="K61" s="399">
        <v>1.5</v>
      </c>
      <c r="L61" s="394">
        <v>19.64</v>
      </c>
      <c r="M61" s="396">
        <v>2.4958999999999998</v>
      </c>
    </row>
    <row r="62" spans="1:13" ht="15">
      <c r="A62" s="28">
        <v>42748</v>
      </c>
      <c r="B62" s="29">
        <v>9.5480999999999998</v>
      </c>
      <c r="C62" s="29">
        <v>3025.07</v>
      </c>
      <c r="D62" s="30">
        <f t="shared" si="0"/>
        <v>0.11539999999999928</v>
      </c>
      <c r="E62" s="31">
        <f t="shared" si="1"/>
        <v>1.2234036914139036E-2</v>
      </c>
      <c r="F62">
        <f t="shared" si="2"/>
        <v>62.440000000000055</v>
      </c>
      <c r="G62" s="31">
        <f t="shared" si="3"/>
        <v>2.1075868400711548E-2</v>
      </c>
      <c r="I62" s="412"/>
      <c r="J62" s="393" t="s">
        <v>180</v>
      </c>
      <c r="K62" s="399">
        <v>2.5</v>
      </c>
      <c r="L62" s="394">
        <v>19.510000000000002</v>
      </c>
      <c r="M62" s="396">
        <v>2.5592999999999999</v>
      </c>
    </row>
    <row r="63" spans="1:13" ht="16" thickBot="1">
      <c r="A63" s="28">
        <v>42741</v>
      </c>
      <c r="B63" s="29">
        <v>9.4327000000000005</v>
      </c>
      <c r="C63" s="29">
        <v>2962.63</v>
      </c>
      <c r="D63" s="30">
        <f t="shared" si="0"/>
        <v>-6.7299999999999471E-2</v>
      </c>
      <c r="E63" s="31">
        <f t="shared" si="1"/>
        <v>-7.0842105263157337E-3</v>
      </c>
      <c r="F63">
        <f t="shared" si="2"/>
        <v>81.869999999999891</v>
      </c>
      <c r="G63" s="31">
        <f t="shared" si="3"/>
        <v>2.8419583720962482E-2</v>
      </c>
      <c r="I63" s="397" t="s">
        <v>185</v>
      </c>
      <c r="J63" s="398" t="s">
        <v>186</v>
      </c>
      <c r="K63" s="398" t="s">
        <v>184</v>
      </c>
      <c r="L63" s="398" t="s">
        <v>184</v>
      </c>
      <c r="M63" s="406">
        <v>0.28910000000000002</v>
      </c>
    </row>
    <row r="64" spans="1:13" ht="16" thickBot="1">
      <c r="A64" s="28">
        <v>42734</v>
      </c>
      <c r="B64" s="29">
        <v>9.5</v>
      </c>
      <c r="C64" s="29">
        <v>2880.76</v>
      </c>
      <c r="D64" s="30">
        <f t="shared" si="0"/>
        <v>0.18270000000000053</v>
      </c>
      <c r="E64" s="31">
        <f t="shared" si="1"/>
        <v>1.9608684919450971E-2</v>
      </c>
      <c r="F64">
        <f t="shared" si="2"/>
        <v>9.7100000000000364</v>
      </c>
      <c r="G64" s="31">
        <f t="shared" si="3"/>
        <v>3.3820379303739173E-3</v>
      </c>
      <c r="I64" s="391" t="s">
        <v>187</v>
      </c>
    </row>
    <row r="65" spans="1:9" ht="16" thickBot="1">
      <c r="A65" s="28">
        <v>42727</v>
      </c>
      <c r="B65" s="29">
        <v>9.3172999999999995</v>
      </c>
      <c r="C65" s="29">
        <v>2871.05</v>
      </c>
      <c r="D65" s="30">
        <f t="shared" si="0"/>
        <v>-0.20190000000000019</v>
      </c>
      <c r="E65" s="31">
        <f t="shared" si="1"/>
        <v>-2.1209765526514855E-2</v>
      </c>
      <c r="F65">
        <f t="shared" si="2"/>
        <v>-66.809999999999945</v>
      </c>
      <c r="G65" s="31">
        <f t="shared" si="3"/>
        <v>-2.2741042799861104E-2</v>
      </c>
      <c r="I65" s="460" t="s">
        <v>195</v>
      </c>
    </row>
    <row r="66" spans="1:9" ht="118">
      <c r="A66" s="28">
        <v>42720</v>
      </c>
      <c r="B66" s="29">
        <v>9.5191999999999997</v>
      </c>
      <c r="C66" s="29">
        <v>2937.86</v>
      </c>
      <c r="D66" s="30">
        <f t="shared" si="0"/>
        <v>3.8399999999999324E-2</v>
      </c>
      <c r="E66" s="31">
        <f t="shared" si="1"/>
        <v>4.0502911146737958E-3</v>
      </c>
      <c r="F66">
        <f t="shared" si="2"/>
        <v>-18.269999999999982</v>
      </c>
      <c r="G66" s="31">
        <f t="shared" si="3"/>
        <v>-6.1803777235777792E-3</v>
      </c>
      <c r="I66" s="404" t="s">
        <v>188</v>
      </c>
    </row>
    <row r="67" spans="1:9" ht="15">
      <c r="A67" s="28">
        <v>42713</v>
      </c>
      <c r="B67" s="29">
        <v>9.4808000000000003</v>
      </c>
      <c r="C67" s="29">
        <v>2956.13</v>
      </c>
      <c r="D67" s="30">
        <f t="shared" si="0"/>
        <v>-0.15380000000000038</v>
      </c>
      <c r="E67" s="31">
        <f t="shared" si="1"/>
        <v>-1.5963298943391564E-2</v>
      </c>
      <c r="F67">
        <f t="shared" si="2"/>
        <v>36.760000000000218</v>
      </c>
      <c r="G67" s="31">
        <f t="shared" si="3"/>
        <v>1.2591757810760615E-2</v>
      </c>
      <c r="I67" s="404" t="s">
        <v>189</v>
      </c>
    </row>
    <row r="68" spans="1:9" ht="16" thickBot="1">
      <c r="A68" s="28">
        <v>42706</v>
      </c>
      <c r="B68" s="29">
        <v>9.6346000000000007</v>
      </c>
      <c r="C68" s="29">
        <v>2919.37</v>
      </c>
      <c r="D68" s="30">
        <f t="shared" si="0"/>
        <v>0.39420000000000144</v>
      </c>
      <c r="E68" s="31">
        <f t="shared" si="1"/>
        <v>4.2660490887840512E-2</v>
      </c>
      <c r="F68">
        <f t="shared" si="2"/>
        <v>60.039999999999964</v>
      </c>
      <c r="G68" s="31">
        <f t="shared" si="3"/>
        <v>2.0997926087579947E-2</v>
      </c>
      <c r="I68" s="405" t="s">
        <v>190</v>
      </c>
    </row>
    <row r="69" spans="1:9" ht="15">
      <c r="A69" s="28">
        <v>42699</v>
      </c>
      <c r="B69" s="29">
        <v>9.2403999999999993</v>
      </c>
      <c r="C69" s="29">
        <v>2859.33</v>
      </c>
      <c r="D69" s="30">
        <f t="shared" si="0"/>
        <v>-0.25960000000000072</v>
      </c>
      <c r="E69" s="31">
        <f t="shared" si="1"/>
        <v>-2.7326315789473761E-2</v>
      </c>
      <c r="F69">
        <f t="shared" si="2"/>
        <v>20.679999999999836</v>
      </c>
      <c r="G69" s="31">
        <f t="shared" si="3"/>
        <v>7.285153153787834E-3</v>
      </c>
    </row>
    <row r="70" spans="1:9" ht="15">
      <c r="A70" s="28">
        <v>42692</v>
      </c>
      <c r="B70" s="29">
        <v>9.5</v>
      </c>
      <c r="C70" s="29">
        <v>2838.65</v>
      </c>
      <c r="D70" s="30">
        <f t="shared" si="0"/>
        <v>0</v>
      </c>
      <c r="E70" s="31">
        <f t="shared" si="1"/>
        <v>0</v>
      </c>
      <c r="F70">
        <f t="shared" si="2"/>
        <v>24.050000000000182</v>
      </c>
      <c r="G70" s="31">
        <f t="shared" si="3"/>
        <v>8.5447310452640458E-3</v>
      </c>
    </row>
    <row r="71" spans="1:9" ht="15">
      <c r="A71" s="28">
        <v>42685</v>
      </c>
      <c r="B71" s="29">
        <v>9.5</v>
      </c>
      <c r="C71" s="29">
        <v>2814.6</v>
      </c>
      <c r="D71" s="30">
        <f t="shared" si="0"/>
        <v>0.36539999999999928</v>
      </c>
      <c r="E71" s="31">
        <f t="shared" si="1"/>
        <v>4.0001751581897317E-2</v>
      </c>
      <c r="F71">
        <f t="shared" si="2"/>
        <v>25.799999999999727</v>
      </c>
      <c r="G71" s="31">
        <f t="shared" si="3"/>
        <v>9.2512908777968028E-3</v>
      </c>
    </row>
    <row r="72" spans="1:9" ht="15">
      <c r="A72" s="28">
        <v>42678</v>
      </c>
      <c r="B72" s="29">
        <v>9.1346000000000007</v>
      </c>
      <c r="C72" s="29">
        <v>2788.8</v>
      </c>
      <c r="D72" s="30">
        <f t="shared" si="0"/>
        <v>3.84000000000011E-2</v>
      </c>
      <c r="E72" s="31">
        <f t="shared" si="1"/>
        <v>4.2215430619380731E-3</v>
      </c>
      <c r="F72">
        <f t="shared" si="2"/>
        <v>-27.460000000000036</v>
      </c>
      <c r="G72" s="31">
        <f t="shared" si="3"/>
        <v>-9.75052019344806E-3</v>
      </c>
    </row>
    <row r="73" spans="1:9" ht="15">
      <c r="A73" s="28">
        <v>42671</v>
      </c>
      <c r="B73" s="29">
        <v>9.0961999999999996</v>
      </c>
      <c r="C73" s="29">
        <v>2816.26</v>
      </c>
      <c r="D73" s="30">
        <f t="shared" si="0"/>
        <v>0.15390000000000015</v>
      </c>
      <c r="E73" s="31">
        <f t="shared" si="1"/>
        <v>1.7210337385236477E-2</v>
      </c>
      <c r="F73">
        <f t="shared" si="2"/>
        <v>-14.799999999999727</v>
      </c>
      <c r="G73" s="31">
        <f t="shared" si="3"/>
        <v>-5.2277238914045362E-3</v>
      </c>
    </row>
    <row r="74" spans="1:9" ht="15">
      <c r="A74" s="28">
        <v>42664</v>
      </c>
      <c r="B74" s="29">
        <v>8.9422999999999995</v>
      </c>
      <c r="C74" s="29">
        <v>2831.06</v>
      </c>
      <c r="D74" s="30">
        <f t="shared" si="0"/>
        <v>-5.7700000000000529E-2</v>
      </c>
      <c r="E74" s="31">
        <f t="shared" si="1"/>
        <v>-6.4111111111111695E-3</v>
      </c>
      <c r="F74">
        <f t="shared" si="2"/>
        <v>15.820000000000164</v>
      </c>
      <c r="G74" s="31">
        <f t="shared" si="3"/>
        <v>5.6194143305722298E-3</v>
      </c>
    </row>
    <row r="75" spans="1:9" ht="15">
      <c r="A75" s="28">
        <v>42657</v>
      </c>
      <c r="B75" s="29">
        <v>9</v>
      </c>
      <c r="C75" s="29">
        <v>2815.24</v>
      </c>
      <c r="D75" s="30">
        <f t="shared" si="0"/>
        <v>-3.8500000000000867E-2</v>
      </c>
      <c r="E75" s="31">
        <f t="shared" si="1"/>
        <v>-4.2595563423135328E-3</v>
      </c>
      <c r="F75">
        <f t="shared" si="2"/>
        <v>-60</v>
      </c>
      <c r="G75" s="31">
        <f t="shared" si="3"/>
        <v>-2.0867823207801787E-2</v>
      </c>
    </row>
    <row r="76" spans="1:9" ht="15">
      <c r="A76" s="28">
        <v>42650</v>
      </c>
      <c r="B76" s="29">
        <v>9.0385000000000009</v>
      </c>
      <c r="C76" s="29">
        <v>2875.24</v>
      </c>
      <c r="D76" s="30">
        <f t="shared" si="0"/>
        <v>0.36540000000000106</v>
      </c>
      <c r="E76" s="31">
        <f t="shared" si="1"/>
        <v>4.2130264841867507E-2</v>
      </c>
      <c r="F76">
        <f t="shared" si="2"/>
        <v>5.7699999999999818</v>
      </c>
      <c r="G76" s="31">
        <f t="shared" si="3"/>
        <v>2.0108242985638399E-3</v>
      </c>
    </row>
    <row r="77" spans="1:9" ht="15">
      <c r="A77" s="28">
        <v>42643</v>
      </c>
      <c r="B77" s="29">
        <v>8.6730999999999998</v>
      </c>
      <c r="C77" s="29">
        <v>2869.47</v>
      </c>
      <c r="D77" s="30">
        <f t="shared" si="0"/>
        <v>-0.17309999999999981</v>
      </c>
      <c r="E77" s="31">
        <f t="shared" si="1"/>
        <v>-1.9567723994483487E-2</v>
      </c>
      <c r="F77">
        <f t="shared" si="2"/>
        <v>12.519999999999982</v>
      </c>
      <c r="G77" s="31">
        <f t="shared" si="3"/>
        <v>4.3822958049668289E-3</v>
      </c>
    </row>
    <row r="78" spans="1:9" ht="15">
      <c r="A78" s="28">
        <v>42636</v>
      </c>
      <c r="B78" s="29">
        <v>8.8461999999999996</v>
      </c>
      <c r="C78" s="29">
        <v>2856.95</v>
      </c>
      <c r="D78" s="30">
        <f t="shared" si="0"/>
        <v>0.19239999999999924</v>
      </c>
      <c r="E78" s="31">
        <f t="shared" si="1"/>
        <v>2.2233007464928612E-2</v>
      </c>
      <c r="F78">
        <f t="shared" si="2"/>
        <v>29.5</v>
      </c>
      <c r="G78" s="31">
        <f t="shared" si="3"/>
        <v>1.043342941519744E-2</v>
      </c>
    </row>
    <row r="79" spans="1:9" ht="15">
      <c r="A79" s="28">
        <v>42629</v>
      </c>
      <c r="B79" s="29">
        <v>8.6538000000000004</v>
      </c>
      <c r="C79" s="29">
        <v>2827.45</v>
      </c>
      <c r="D79" s="30">
        <f t="shared" si="0"/>
        <v>-0.26929999999999943</v>
      </c>
      <c r="E79" s="31">
        <f t="shared" si="1"/>
        <v>-3.0180094361824863E-2</v>
      </c>
      <c r="F79">
        <f t="shared" si="2"/>
        <v>-45.880000000000109</v>
      </c>
      <c r="G79" s="31">
        <f t="shared" si="3"/>
        <v>-1.5967535925215728E-2</v>
      </c>
    </row>
    <row r="80" spans="1:9" ht="15">
      <c r="A80" s="28">
        <v>42622</v>
      </c>
      <c r="B80" s="29">
        <v>8.9230999999999998</v>
      </c>
      <c r="C80" s="29">
        <v>2873.33</v>
      </c>
      <c r="D80" s="30">
        <f t="shared" si="0"/>
        <v>-4.809999999999981E-2</v>
      </c>
      <c r="E80" s="31">
        <f t="shared" si="1"/>
        <v>-5.3616015694667174E-3</v>
      </c>
      <c r="F80">
        <f t="shared" si="2"/>
        <v>69.409999999999854</v>
      </c>
      <c r="G80" s="31">
        <f t="shared" si="3"/>
        <v>2.4754629233358961E-2</v>
      </c>
    </row>
    <row r="81" spans="1:7" ht="15">
      <c r="A81" s="28">
        <v>42615</v>
      </c>
      <c r="B81" s="29">
        <v>8.9711999999999996</v>
      </c>
      <c r="C81" s="29">
        <v>2803.92</v>
      </c>
      <c r="D81" s="30">
        <f t="shared" si="0"/>
        <v>-5.7600000000000762E-2</v>
      </c>
      <c r="E81" s="31">
        <f t="shared" si="1"/>
        <v>-6.3795853269538322E-3</v>
      </c>
      <c r="F81">
        <f t="shared" si="2"/>
        <v>-53.730000000000018</v>
      </c>
      <c r="G81" s="31">
        <f t="shared" si="3"/>
        <v>-1.8802162616135643E-2</v>
      </c>
    </row>
    <row r="82" spans="1:7" ht="15">
      <c r="A82" s="28">
        <v>42608</v>
      </c>
      <c r="B82" s="29">
        <v>9.0288000000000004</v>
      </c>
      <c r="C82" s="29">
        <v>2857.65</v>
      </c>
      <c r="D82" s="30">
        <f t="shared" si="0"/>
        <v>0.125</v>
      </c>
      <c r="E82" s="31">
        <f t="shared" si="1"/>
        <v>1.4038949661942092E-2</v>
      </c>
      <c r="F82">
        <f t="shared" si="2"/>
        <v>13.630000000000109</v>
      </c>
      <c r="G82" s="31">
        <f t="shared" si="3"/>
        <v>4.7925120076511797E-3</v>
      </c>
    </row>
    <row r="83" spans="1:7" ht="15">
      <c r="A83" s="28">
        <v>42601</v>
      </c>
      <c r="B83" s="29">
        <v>8.9038000000000004</v>
      </c>
      <c r="C83" s="29">
        <v>2844.02</v>
      </c>
      <c r="D83" s="30">
        <f t="shared" si="0"/>
        <v>-5.7699999999998752E-2</v>
      </c>
      <c r="E83" s="31">
        <f t="shared" si="1"/>
        <v>-6.4386542431511193E-3</v>
      </c>
      <c r="F83">
        <f t="shared" si="2"/>
        <v>-23.380000000000109</v>
      </c>
      <c r="G83" s="31">
        <f t="shared" si="3"/>
        <v>-8.1537281160633697E-3</v>
      </c>
    </row>
    <row r="84" spans="1:7" ht="15">
      <c r="A84" s="28">
        <v>42594</v>
      </c>
      <c r="B84" s="29">
        <v>8.9614999999999991</v>
      </c>
      <c r="C84" s="29">
        <v>2867.4</v>
      </c>
      <c r="D84" s="30">
        <f t="shared" si="0"/>
        <v>0.4037999999999986</v>
      </c>
      <c r="E84" s="31">
        <f t="shared" si="1"/>
        <v>4.718557556352742E-2</v>
      </c>
      <c r="F84">
        <f t="shared" si="2"/>
        <v>39.230000000000018</v>
      </c>
      <c r="G84" s="31">
        <f t="shared" si="3"/>
        <v>1.3871160503081504E-2</v>
      </c>
    </row>
    <row r="85" spans="1:7" ht="15">
      <c r="A85" s="28">
        <v>42587</v>
      </c>
      <c r="B85" s="29">
        <v>8.5577000000000005</v>
      </c>
      <c r="C85" s="29">
        <v>2828.17</v>
      </c>
      <c r="D85" s="30">
        <f t="shared" si="0"/>
        <v>0</v>
      </c>
      <c r="E85" s="31">
        <f t="shared" si="1"/>
        <v>0</v>
      </c>
      <c r="F85">
        <f t="shared" si="2"/>
        <v>-40.519999999999982</v>
      </c>
      <c r="G85" s="31">
        <f t="shared" si="3"/>
        <v>-1.4124914159424679E-2</v>
      </c>
    </row>
    <row r="86" spans="1:7" ht="15">
      <c r="A86" s="28">
        <v>42580</v>
      </c>
      <c r="B86" s="29">
        <v>8.5577000000000005</v>
      </c>
      <c r="C86" s="29">
        <v>2868.69</v>
      </c>
      <c r="D86" s="30">
        <f t="shared" si="0"/>
        <v>-3.8499999999999091E-2</v>
      </c>
      <c r="E86" s="31">
        <f t="shared" si="1"/>
        <v>-4.4787231567435717E-3</v>
      </c>
      <c r="F86">
        <f t="shared" si="2"/>
        <v>-76.659999999999854</v>
      </c>
      <c r="G86" s="31">
        <f t="shared" si="3"/>
        <v>-2.602746702429248E-2</v>
      </c>
    </row>
    <row r="87" spans="1:7" ht="15">
      <c r="A87" s="28">
        <v>42573</v>
      </c>
      <c r="B87" s="29">
        <v>8.5961999999999996</v>
      </c>
      <c r="C87" s="29">
        <v>2945.35</v>
      </c>
      <c r="D87" s="30">
        <f t="shared" si="0"/>
        <v>9.700000000000486E-3</v>
      </c>
      <c r="E87" s="31">
        <f t="shared" si="1"/>
        <v>1.1296803121179162E-3</v>
      </c>
      <c r="F87">
        <f t="shared" si="2"/>
        <v>20</v>
      </c>
      <c r="G87" s="31">
        <f t="shared" si="3"/>
        <v>6.8367887603192779E-3</v>
      </c>
    </row>
    <row r="88" spans="1:7" ht="15">
      <c r="A88" s="28">
        <v>42566</v>
      </c>
      <c r="B88" s="29">
        <v>8.5864999999999991</v>
      </c>
      <c r="C88" s="29">
        <v>2925.35</v>
      </c>
      <c r="D88" s="30">
        <f t="shared" si="0"/>
        <v>0.33649999999999913</v>
      </c>
      <c r="E88" s="31">
        <f t="shared" si="1"/>
        <v>4.0787878787878686E-2</v>
      </c>
      <c r="F88">
        <f t="shared" si="2"/>
        <v>78.309999999999945</v>
      </c>
      <c r="G88" s="31">
        <f t="shared" si="3"/>
        <v>2.7505760368663576E-2</v>
      </c>
    </row>
    <row r="89" spans="1:7" ht="15">
      <c r="A89" s="28">
        <v>42559</v>
      </c>
      <c r="B89" s="29">
        <v>8.25</v>
      </c>
      <c r="C89" s="29">
        <v>2847.04</v>
      </c>
      <c r="D89" s="30">
        <f t="shared" si="0"/>
        <v>0.29809999999999981</v>
      </c>
      <c r="E89" s="31">
        <f t="shared" si="1"/>
        <v>3.7487895974546936E-2</v>
      </c>
      <c r="F89">
        <f t="shared" si="2"/>
        <v>0.67000000000007276</v>
      </c>
      <c r="G89" s="31">
        <f t="shared" si="3"/>
        <v>2.3538752867690172E-4</v>
      </c>
    </row>
    <row r="90" spans="1:7" ht="15">
      <c r="A90" s="28">
        <v>42552</v>
      </c>
      <c r="B90" s="29">
        <v>7.9519000000000002</v>
      </c>
      <c r="C90" s="29">
        <v>2846.37</v>
      </c>
      <c r="D90" s="30">
        <f t="shared" si="0"/>
        <v>-0.34619999999999962</v>
      </c>
      <c r="E90" s="31">
        <f t="shared" si="1"/>
        <v>-4.1720393825092447E-2</v>
      </c>
      <c r="F90">
        <f t="shared" si="2"/>
        <v>110.98000000000002</v>
      </c>
      <c r="G90" s="31">
        <f t="shared" si="3"/>
        <v>4.0571911135158067E-2</v>
      </c>
    </row>
    <row r="91" spans="1:7" ht="15">
      <c r="A91" s="28">
        <v>42545</v>
      </c>
      <c r="B91" s="29">
        <v>8.2980999999999998</v>
      </c>
      <c r="C91" s="29">
        <v>2735.39</v>
      </c>
      <c r="D91" s="30">
        <f t="shared" si="0"/>
        <v>-4.809999999999981E-2</v>
      </c>
      <c r="E91" s="31">
        <f t="shared" si="1"/>
        <v>-5.7631017708657606E-3</v>
      </c>
      <c r="F91">
        <f t="shared" si="2"/>
        <v>-28.0300000000002</v>
      </c>
      <c r="G91" s="31">
        <f t="shared" si="3"/>
        <v>-1.0143228318532904E-2</v>
      </c>
    </row>
    <row r="92" spans="1:7" ht="15">
      <c r="A92" s="28">
        <v>42538</v>
      </c>
      <c r="B92" s="29">
        <v>8.3461999999999996</v>
      </c>
      <c r="C92" s="29">
        <v>2763.42</v>
      </c>
      <c r="D92" s="30">
        <f t="shared" si="0"/>
        <v>0.25970000000000049</v>
      </c>
      <c r="E92" s="31">
        <f t="shared" si="1"/>
        <v>3.2115253818091945E-2</v>
      </c>
      <c r="F92">
        <f t="shared" si="2"/>
        <v>-59.549999999999727</v>
      </c>
      <c r="G92" s="31">
        <f t="shared" si="3"/>
        <v>-2.1094804408123263E-2</v>
      </c>
    </row>
    <row r="93" spans="1:7" ht="15">
      <c r="A93" s="28">
        <v>42531</v>
      </c>
      <c r="B93" s="29">
        <v>8.0864999999999991</v>
      </c>
      <c r="C93" s="29">
        <v>2822.97</v>
      </c>
      <c r="D93" s="30">
        <f t="shared" si="0"/>
        <v>1.9199999999999662E-2</v>
      </c>
      <c r="E93" s="31">
        <f t="shared" si="1"/>
        <v>2.3799784314454233E-3</v>
      </c>
      <c r="F93">
        <f t="shared" si="2"/>
        <v>13.739999999999782</v>
      </c>
      <c r="G93" s="31">
        <f t="shared" si="3"/>
        <v>4.8910199592058258E-3</v>
      </c>
    </row>
    <row r="94" spans="1:7" ht="15">
      <c r="A94" s="28">
        <v>42524</v>
      </c>
      <c r="B94" s="29">
        <v>8.0672999999999995</v>
      </c>
      <c r="C94" s="29">
        <v>2809.23</v>
      </c>
      <c r="D94" s="30">
        <f t="shared" si="0"/>
        <v>-4.809999999999981E-2</v>
      </c>
      <c r="E94" s="31">
        <f t="shared" si="1"/>
        <v>-5.9270029819848457E-3</v>
      </c>
      <c r="F94">
        <f t="shared" si="2"/>
        <v>6.7199999999997999</v>
      </c>
      <c r="G94" s="31">
        <f t="shared" si="3"/>
        <v>2.397850498303235E-3</v>
      </c>
    </row>
    <row r="95" spans="1:7" ht="15">
      <c r="A95" s="28">
        <v>42517</v>
      </c>
      <c r="B95" s="29">
        <v>8.1153999999999993</v>
      </c>
      <c r="C95" s="29">
        <v>2802.51</v>
      </c>
      <c r="D95" s="30">
        <f t="shared" si="0"/>
        <v>0.17309999999999892</v>
      </c>
      <c r="E95" s="31">
        <f t="shared" si="1"/>
        <v>2.1794694232149241E-2</v>
      </c>
      <c r="F95">
        <f t="shared" si="2"/>
        <v>38.690000000000055</v>
      </c>
      <c r="G95" s="31">
        <f t="shared" si="3"/>
        <v>1.3998740873139369E-2</v>
      </c>
    </row>
    <row r="96" spans="1:7" ht="15">
      <c r="A96" s="28">
        <v>42510</v>
      </c>
      <c r="B96" s="29">
        <v>7.9423000000000004</v>
      </c>
      <c r="C96" s="29">
        <v>2763.82</v>
      </c>
      <c r="D96" s="30">
        <f t="shared" si="0"/>
        <v>0.10580000000000034</v>
      </c>
      <c r="E96" s="31">
        <f t="shared" si="1"/>
        <v>1.3500925157914928E-2</v>
      </c>
      <c r="F96">
        <f t="shared" si="2"/>
        <v>28.910000000000309</v>
      </c>
      <c r="G96" s="31">
        <f t="shared" si="3"/>
        <v>1.0570731760825881E-2</v>
      </c>
    </row>
    <row r="97" spans="1:7" ht="15">
      <c r="A97" s="28">
        <v>42503</v>
      </c>
      <c r="B97" s="29">
        <v>7.8365</v>
      </c>
      <c r="C97" s="29">
        <v>2734.91</v>
      </c>
      <c r="D97" s="30">
        <f t="shared" si="0"/>
        <v>0</v>
      </c>
      <c r="E97" s="31">
        <f t="shared" si="1"/>
        <v>0</v>
      </c>
      <c r="F97">
        <f t="shared" si="2"/>
        <v>4.1099999999996726</v>
      </c>
      <c r="G97" s="31">
        <f t="shared" si="3"/>
        <v>1.5050534641861989E-3</v>
      </c>
    </row>
    <row r="98" spans="1:7" ht="15">
      <c r="A98" s="28">
        <v>42496</v>
      </c>
      <c r="B98" s="29">
        <v>7.8365</v>
      </c>
      <c r="C98" s="29">
        <v>2730.8</v>
      </c>
      <c r="D98" s="30">
        <f t="shared" si="0"/>
        <v>0.27029999999999976</v>
      </c>
      <c r="E98" s="31">
        <f t="shared" si="1"/>
        <v>3.5724670243979774E-2</v>
      </c>
      <c r="F98">
        <f t="shared" si="2"/>
        <v>-107.7199999999998</v>
      </c>
      <c r="G98" s="31">
        <f t="shared" si="3"/>
        <v>-3.7949353888646127E-2</v>
      </c>
    </row>
    <row r="99" spans="1:7" ht="15">
      <c r="A99" s="28">
        <v>42489</v>
      </c>
      <c r="B99" s="29">
        <v>7.5662000000000003</v>
      </c>
      <c r="C99" s="29">
        <v>2838.52</v>
      </c>
      <c r="D99" s="30">
        <f t="shared" si="0"/>
        <v>2.7200000000000557E-2</v>
      </c>
      <c r="E99" s="31">
        <f t="shared" si="1"/>
        <v>3.6079055577663559E-3</v>
      </c>
      <c r="F99">
        <f t="shared" si="2"/>
        <v>-101.90999999999985</v>
      </c>
      <c r="G99" s="31">
        <f t="shared" si="3"/>
        <v>-3.4658196250208252E-2</v>
      </c>
    </row>
    <row r="100" spans="1:7" ht="15">
      <c r="A100" s="28">
        <v>42482</v>
      </c>
      <c r="B100" s="29">
        <v>7.5389999999999997</v>
      </c>
      <c r="C100" s="29">
        <v>2940.43</v>
      </c>
      <c r="D100" s="30">
        <f t="shared" si="0"/>
        <v>1.7999999999999794E-2</v>
      </c>
      <c r="E100" s="31">
        <f t="shared" si="1"/>
        <v>2.3932987634622781E-3</v>
      </c>
      <c r="F100">
        <f t="shared" si="2"/>
        <v>16.489999999999782</v>
      </c>
      <c r="G100" s="31">
        <f t="shared" si="3"/>
        <v>5.639650608425543E-3</v>
      </c>
    </row>
    <row r="101" spans="1:7" ht="15">
      <c r="A101" s="28">
        <v>42475</v>
      </c>
      <c r="B101" s="29">
        <v>7.5209999999999999</v>
      </c>
      <c r="C101" s="29">
        <v>2923.94</v>
      </c>
      <c r="D101" s="30">
        <f t="shared" si="0"/>
        <v>-2.7099999999999902E-2</v>
      </c>
      <c r="E101" s="31">
        <f t="shared" si="1"/>
        <v>-3.5903074946012775E-3</v>
      </c>
      <c r="F101">
        <f t="shared" si="2"/>
        <v>115.61999999999989</v>
      </c>
      <c r="G101" s="31">
        <f t="shared" si="3"/>
        <v>4.1170521877848636E-2</v>
      </c>
    </row>
    <row r="102" spans="1:7" ht="15">
      <c r="A102" s="28">
        <v>42468</v>
      </c>
      <c r="B102" s="29">
        <v>7.5480999999999998</v>
      </c>
      <c r="C102" s="29">
        <v>2808.32</v>
      </c>
      <c r="D102" s="30">
        <f t="shared" si="0"/>
        <v>-6.3299999999999912E-2</v>
      </c>
      <c r="E102" s="31">
        <f t="shared" si="1"/>
        <v>-8.3164726594318929E-3</v>
      </c>
      <c r="F102">
        <f t="shared" si="2"/>
        <v>-10.169999999999618</v>
      </c>
      <c r="G102" s="31">
        <f t="shared" si="3"/>
        <v>-3.6083150907044617E-3</v>
      </c>
    </row>
    <row r="103" spans="1:7" ht="15">
      <c r="A103" s="28">
        <v>42461</v>
      </c>
      <c r="B103" s="29">
        <v>7.6113999999999997</v>
      </c>
      <c r="C103" s="29">
        <v>2818.49</v>
      </c>
      <c r="D103" s="30">
        <f t="shared" si="0"/>
        <v>8.1399999999999473E-2</v>
      </c>
      <c r="E103" s="31">
        <f t="shared" si="1"/>
        <v>1.0810092961487314E-2</v>
      </c>
      <c r="F103">
        <f t="shared" si="2"/>
        <v>-28.900000000000091</v>
      </c>
      <c r="G103" s="31">
        <f t="shared" si="3"/>
        <v>-1.0149645815992925E-2</v>
      </c>
    </row>
    <row r="104" spans="1:7" ht="15">
      <c r="A104" s="28">
        <v>42454</v>
      </c>
      <c r="B104" s="29">
        <v>7.53</v>
      </c>
      <c r="C104" s="29">
        <v>2847.39</v>
      </c>
      <c r="D104" s="30">
        <f t="shared" si="0"/>
        <v>9.9400000000000155E-2</v>
      </c>
      <c r="E104" s="31">
        <f t="shared" si="1"/>
        <v>1.3377116249024325E-2</v>
      </c>
      <c r="F104">
        <f t="shared" si="2"/>
        <v>-59.410000000000309</v>
      </c>
      <c r="G104" s="31">
        <f t="shared" si="3"/>
        <v>-2.0438282647585078E-2</v>
      </c>
    </row>
    <row r="105" spans="1:7" ht="15">
      <c r="A105" s="28">
        <v>42447</v>
      </c>
      <c r="B105" s="29">
        <v>7.4306000000000001</v>
      </c>
      <c r="C105" s="29">
        <v>2906.8</v>
      </c>
      <c r="D105" s="30">
        <f t="shared" si="0"/>
        <v>3.620000000000001E-2</v>
      </c>
      <c r="E105" s="31">
        <f t="shared" si="1"/>
        <v>4.8955966677485677E-3</v>
      </c>
      <c r="F105">
        <f t="shared" si="2"/>
        <v>77.940000000000055</v>
      </c>
      <c r="G105" s="31">
        <f t="shared" si="3"/>
        <v>2.755173462101343E-2</v>
      </c>
    </row>
    <row r="106" spans="1:7" ht="15">
      <c r="A106" s="28">
        <v>42440</v>
      </c>
      <c r="B106" s="29">
        <v>7.3944000000000001</v>
      </c>
      <c r="C106" s="29">
        <v>2828.86</v>
      </c>
      <c r="D106" s="30">
        <f t="shared" si="0"/>
        <v>-2.7099999999999902E-2</v>
      </c>
      <c r="E106" s="31">
        <f t="shared" si="1"/>
        <v>-3.651552920568605E-3</v>
      </c>
      <c r="F106">
        <f t="shared" si="2"/>
        <v>-8.1399999999998727</v>
      </c>
      <c r="G106" s="31">
        <f t="shared" si="3"/>
        <v>-2.8692280578074985E-3</v>
      </c>
    </row>
    <row r="107" spans="1:7" ht="15">
      <c r="A107" s="28">
        <v>42433</v>
      </c>
      <c r="B107" s="29">
        <v>7.4215</v>
      </c>
      <c r="C107" s="29">
        <v>2837</v>
      </c>
      <c r="D107" s="30">
        <f t="shared" si="0"/>
        <v>-9.100000000000108E-3</v>
      </c>
      <c r="E107" s="31">
        <f t="shared" si="1"/>
        <v>-1.224665572093789E-3</v>
      </c>
      <c r="F107">
        <f t="shared" si="2"/>
        <v>187.61999999999989</v>
      </c>
      <c r="G107" s="31">
        <f t="shared" si="3"/>
        <v>7.0816568404683311E-2</v>
      </c>
    </row>
    <row r="108" spans="1:7" ht="15">
      <c r="A108" s="28">
        <v>42426</v>
      </c>
      <c r="B108" s="29">
        <v>7.4306000000000001</v>
      </c>
      <c r="C108" s="29">
        <v>2649.38</v>
      </c>
      <c r="D108" s="30">
        <f t="shared" si="0"/>
        <v>0.36160000000000014</v>
      </c>
      <c r="E108" s="31">
        <f t="shared" si="1"/>
        <v>5.1152921205262436E-2</v>
      </c>
      <c r="F108">
        <f t="shared" si="2"/>
        <v>-7.4899999999997817</v>
      </c>
      <c r="G108" s="31">
        <f t="shared" si="3"/>
        <v>-2.8191066932141138E-3</v>
      </c>
    </row>
    <row r="109" spans="1:7" ht="15">
      <c r="A109" s="28">
        <v>42419</v>
      </c>
      <c r="B109" s="29">
        <v>7.069</v>
      </c>
      <c r="C109" s="29">
        <v>2656.87</v>
      </c>
      <c r="D109" s="30">
        <f t="shared" si="0"/>
        <v>-3.6100000000000243E-2</v>
      </c>
      <c r="E109" s="31">
        <f t="shared" si="1"/>
        <v>-5.0808574122813534E-3</v>
      </c>
      <c r="F109">
        <f t="shared" si="2"/>
        <v>116.92000000000007</v>
      </c>
      <c r="G109" s="31">
        <f t="shared" si="3"/>
        <v>4.6032402212642015E-2</v>
      </c>
    </row>
    <row r="110" spans="1:7" ht="15">
      <c r="A110" s="28">
        <v>42412</v>
      </c>
      <c r="B110" s="29">
        <v>7.1051000000000002</v>
      </c>
      <c r="C110" s="29">
        <v>2539.9499999999998</v>
      </c>
      <c r="D110" s="30">
        <f t="shared" si="0"/>
        <v>-0.16270000000000007</v>
      </c>
      <c r="E110" s="31">
        <f t="shared" si="1"/>
        <v>-2.2386416797380234E-2</v>
      </c>
      <c r="F110">
        <f t="shared" si="2"/>
        <v>-83.260000000000218</v>
      </c>
      <c r="G110" s="31">
        <f t="shared" si="3"/>
        <v>-3.1739738717068103E-2</v>
      </c>
    </row>
    <row r="111" spans="1:7" ht="15">
      <c r="A111" s="28">
        <v>42405</v>
      </c>
      <c r="B111" s="29">
        <v>7.2678000000000003</v>
      </c>
      <c r="C111" s="29">
        <v>2623.21</v>
      </c>
      <c r="D111" s="30">
        <f t="shared" si="0"/>
        <v>0.21689999999999987</v>
      </c>
      <c r="E111" s="31">
        <f t="shared" si="1"/>
        <v>3.0762030379100521E-2</v>
      </c>
      <c r="F111">
        <f t="shared" si="2"/>
        <v>-5.9000000000000909</v>
      </c>
      <c r="G111" s="31">
        <f t="shared" si="3"/>
        <v>-2.2441054197048014E-3</v>
      </c>
    </row>
    <row r="112" spans="1:7" ht="15">
      <c r="A112" s="28">
        <v>42398</v>
      </c>
      <c r="B112" s="29">
        <v>7.0509000000000004</v>
      </c>
      <c r="C112" s="29">
        <v>2629.11</v>
      </c>
      <c r="D112" s="30">
        <f t="shared" si="0"/>
        <v>-7.2299999999999365E-2</v>
      </c>
      <c r="E112" s="31">
        <f t="shared" si="1"/>
        <v>-1.0149932614555168E-2</v>
      </c>
      <c r="F112">
        <f t="shared" si="2"/>
        <v>52.019999999999982</v>
      </c>
      <c r="G112" s="31">
        <f t="shared" si="3"/>
        <v>2.018555812951817E-2</v>
      </c>
    </row>
    <row r="113" spans="1:7" ht="15">
      <c r="A113" s="28">
        <v>42391</v>
      </c>
      <c r="B113" s="29">
        <v>7.1231999999999998</v>
      </c>
      <c r="C113" s="29">
        <v>2577.09</v>
      </c>
      <c r="D113" s="30">
        <f t="shared" si="0"/>
        <v>-0.14460000000000051</v>
      </c>
      <c r="E113" s="31">
        <f t="shared" si="1"/>
        <v>-1.989597952612902E-2</v>
      </c>
      <c r="F113">
        <f t="shared" si="2"/>
        <v>-53.670000000000073</v>
      </c>
      <c r="G113" s="31">
        <f t="shared" si="3"/>
        <v>-2.0400948775258887E-2</v>
      </c>
    </row>
    <row r="114" spans="1:7" ht="15">
      <c r="A114" s="28">
        <v>42384</v>
      </c>
      <c r="B114" s="29">
        <v>7.2678000000000003</v>
      </c>
      <c r="C114" s="29">
        <v>2630.76</v>
      </c>
      <c r="D114" s="30">
        <f t="shared" si="0"/>
        <v>-1.8099999999999561E-2</v>
      </c>
      <c r="E114" s="31">
        <f t="shared" si="1"/>
        <v>-2.4842504014602946E-3</v>
      </c>
      <c r="F114">
        <f t="shared" si="2"/>
        <v>-120.4699999999998</v>
      </c>
      <c r="G114" s="31">
        <f t="shared" si="3"/>
        <v>-4.378768768877913E-2</v>
      </c>
    </row>
    <row r="115" spans="1:7" ht="15">
      <c r="A115" s="28">
        <v>42377</v>
      </c>
      <c r="B115" s="29">
        <v>7.2858999999999998</v>
      </c>
      <c r="C115" s="29">
        <v>2751.23</v>
      </c>
      <c r="D115" s="30">
        <f t="shared" si="0"/>
        <v>-0.12659999999999982</v>
      </c>
      <c r="E115" s="31">
        <f t="shared" si="1"/>
        <v>-1.7079258010118021E-2</v>
      </c>
      <c r="F115">
        <f t="shared" si="2"/>
        <v>-131.5</v>
      </c>
      <c r="G115" s="31">
        <f t="shared" si="3"/>
        <v>-4.5616481599039797E-2</v>
      </c>
    </row>
    <row r="116" spans="1:7" ht="15">
      <c r="A116" s="28">
        <v>42370</v>
      </c>
      <c r="B116" s="29">
        <v>7.4124999999999996</v>
      </c>
      <c r="C116" s="29">
        <v>2882.73</v>
      </c>
      <c r="D116" s="30">
        <f t="shared" si="0"/>
        <v>-3.6100000000000243E-2</v>
      </c>
      <c r="E116" s="31">
        <f t="shared" si="1"/>
        <v>-4.846548344655404E-3</v>
      </c>
      <c r="F116">
        <f t="shared" si="2"/>
        <v>5.1100000000001273</v>
      </c>
      <c r="G116" s="31">
        <f t="shared" si="3"/>
        <v>1.7757730346606318E-3</v>
      </c>
    </row>
    <row r="117" spans="1:7" ht="15">
      <c r="A117" s="28">
        <v>42363</v>
      </c>
      <c r="B117" s="29">
        <v>7.4485999999999999</v>
      </c>
      <c r="C117" s="29">
        <v>2877.62</v>
      </c>
      <c r="D117" s="30">
        <f t="shared" si="0"/>
        <v>5.4199999999999804E-2</v>
      </c>
      <c r="E117" s="31">
        <f t="shared" si="1"/>
        <v>7.3298712539218601E-3</v>
      </c>
      <c r="F117">
        <f t="shared" si="2"/>
        <v>24.779999999999745</v>
      </c>
      <c r="G117" s="31">
        <f t="shared" si="3"/>
        <v>8.6860812383448577E-3</v>
      </c>
    </row>
    <row r="118" spans="1:7" ht="15">
      <c r="A118" s="28">
        <v>42356</v>
      </c>
      <c r="B118" s="29">
        <v>7.3944000000000001</v>
      </c>
      <c r="C118" s="29">
        <v>2852.84</v>
      </c>
      <c r="D118" s="30">
        <f t="shared" si="0"/>
        <v>-0.10850000000000026</v>
      </c>
      <c r="E118" s="31">
        <f t="shared" si="1"/>
        <v>-1.4461075050980323E-2</v>
      </c>
      <c r="F118">
        <f t="shared" si="2"/>
        <v>18.210000000000036</v>
      </c>
      <c r="G118" s="31">
        <f t="shared" si="3"/>
        <v>6.424118844434736E-3</v>
      </c>
    </row>
    <row r="119" spans="1:7" ht="15">
      <c r="A119" s="28">
        <v>42349</v>
      </c>
      <c r="B119" s="29">
        <v>7.5029000000000003</v>
      </c>
      <c r="C119" s="29">
        <v>2834.63</v>
      </c>
      <c r="D119" s="30">
        <f t="shared" si="0"/>
        <v>-9.0399999999999814E-2</v>
      </c>
      <c r="E119" s="31">
        <f t="shared" si="1"/>
        <v>-1.190523224421527E-2</v>
      </c>
      <c r="F119">
        <f t="shared" si="2"/>
        <v>-44.420000000000073</v>
      </c>
      <c r="G119" s="31">
        <f t="shared" si="3"/>
        <v>-1.542870043938107E-2</v>
      </c>
    </row>
    <row r="120" spans="1:7" ht="15">
      <c r="A120" s="28">
        <v>42342</v>
      </c>
      <c r="B120" s="29">
        <v>7.5933000000000002</v>
      </c>
      <c r="C120" s="29">
        <v>2879.05</v>
      </c>
      <c r="D120" s="30">
        <f t="shared" si="0"/>
        <v>-8.1299999999999706E-2</v>
      </c>
      <c r="E120" s="31">
        <f t="shared" si="1"/>
        <v>-1.0593385974513292E-2</v>
      </c>
      <c r="F120">
        <f t="shared" si="2"/>
        <v>19.930000000000291</v>
      </c>
      <c r="G120" s="31">
        <f t="shared" si="3"/>
        <v>6.9706762920060342E-3</v>
      </c>
    </row>
    <row r="121" spans="1:7" ht="15">
      <c r="A121" s="28">
        <v>42335</v>
      </c>
      <c r="B121" s="29">
        <v>7.6745999999999999</v>
      </c>
      <c r="C121" s="29">
        <v>2859.12</v>
      </c>
      <c r="D121" s="30">
        <f t="shared" si="0"/>
        <v>-0.11749999999999972</v>
      </c>
      <c r="E121" s="31">
        <f t="shared" si="1"/>
        <v>-1.5079375264691126E-2</v>
      </c>
      <c r="F121">
        <f t="shared" si="2"/>
        <v>-58.789999999999964</v>
      </c>
      <c r="G121" s="31">
        <f t="shared" si="3"/>
        <v>-2.0147982631403973E-2</v>
      </c>
    </row>
    <row r="122" spans="1:7" ht="15">
      <c r="A122" s="28">
        <v>42328</v>
      </c>
      <c r="B122" s="29">
        <v>7.7920999999999996</v>
      </c>
      <c r="C122" s="29">
        <v>2917.91</v>
      </c>
      <c r="D122" s="30">
        <f t="shared" si="0"/>
        <v>2.7099999999999902E-2</v>
      </c>
      <c r="E122" s="31">
        <f t="shared" si="1"/>
        <v>3.490019317450084E-3</v>
      </c>
      <c r="F122">
        <f t="shared" si="2"/>
        <v>-7.7699999999999818</v>
      </c>
      <c r="G122" s="31">
        <f t="shared" si="3"/>
        <v>-2.6557928413223531E-3</v>
      </c>
    </row>
    <row r="123" spans="1:7" ht="15">
      <c r="A123" s="28">
        <v>42321</v>
      </c>
      <c r="B123" s="29">
        <v>7.7649999999999997</v>
      </c>
      <c r="C123" s="29">
        <v>2925.68</v>
      </c>
      <c r="D123" s="30">
        <f t="shared" si="0"/>
        <v>0.28920000000000012</v>
      </c>
      <c r="E123" s="31">
        <f t="shared" si="1"/>
        <v>3.8684823028973504E-2</v>
      </c>
      <c r="F123">
        <f t="shared" si="2"/>
        <v>-84.789999999999964</v>
      </c>
      <c r="G123" s="31">
        <f t="shared" si="3"/>
        <v>-2.8165037352971451E-2</v>
      </c>
    </row>
    <row r="124" spans="1:7" ht="15">
      <c r="A124" s="28">
        <v>42314</v>
      </c>
      <c r="B124" s="29">
        <v>7.4757999999999996</v>
      </c>
      <c r="C124" s="29">
        <v>3010.47</v>
      </c>
      <c r="D124" s="30">
        <f t="shared" si="0"/>
        <v>0</v>
      </c>
      <c r="E124" s="31">
        <f t="shared" si="1"/>
        <v>0</v>
      </c>
      <c r="F124">
        <f t="shared" si="2"/>
        <v>12.119999999999891</v>
      </c>
      <c r="G124" s="31">
        <f t="shared" si="3"/>
        <v>4.042223222772489E-3</v>
      </c>
    </row>
    <row r="125" spans="1:7" ht="15">
      <c r="A125" s="28">
        <v>42307</v>
      </c>
      <c r="B125" s="29">
        <v>7.4757999999999996</v>
      </c>
      <c r="C125" s="29">
        <v>2998.35</v>
      </c>
      <c r="D125" s="30">
        <f t="shared" si="0"/>
        <v>-0.1084000000000005</v>
      </c>
      <c r="E125" s="31">
        <f t="shared" si="1"/>
        <v>-1.4292872023417169E-2</v>
      </c>
      <c r="F125">
        <f t="shared" si="2"/>
        <v>-70.110000000000127</v>
      </c>
      <c r="G125" s="31">
        <f t="shared" si="3"/>
        <v>-2.2848595060714537E-2</v>
      </c>
    </row>
    <row r="126" spans="1:7" ht="15">
      <c r="A126" s="28">
        <v>42300</v>
      </c>
      <c r="B126" s="29">
        <v>7.5842000000000001</v>
      </c>
      <c r="C126" s="29">
        <v>3068.46</v>
      </c>
      <c r="D126" s="30">
        <f t="shared" si="0"/>
        <v>9.0399999999999814E-2</v>
      </c>
      <c r="E126" s="31">
        <f t="shared" si="1"/>
        <v>1.2063305666017215E-2</v>
      </c>
      <c r="F126">
        <f t="shared" si="2"/>
        <v>37.849999999999909</v>
      </c>
      <c r="G126" s="31">
        <f t="shared" si="3"/>
        <v>1.2489234840510626E-2</v>
      </c>
    </row>
    <row r="127" spans="1:7" ht="15">
      <c r="A127" s="28">
        <v>42293</v>
      </c>
      <c r="B127" s="29">
        <v>7.4938000000000002</v>
      </c>
      <c r="C127" s="29">
        <v>3030.61</v>
      </c>
      <c r="D127" s="30">
        <f t="shared" si="0"/>
        <v>0.13560000000000016</v>
      </c>
      <c r="E127" s="31">
        <f t="shared" si="1"/>
        <v>1.8428419994020298E-2</v>
      </c>
      <c r="F127">
        <f t="shared" si="2"/>
        <v>32.110000000000127</v>
      </c>
      <c r="G127" s="31">
        <f t="shared" si="3"/>
        <v>1.0708687677171962E-2</v>
      </c>
    </row>
    <row r="128" spans="1:7" ht="15">
      <c r="A128" s="28">
        <v>42286</v>
      </c>
      <c r="B128" s="29">
        <v>7.3582000000000001</v>
      </c>
      <c r="C128" s="29">
        <v>2998.5</v>
      </c>
      <c r="D128" s="30">
        <f t="shared" si="0"/>
        <v>-5.4299999999999571E-2</v>
      </c>
      <c r="E128" s="31">
        <f t="shared" si="1"/>
        <v>-7.3254637436761649E-3</v>
      </c>
      <c r="F128">
        <f t="shared" si="2"/>
        <v>205.34999999999991</v>
      </c>
      <c r="G128" s="31">
        <f t="shared" si="3"/>
        <v>7.351914505128615E-2</v>
      </c>
    </row>
    <row r="129" spans="1:7" ht="15">
      <c r="A129" s="28">
        <v>42279</v>
      </c>
      <c r="B129" s="29">
        <v>7.4124999999999996</v>
      </c>
      <c r="C129" s="29">
        <v>2793.15</v>
      </c>
      <c r="D129" s="30">
        <f t="shared" si="0"/>
        <v>9.0999999999992198E-3</v>
      </c>
      <c r="E129" s="31">
        <f t="shared" si="1"/>
        <v>1.2291649782531296E-3</v>
      </c>
      <c r="F129">
        <f t="shared" si="2"/>
        <v>-39.489999999999782</v>
      </c>
      <c r="G129" s="31">
        <f t="shared" si="3"/>
        <v>-1.3941058517848997E-2</v>
      </c>
    </row>
    <row r="130" spans="1:7" ht="15">
      <c r="A130" s="28">
        <v>42272</v>
      </c>
      <c r="B130" s="29">
        <v>7.4034000000000004</v>
      </c>
      <c r="C130" s="29">
        <v>2832.64</v>
      </c>
      <c r="D130" s="30">
        <f t="shared" si="0"/>
        <v>-0.2350999999999992</v>
      </c>
      <c r="E130" s="31">
        <f t="shared" si="1"/>
        <v>-3.0778294167702981E-2</v>
      </c>
      <c r="F130">
        <f t="shared" si="2"/>
        <v>-46.950000000000273</v>
      </c>
      <c r="G130" s="31">
        <f t="shared" si="3"/>
        <v>-1.6304404446466431E-2</v>
      </c>
    </row>
    <row r="131" spans="1:7" ht="15">
      <c r="A131" s="28">
        <v>42265</v>
      </c>
      <c r="B131" s="29">
        <v>7.6384999999999996</v>
      </c>
      <c r="C131" s="29">
        <v>2879.59</v>
      </c>
      <c r="D131" s="30">
        <f t="shared" si="0"/>
        <v>2.7099999999999902E-2</v>
      </c>
      <c r="E131" s="31">
        <f t="shared" si="1"/>
        <v>3.5604488004834724E-3</v>
      </c>
      <c r="F131">
        <f t="shared" si="2"/>
        <v>-8.4400000000000546</v>
      </c>
      <c r="G131" s="31">
        <f t="shared" si="3"/>
        <v>-2.922407315713498E-3</v>
      </c>
    </row>
    <row r="132" spans="1:7" ht="15">
      <c r="A132" s="28">
        <v>42258</v>
      </c>
      <c r="B132" s="29">
        <v>7.6113999999999997</v>
      </c>
      <c r="C132" s="29">
        <v>2888.03</v>
      </c>
      <c r="D132" s="30">
        <f t="shared" si="0"/>
        <v>0.15369999999999973</v>
      </c>
      <c r="E132" s="31">
        <f t="shared" si="1"/>
        <v>2.0609571315553014E-2</v>
      </c>
      <c r="F132">
        <f t="shared" si="2"/>
        <v>24.220000000000255</v>
      </c>
      <c r="G132" s="31">
        <f t="shared" si="3"/>
        <v>8.4572649721874893E-3</v>
      </c>
    </row>
    <row r="133" spans="1:7" ht="15">
      <c r="A133" s="28">
        <v>42251</v>
      </c>
      <c r="B133" s="29">
        <v>7.4577</v>
      </c>
      <c r="C133" s="29">
        <v>2863.81</v>
      </c>
      <c r="D133" s="30">
        <f t="shared" si="0"/>
        <v>0.15369999999999973</v>
      </c>
      <c r="E133" s="31">
        <f t="shared" si="1"/>
        <v>2.1043263964950674E-2</v>
      </c>
      <c r="F133">
        <f t="shared" si="2"/>
        <v>-92.130000000000109</v>
      </c>
      <c r="G133" s="31">
        <f t="shared" si="3"/>
        <v>-3.1167750360291516E-2</v>
      </c>
    </row>
    <row r="134" spans="1:7" ht="15">
      <c r="A134" s="28">
        <v>42244</v>
      </c>
      <c r="B134" s="29">
        <v>7.3040000000000003</v>
      </c>
      <c r="C134" s="29">
        <v>2955.94</v>
      </c>
      <c r="D134" s="30">
        <f t="shared" si="0"/>
        <v>0.1175000000000006</v>
      </c>
      <c r="E134" s="31">
        <f t="shared" si="1"/>
        <v>1.6350100883601282E-2</v>
      </c>
      <c r="F134">
        <f t="shared" si="2"/>
        <v>-15.070000000000164</v>
      </c>
      <c r="G134" s="31">
        <f t="shared" si="3"/>
        <v>-5.0723491337963059E-3</v>
      </c>
    </row>
    <row r="135" spans="1:7" ht="15">
      <c r="A135" s="28">
        <v>42237</v>
      </c>
      <c r="B135" s="29">
        <v>7.1864999999999997</v>
      </c>
      <c r="C135" s="29">
        <v>2971.01</v>
      </c>
      <c r="D135" s="30">
        <f t="shared" si="0"/>
        <v>-0.19890000000000008</v>
      </c>
      <c r="E135" s="31">
        <f t="shared" si="1"/>
        <v>-2.6931513526687802E-2</v>
      </c>
      <c r="F135">
        <f t="shared" si="2"/>
        <v>-143.23999999999978</v>
      </c>
      <c r="G135" s="31">
        <f t="shared" si="3"/>
        <v>-4.599502287870267E-2</v>
      </c>
    </row>
    <row r="136" spans="1:7" ht="15">
      <c r="A136" s="28">
        <v>42230</v>
      </c>
      <c r="B136" s="29">
        <v>7.3853999999999997</v>
      </c>
      <c r="C136" s="29">
        <v>3114.25</v>
      </c>
      <c r="D136" s="30">
        <f t="shared" si="0"/>
        <v>-2.7099999999999902E-2</v>
      </c>
      <c r="E136" s="31">
        <f t="shared" si="1"/>
        <v>-3.6559865092748605E-3</v>
      </c>
      <c r="F136">
        <f t="shared" si="2"/>
        <v>-82.409999999999854</v>
      </c>
      <c r="G136" s="31">
        <f t="shared" si="3"/>
        <v>-2.578003290934909E-2</v>
      </c>
    </row>
    <row r="137" spans="1:7" ht="15">
      <c r="A137" s="28">
        <v>42223</v>
      </c>
      <c r="B137" s="29">
        <v>7.4124999999999996</v>
      </c>
      <c r="C137" s="29">
        <v>3196.66</v>
      </c>
      <c r="D137" s="30">
        <f t="shared" si="0"/>
        <v>0.31639999999999979</v>
      </c>
      <c r="E137" s="31">
        <f t="shared" si="1"/>
        <v>4.4587872211496425E-2</v>
      </c>
      <c r="F137">
        <f t="shared" si="2"/>
        <v>-5.8400000000001455</v>
      </c>
      <c r="G137" s="31">
        <f t="shared" si="3"/>
        <v>-1.8235753317720985E-3</v>
      </c>
    </row>
    <row r="138" spans="1:7" ht="15">
      <c r="A138" s="28">
        <v>42216</v>
      </c>
      <c r="B138" s="29">
        <v>7.0960999999999999</v>
      </c>
      <c r="C138" s="29">
        <v>3202.5</v>
      </c>
      <c r="D138" s="30">
        <f t="shared" si="0"/>
        <v>-0.17170000000000041</v>
      </c>
      <c r="E138" s="31">
        <f t="shared" si="1"/>
        <v>-2.362475577203561E-2</v>
      </c>
      <c r="F138">
        <f t="shared" si="2"/>
        <v>-150.15000000000009</v>
      </c>
      <c r="G138" s="31">
        <f t="shared" si="3"/>
        <v>-4.4785468211713149E-2</v>
      </c>
    </row>
    <row r="139" spans="1:7" ht="15">
      <c r="A139" s="28">
        <v>42209</v>
      </c>
      <c r="B139" s="29">
        <v>7.2678000000000003</v>
      </c>
      <c r="C139" s="29">
        <v>3352.65</v>
      </c>
      <c r="D139" s="30">
        <f t="shared" si="0"/>
        <v>0.17170000000000041</v>
      </c>
      <c r="E139" s="31">
        <f t="shared" si="1"/>
        <v>2.4196389566099746E-2</v>
      </c>
      <c r="F139">
        <f t="shared" si="2"/>
        <v>-0.79999999999972715</v>
      </c>
      <c r="G139" s="31">
        <f t="shared" si="3"/>
        <v>-2.3856028865786792E-4</v>
      </c>
    </row>
    <row r="140" spans="1:7" ht="15">
      <c r="A140" s="28">
        <v>42202</v>
      </c>
      <c r="B140" s="29">
        <v>7.0960999999999999</v>
      </c>
      <c r="C140" s="29">
        <v>3353.45</v>
      </c>
      <c r="D140" s="30">
        <f t="shared" si="0"/>
        <v>4.5199999999999463E-2</v>
      </c>
      <c r="E140" s="31">
        <f t="shared" si="1"/>
        <v>6.4105291523067209E-3</v>
      </c>
      <c r="F140">
        <f t="shared" si="2"/>
        <v>73.569999999999709</v>
      </c>
      <c r="G140" s="31">
        <f t="shared" si="3"/>
        <v>2.243069868409811E-2</v>
      </c>
    </row>
    <row r="141" spans="1:7" ht="15">
      <c r="A141" s="28">
        <v>42195</v>
      </c>
      <c r="B141" s="29">
        <v>7.0509000000000004</v>
      </c>
      <c r="C141" s="29">
        <v>3279.88</v>
      </c>
      <c r="D141" s="30">
        <f t="shared" si="0"/>
        <v>-7.2299999999999365E-2</v>
      </c>
      <c r="E141" s="31">
        <f t="shared" si="1"/>
        <v>-1.0149932614555168E-2</v>
      </c>
      <c r="F141">
        <f t="shared" si="2"/>
        <v>-62.849999999999909</v>
      </c>
      <c r="G141" s="31">
        <f t="shared" si="3"/>
        <v>-1.8801997169977804E-2</v>
      </c>
    </row>
    <row r="142" spans="1:7" ht="15">
      <c r="A142" s="28">
        <v>42188</v>
      </c>
      <c r="B142" s="29">
        <v>7.1231999999999998</v>
      </c>
      <c r="C142" s="29">
        <v>3342.73</v>
      </c>
      <c r="D142" s="30">
        <f t="shared" si="0"/>
        <v>2.7099999999999902E-2</v>
      </c>
      <c r="E142" s="31">
        <f t="shared" si="1"/>
        <v>3.818999168557363E-3</v>
      </c>
      <c r="F142">
        <f t="shared" si="2"/>
        <v>21.829999999999927</v>
      </c>
      <c r="G142" s="31">
        <f t="shared" si="3"/>
        <v>6.5735192267156271E-3</v>
      </c>
    </row>
    <row r="143" spans="1:7" ht="15">
      <c r="A143" s="28">
        <v>42181</v>
      </c>
      <c r="B143" s="29">
        <v>7.0960999999999999</v>
      </c>
      <c r="C143" s="29">
        <v>3320.9</v>
      </c>
      <c r="D143" s="30">
        <f t="shared" si="0"/>
        <v>-5.4199999999999804E-2</v>
      </c>
      <c r="E143" s="31">
        <f t="shared" si="1"/>
        <v>-7.5801015342013348E-3</v>
      </c>
      <c r="F143">
        <f t="shared" si="2"/>
        <v>19.940000000000055</v>
      </c>
      <c r="G143" s="31">
        <f t="shared" si="3"/>
        <v>6.0406669574911706E-3</v>
      </c>
    </row>
    <row r="144" spans="1:7" ht="15">
      <c r="A144" s="28">
        <v>42174</v>
      </c>
      <c r="B144" s="29">
        <v>7.1502999999999997</v>
      </c>
      <c r="C144" s="29">
        <v>3300.96</v>
      </c>
      <c r="D144" s="30">
        <f t="shared" si="0"/>
        <v>0.13559999999999928</v>
      </c>
      <c r="E144" s="31">
        <f t="shared" si="1"/>
        <v>1.9330833820405614E-2</v>
      </c>
      <c r="F144">
        <f t="shared" si="2"/>
        <v>-52.889999999999873</v>
      </c>
      <c r="G144" s="31">
        <f t="shared" si="3"/>
        <v>-1.5769936043651289E-2</v>
      </c>
    </row>
    <row r="145" spans="1:7" ht="15">
      <c r="A145" s="28">
        <v>42167</v>
      </c>
      <c r="B145" s="29">
        <v>7.0147000000000004</v>
      </c>
      <c r="C145" s="29">
        <v>3353.85</v>
      </c>
      <c r="D145" s="30">
        <f t="shared" si="0"/>
        <v>1.8000000000000682E-2</v>
      </c>
      <c r="E145" s="31">
        <f t="shared" si="1"/>
        <v>2.572641388083051E-3</v>
      </c>
      <c r="F145">
        <f t="shared" si="2"/>
        <v>20.179999999999836</v>
      </c>
      <c r="G145" s="31">
        <f t="shared" si="3"/>
        <v>6.0533886077505676E-3</v>
      </c>
    </row>
    <row r="146" spans="1:7" ht="15">
      <c r="A146" s="28">
        <v>42160</v>
      </c>
      <c r="B146" s="29">
        <v>6.9966999999999997</v>
      </c>
      <c r="C146" s="29">
        <v>3333.67</v>
      </c>
      <c r="D146" s="30">
        <f t="shared" si="0"/>
        <v>-6.3200000000000145E-2</v>
      </c>
      <c r="E146" s="31">
        <f t="shared" si="1"/>
        <v>-8.9519681581892302E-3</v>
      </c>
      <c r="F146">
        <f t="shared" si="2"/>
        <v>-58.440000000000055</v>
      </c>
      <c r="G146" s="31">
        <f t="shared" si="3"/>
        <v>-1.722821488689932E-2</v>
      </c>
    </row>
    <row r="147" spans="1:7" ht="15">
      <c r="A147" s="28">
        <v>42153</v>
      </c>
      <c r="B147" s="29">
        <v>7.0598999999999998</v>
      </c>
      <c r="C147" s="29">
        <v>3392.11</v>
      </c>
      <c r="D147" s="30">
        <f t="shared" si="0"/>
        <v>-0.18989999999999974</v>
      </c>
      <c r="E147" s="31">
        <f t="shared" si="1"/>
        <v>-2.6193826036580284E-2</v>
      </c>
      <c r="F147">
        <f t="shared" si="2"/>
        <v>-58.069999999999709</v>
      </c>
      <c r="G147" s="31">
        <f t="shared" si="3"/>
        <v>-1.6831005918531702E-2</v>
      </c>
    </row>
    <row r="148" spans="1:7" ht="15">
      <c r="A148" s="28">
        <v>42146</v>
      </c>
      <c r="B148" s="29">
        <v>7.2497999999999996</v>
      </c>
      <c r="C148" s="29">
        <v>3450.18</v>
      </c>
      <c r="D148" s="30">
        <f t="shared" si="0"/>
        <v>1.8099999999999561E-2</v>
      </c>
      <c r="E148" s="31">
        <f t="shared" si="1"/>
        <v>2.5028693115034585E-3</v>
      </c>
      <c r="F148">
        <f t="shared" si="2"/>
        <v>-12.920000000000073</v>
      </c>
      <c r="G148" s="31">
        <f t="shared" si="3"/>
        <v>-3.7307614564985338E-3</v>
      </c>
    </row>
    <row r="149" spans="1:7" ht="15">
      <c r="A149" s="28">
        <v>42139</v>
      </c>
      <c r="B149" s="29">
        <v>7.2317</v>
      </c>
      <c r="C149" s="29">
        <v>3463.1</v>
      </c>
      <c r="D149" s="30">
        <f t="shared" si="0"/>
        <v>0.17180000000000017</v>
      </c>
      <c r="E149" s="31">
        <f t="shared" si="1"/>
        <v>2.4334622303432085E-2</v>
      </c>
      <c r="F149">
        <f t="shared" si="2"/>
        <v>11.089999999999691</v>
      </c>
      <c r="G149" s="31">
        <f t="shared" si="3"/>
        <v>3.2126210526619826E-3</v>
      </c>
    </row>
    <row r="150" spans="1:7" ht="15">
      <c r="A150" s="28">
        <v>42132</v>
      </c>
      <c r="B150" s="29">
        <v>7.0598999999999998</v>
      </c>
      <c r="C150" s="29">
        <v>3452.01</v>
      </c>
      <c r="D150" s="30">
        <f t="shared" si="0"/>
        <v>-0.12549999999999972</v>
      </c>
      <c r="E150" s="31">
        <f t="shared" si="1"/>
        <v>-1.7465972666796521E-2</v>
      </c>
      <c r="F150">
        <f t="shared" si="2"/>
        <v>-35.379999999999654</v>
      </c>
      <c r="G150" s="31">
        <f t="shared" si="3"/>
        <v>-1.0145122856921554E-2</v>
      </c>
    </row>
    <row r="151" spans="1:7" ht="15">
      <c r="A151" s="28">
        <v>42125</v>
      </c>
      <c r="B151" s="29">
        <v>7.1853999999999996</v>
      </c>
      <c r="C151" s="29">
        <v>3487.39</v>
      </c>
      <c r="D151" s="30">
        <f t="shared" si="0"/>
        <v>4.2499999999999538E-2</v>
      </c>
      <c r="E151" s="31">
        <f t="shared" si="1"/>
        <v>5.9499643002141342E-3</v>
      </c>
      <c r="F151">
        <f t="shared" si="2"/>
        <v>-25.610000000000127</v>
      </c>
      <c r="G151" s="31">
        <f t="shared" si="3"/>
        <v>-7.290065471107352E-3</v>
      </c>
    </row>
    <row r="152" spans="1:7" ht="15">
      <c r="A152" s="28">
        <v>42118</v>
      </c>
      <c r="B152" s="29">
        <v>7.1429</v>
      </c>
      <c r="C152" s="29">
        <v>3513</v>
      </c>
      <c r="D152" s="30">
        <f t="shared" si="0"/>
        <v>-0.10200000000000031</v>
      </c>
      <c r="E152" s="31">
        <f t="shared" si="1"/>
        <v>-1.4078869273557993E-2</v>
      </c>
      <c r="F152">
        <f t="shared" si="2"/>
        <v>-12.190000000000055</v>
      </c>
      <c r="G152" s="31">
        <f t="shared" si="3"/>
        <v>-3.4579696413526801E-3</v>
      </c>
    </row>
    <row r="153" spans="1:7" ht="15">
      <c r="A153" s="28">
        <v>42111</v>
      </c>
      <c r="B153" s="29">
        <v>7.2449000000000003</v>
      </c>
      <c r="C153" s="29">
        <v>3525.19</v>
      </c>
      <c r="D153" s="30">
        <f t="shared" si="0"/>
        <v>1.7000000000000348E-2</v>
      </c>
      <c r="E153" s="31">
        <f t="shared" si="1"/>
        <v>2.3519971222623927E-3</v>
      </c>
      <c r="F153">
        <f t="shared" si="2"/>
        <v>52.809999999999945</v>
      </c>
      <c r="G153" s="31">
        <f t="shared" si="3"/>
        <v>1.5208588921719382E-2</v>
      </c>
    </row>
    <row r="154" spans="1:7" ht="15">
      <c r="A154" s="28">
        <v>42104</v>
      </c>
      <c r="B154" s="29">
        <v>7.2279</v>
      </c>
      <c r="C154" s="29">
        <v>3472.38</v>
      </c>
      <c r="D154" s="30">
        <f t="shared" si="0"/>
        <v>2.5500000000000078E-2</v>
      </c>
      <c r="E154" s="31">
        <f t="shared" si="1"/>
        <v>3.5404865044985113E-3</v>
      </c>
      <c r="F154">
        <f t="shared" si="2"/>
        <v>18.630000000000109</v>
      </c>
      <c r="G154" s="31">
        <f t="shared" si="3"/>
        <v>5.3941368078176209E-3</v>
      </c>
    </row>
    <row r="155" spans="1:7" ht="15">
      <c r="A155" s="28">
        <v>42097</v>
      </c>
      <c r="B155" s="29">
        <v>7.2023999999999999</v>
      </c>
      <c r="C155" s="29">
        <v>3453.75</v>
      </c>
      <c r="D155" s="30">
        <f t="shared" si="0"/>
        <v>8.49999999999973E-3</v>
      </c>
      <c r="E155" s="31">
        <f t="shared" si="1"/>
        <v>1.1815565965609376E-3</v>
      </c>
      <c r="F155">
        <f t="shared" si="2"/>
        <v>3.6500000000000909</v>
      </c>
      <c r="G155" s="31">
        <f t="shared" si="3"/>
        <v>1.0579403495551117E-3</v>
      </c>
    </row>
    <row r="156" spans="1:7" ht="15">
      <c r="A156" s="28">
        <v>42090</v>
      </c>
      <c r="B156" s="29">
        <v>7.1939000000000002</v>
      </c>
      <c r="C156" s="29">
        <v>3450.1</v>
      </c>
      <c r="D156" s="30">
        <f t="shared" si="0"/>
        <v>-6.8099999999999383E-2</v>
      </c>
      <c r="E156" s="31">
        <f t="shared" si="1"/>
        <v>-9.377581933351609E-3</v>
      </c>
      <c r="F156">
        <f t="shared" si="2"/>
        <v>37.659999999999854</v>
      </c>
      <c r="G156" s="31">
        <f t="shared" si="3"/>
        <v>1.1036091477066221E-2</v>
      </c>
    </row>
    <row r="157" spans="1:7" ht="15">
      <c r="A157" s="28">
        <v>42083</v>
      </c>
      <c r="B157" s="29">
        <v>7.2619999999999996</v>
      </c>
      <c r="C157" s="29">
        <v>3412.44</v>
      </c>
      <c r="D157" s="30">
        <f t="shared" si="0"/>
        <v>-5.9500000000000774E-2</v>
      </c>
      <c r="E157" s="31">
        <f t="shared" si="1"/>
        <v>-8.1267499829271016E-3</v>
      </c>
      <c r="F157">
        <f t="shared" si="2"/>
        <v>49.670000000000073</v>
      </c>
      <c r="G157" s="31">
        <f t="shared" si="3"/>
        <v>1.4770561174270043E-2</v>
      </c>
    </row>
    <row r="158" spans="1:7" ht="15">
      <c r="A158" s="28">
        <v>42076</v>
      </c>
      <c r="B158" s="29">
        <v>7.3215000000000003</v>
      </c>
      <c r="C158" s="29">
        <v>3362.77</v>
      </c>
      <c r="D158" s="30">
        <f t="shared" si="0"/>
        <v>7.6600000000000001E-2</v>
      </c>
      <c r="E158" s="31">
        <f t="shared" si="1"/>
        <v>1.0572954768181755E-2</v>
      </c>
      <c r="F158">
        <f t="shared" si="2"/>
        <v>-54.740000000000236</v>
      </c>
      <c r="G158" s="31">
        <f t="shared" si="3"/>
        <v>-1.6017509824404384E-2</v>
      </c>
    </row>
    <row r="159" spans="1:7" ht="15">
      <c r="A159" s="28">
        <v>42069</v>
      </c>
      <c r="B159" s="29">
        <v>7.2449000000000003</v>
      </c>
      <c r="C159" s="29">
        <v>3417.51</v>
      </c>
      <c r="D159" s="30">
        <f t="shared" si="0"/>
        <v>0.34010000000000051</v>
      </c>
      <c r="E159" s="31">
        <f t="shared" si="1"/>
        <v>4.9255590313984549E-2</v>
      </c>
      <c r="F159">
        <f t="shared" si="2"/>
        <v>14.650000000000091</v>
      </c>
      <c r="G159" s="31">
        <f t="shared" si="3"/>
        <v>4.3052020947085953E-3</v>
      </c>
    </row>
    <row r="160" spans="1:7" ht="15">
      <c r="A160" s="28">
        <v>42062</v>
      </c>
      <c r="B160" s="29">
        <v>6.9047999999999998</v>
      </c>
      <c r="C160" s="29">
        <v>3402.86</v>
      </c>
      <c r="D160" s="30">
        <f t="shared" si="0"/>
        <v>-0.13609999999999989</v>
      </c>
      <c r="E160" s="31">
        <f t="shared" si="1"/>
        <v>-1.9329915209703289E-2</v>
      </c>
      <c r="F160">
        <f t="shared" si="2"/>
        <v>-32.799999999999727</v>
      </c>
      <c r="G160" s="31">
        <f t="shared" si="3"/>
        <v>-9.5469283922156815E-3</v>
      </c>
    </row>
    <row r="161" spans="1:7" ht="15">
      <c r="A161" s="28">
        <v>42055</v>
      </c>
      <c r="B161" s="29">
        <v>7.0408999999999997</v>
      </c>
      <c r="C161" s="29">
        <v>3435.66</v>
      </c>
      <c r="D161" s="30">
        <f t="shared" si="0"/>
        <v>3.4099999999999575E-2</v>
      </c>
      <c r="E161" s="31">
        <f t="shared" si="1"/>
        <v>4.8667009191070924E-3</v>
      </c>
      <c r="F161">
        <f t="shared" si="2"/>
        <v>9.4400000000000546</v>
      </c>
      <c r="G161" s="31">
        <f t="shared" si="3"/>
        <v>2.755222957078079E-3</v>
      </c>
    </row>
    <row r="162" spans="1:7" ht="15">
      <c r="A162" s="28">
        <v>42048</v>
      </c>
      <c r="B162" s="29">
        <v>7.0068000000000001</v>
      </c>
      <c r="C162" s="29">
        <v>3426.22</v>
      </c>
      <c r="D162" s="30">
        <f t="shared" si="0"/>
        <v>1.7000000000000348E-2</v>
      </c>
      <c r="E162" s="31">
        <f t="shared" si="1"/>
        <v>2.432115368107864E-3</v>
      </c>
      <c r="F162">
        <f t="shared" si="2"/>
        <v>-5.1400000000003274</v>
      </c>
      <c r="G162" s="31">
        <f t="shared" si="3"/>
        <v>-1.4979483353540076E-3</v>
      </c>
    </row>
    <row r="163" spans="1:7" ht="15">
      <c r="A163" s="28">
        <v>42041</v>
      </c>
      <c r="B163" s="29">
        <v>6.9897999999999998</v>
      </c>
      <c r="C163" s="29">
        <v>3431.36</v>
      </c>
      <c r="D163" s="30">
        <f t="shared" si="0"/>
        <v>7.6500000000000234E-2</v>
      </c>
      <c r="E163" s="31">
        <f t="shared" si="1"/>
        <v>1.1065627124528118E-2</v>
      </c>
      <c r="F163">
        <f t="shared" si="2"/>
        <v>40.160000000000309</v>
      </c>
      <c r="G163" s="31">
        <f t="shared" si="3"/>
        <v>1.1842415664071806E-2</v>
      </c>
    </row>
    <row r="164" spans="1:7" ht="15">
      <c r="A164" s="28">
        <v>42034</v>
      </c>
      <c r="B164" s="29">
        <v>6.9132999999999996</v>
      </c>
      <c r="C164" s="29">
        <v>3391.2</v>
      </c>
      <c r="D164" s="30">
        <f t="shared" si="0"/>
        <v>0.18709999999999916</v>
      </c>
      <c r="E164" s="31">
        <f t="shared" si="1"/>
        <v>2.7816597781808325E-2</v>
      </c>
      <c r="F164">
        <f t="shared" si="2"/>
        <v>-20.300000000000182</v>
      </c>
      <c r="G164" s="31">
        <f t="shared" si="3"/>
        <v>-5.9504616737506028E-3</v>
      </c>
    </row>
    <row r="165" spans="1:7" ht="15">
      <c r="A165" s="28">
        <v>42027</v>
      </c>
      <c r="B165" s="29">
        <v>6.7262000000000004</v>
      </c>
      <c r="C165" s="29">
        <v>3411.5</v>
      </c>
      <c r="D165" s="30">
        <f t="shared" si="0"/>
        <v>3.4000000000000696E-2</v>
      </c>
      <c r="E165" s="31">
        <f t="shared" si="1"/>
        <v>5.080541525955694E-3</v>
      </c>
      <c r="F165">
        <f t="shared" si="2"/>
        <v>110.82000000000016</v>
      </c>
      <c r="G165" s="31">
        <f t="shared" si="3"/>
        <v>3.3574899717633992E-2</v>
      </c>
    </row>
    <row r="166" spans="1:7" ht="15">
      <c r="A166" s="28">
        <v>42020</v>
      </c>
      <c r="B166" s="29">
        <v>6.6921999999999997</v>
      </c>
      <c r="C166" s="29">
        <v>3300.68</v>
      </c>
      <c r="D166" s="30">
        <f t="shared" si="0"/>
        <v>-5.9499999999999886E-2</v>
      </c>
      <c r="E166" s="31">
        <f t="shared" si="1"/>
        <v>-8.8125953463571976E-3</v>
      </c>
      <c r="F166">
        <f t="shared" si="2"/>
        <v>-37.760000000000218</v>
      </c>
      <c r="G166" s="31">
        <f t="shared" si="3"/>
        <v>-1.1310672050418824E-2</v>
      </c>
    </row>
    <row r="167" spans="1:7" ht="15">
      <c r="A167" s="28">
        <v>42013</v>
      </c>
      <c r="B167" s="29">
        <v>6.7516999999999996</v>
      </c>
      <c r="C167" s="29">
        <v>3338.44</v>
      </c>
      <c r="D167" s="30">
        <f t="shared" si="0"/>
        <v>8.49999999999973E-3</v>
      </c>
      <c r="E167" s="31">
        <f t="shared" si="1"/>
        <v>1.2605291256376394E-3</v>
      </c>
      <c r="F167">
        <f t="shared" si="2"/>
        <v>-32.150000000000091</v>
      </c>
      <c r="G167" s="31">
        <f t="shared" si="3"/>
        <v>-9.5383894214366299E-3</v>
      </c>
    </row>
    <row r="168" spans="1:7" ht="15">
      <c r="A168" s="28">
        <v>42006</v>
      </c>
      <c r="B168" s="29">
        <v>6.7431999999999999</v>
      </c>
      <c r="C168" s="29">
        <v>3370.59</v>
      </c>
      <c r="D168" s="30">
        <f t="shared" si="0"/>
        <v>0.17849999999999966</v>
      </c>
      <c r="E168" s="31">
        <f t="shared" si="1"/>
        <v>2.7190884579645629E-2</v>
      </c>
      <c r="F168">
        <f t="shared" si="2"/>
        <v>16.910000000000309</v>
      </c>
      <c r="G168" s="31">
        <f t="shared" si="3"/>
        <v>5.0422222752320766E-3</v>
      </c>
    </row>
    <row r="169" spans="1:7" ht="15">
      <c r="A169" s="28">
        <v>41999</v>
      </c>
      <c r="B169" s="29">
        <v>6.5647000000000002</v>
      </c>
      <c r="C169" s="29">
        <v>3353.68</v>
      </c>
      <c r="D169" s="30">
        <f t="shared" si="0"/>
        <v>0.13609999999999989</v>
      </c>
      <c r="E169" s="31">
        <f t="shared" si="1"/>
        <v>2.1171017017702125E-2</v>
      </c>
      <c r="F169">
        <f t="shared" si="2"/>
        <v>74.149999999999636</v>
      </c>
      <c r="G169" s="31">
        <f t="shared" si="3"/>
        <v>2.2609947157062028E-2</v>
      </c>
    </row>
    <row r="170" spans="1:7" ht="15">
      <c r="A170" s="28">
        <v>41992</v>
      </c>
      <c r="B170" s="29">
        <v>6.4286000000000003</v>
      </c>
      <c r="C170" s="29">
        <v>3279.53</v>
      </c>
      <c r="D170" s="30">
        <f t="shared" si="0"/>
        <v>-0.13609999999999989</v>
      </c>
      <c r="E170" s="31">
        <f t="shared" si="1"/>
        <v>-2.0732097430194812E-2</v>
      </c>
      <c r="F170">
        <f t="shared" si="2"/>
        <v>-44.599999999999909</v>
      </c>
      <c r="G170" s="31">
        <f t="shared" si="3"/>
        <v>-1.3417044459753351E-2</v>
      </c>
    </row>
    <row r="171" spans="1:7" ht="15">
      <c r="A171" s="28">
        <v>41985</v>
      </c>
      <c r="B171" s="29">
        <v>6.5647000000000002</v>
      </c>
      <c r="C171" s="29">
        <v>3324.13</v>
      </c>
      <c r="D171" s="30">
        <f t="shared" si="0"/>
        <v>-5.9499999999999886E-2</v>
      </c>
      <c r="E171" s="31">
        <f t="shared" si="1"/>
        <v>-8.9822167205096289E-3</v>
      </c>
      <c r="F171">
        <f t="shared" si="2"/>
        <v>-0.25999999999976353</v>
      </c>
      <c r="G171" s="31">
        <f t="shared" si="3"/>
        <v>-7.8209836992580153E-5</v>
      </c>
    </row>
    <row r="172" spans="1:7" ht="15">
      <c r="A172" s="28">
        <v>41978</v>
      </c>
      <c r="B172" s="29">
        <v>6.6242000000000001</v>
      </c>
      <c r="C172" s="29">
        <v>3324.39</v>
      </c>
      <c r="D172" s="30">
        <f t="shared" si="0"/>
        <v>0.11059999999999981</v>
      </c>
      <c r="E172" s="31">
        <f t="shared" si="1"/>
        <v>1.6979857528862656E-2</v>
      </c>
      <c r="F172">
        <f t="shared" si="2"/>
        <v>-26.110000000000127</v>
      </c>
      <c r="G172" s="31">
        <f t="shared" si="3"/>
        <v>-7.7928667363080517E-3</v>
      </c>
    </row>
    <row r="173" spans="1:7" ht="15">
      <c r="A173" s="28">
        <v>41971</v>
      </c>
      <c r="B173" s="29">
        <v>6.5136000000000003</v>
      </c>
      <c r="C173" s="29">
        <v>3350.5</v>
      </c>
      <c r="D173" s="30">
        <f t="shared" si="0"/>
        <v>-3.4099999999999575E-2</v>
      </c>
      <c r="E173" s="31">
        <f t="shared" si="1"/>
        <v>-5.2079356109778355E-3</v>
      </c>
      <c r="F173">
        <f t="shared" si="2"/>
        <v>5.1799999999998363</v>
      </c>
      <c r="G173" s="31">
        <f t="shared" si="3"/>
        <v>1.5484318391065237E-3</v>
      </c>
    </row>
    <row r="174" spans="1:7" ht="15">
      <c r="A174" s="28">
        <v>41964</v>
      </c>
      <c r="B174" s="29">
        <v>6.5476999999999999</v>
      </c>
      <c r="C174" s="29">
        <v>3345.32</v>
      </c>
      <c r="D174" s="30">
        <f t="shared" si="0"/>
        <v>0.10210000000000008</v>
      </c>
      <c r="E174" s="31">
        <f t="shared" si="1"/>
        <v>1.5840263125232731E-2</v>
      </c>
      <c r="F174">
        <f t="shared" si="2"/>
        <v>29.650000000000091</v>
      </c>
      <c r="G174" s="31">
        <f t="shared" si="3"/>
        <v>8.9423857018340464E-3</v>
      </c>
    </row>
    <row r="175" spans="1:7" ht="15">
      <c r="A175" s="28">
        <v>41957</v>
      </c>
      <c r="B175" s="29">
        <v>6.4455999999999998</v>
      </c>
      <c r="C175" s="29">
        <v>3315.67</v>
      </c>
      <c r="D175" s="30">
        <f t="shared" si="0"/>
        <v>2.5500000000000078E-2</v>
      </c>
      <c r="E175" s="31">
        <f t="shared" si="1"/>
        <v>3.9719007492095264E-3</v>
      </c>
      <c r="F175">
        <f t="shared" si="2"/>
        <v>29.2800000000002</v>
      </c>
      <c r="G175" s="31">
        <f t="shared" si="3"/>
        <v>8.9094720955212869E-3</v>
      </c>
    </row>
    <row r="176" spans="1:7" ht="15">
      <c r="A176" s="28">
        <v>41950</v>
      </c>
      <c r="B176" s="29">
        <v>6.4200999999999997</v>
      </c>
      <c r="C176" s="29">
        <v>3286.39</v>
      </c>
      <c r="D176" s="30">
        <f t="shared" si="0"/>
        <v>-0.15310000000000024</v>
      </c>
      <c r="E176" s="31">
        <f t="shared" si="1"/>
        <v>-2.3291547495892448E-2</v>
      </c>
      <c r="F176">
        <f t="shared" si="2"/>
        <v>12.139999999999873</v>
      </c>
      <c r="G176" s="31">
        <f t="shared" si="3"/>
        <v>3.7077193250362288E-3</v>
      </c>
    </row>
    <row r="177" spans="1:7" ht="15">
      <c r="A177" s="28">
        <v>41943</v>
      </c>
      <c r="B177" s="29">
        <v>6.5731999999999999</v>
      </c>
      <c r="C177" s="29">
        <v>3274.25</v>
      </c>
      <c r="D177" s="30">
        <f t="shared" si="0"/>
        <v>0.18710000000000004</v>
      </c>
      <c r="E177" s="31">
        <f t="shared" si="1"/>
        <v>2.929800660810198E-2</v>
      </c>
      <c r="F177">
        <f t="shared" si="2"/>
        <v>51.699999999999818</v>
      </c>
      <c r="G177" s="31">
        <f t="shared" si="3"/>
        <v>1.6043195605964164E-2</v>
      </c>
    </row>
    <row r="178" spans="1:7" ht="15">
      <c r="A178" s="28">
        <v>41936</v>
      </c>
      <c r="B178" s="29">
        <v>6.3860999999999999</v>
      </c>
      <c r="C178" s="29">
        <v>3222.55</v>
      </c>
      <c r="D178" s="30">
        <f t="shared" si="0"/>
        <v>0.13609999999999989</v>
      </c>
      <c r="E178" s="31">
        <f t="shared" si="1"/>
        <v>2.1775999999999983E-2</v>
      </c>
      <c r="F178">
        <f t="shared" si="2"/>
        <v>54.820000000000164</v>
      </c>
      <c r="G178" s="31">
        <f t="shared" si="3"/>
        <v>1.7305767852689516E-2</v>
      </c>
    </row>
    <row r="179" spans="1:7" ht="15">
      <c r="A179" s="28">
        <v>41929</v>
      </c>
      <c r="B179" s="29">
        <v>6.25</v>
      </c>
      <c r="C179" s="29">
        <v>3167.73</v>
      </c>
      <c r="D179" s="30">
        <f t="shared" si="0"/>
        <v>-0.15310000000000024</v>
      </c>
      <c r="E179" s="31">
        <f t="shared" si="1"/>
        <v>-2.3910293451609412E-2</v>
      </c>
      <c r="F179">
        <f t="shared" si="2"/>
        <v>-56.139999999999873</v>
      </c>
      <c r="G179" s="31">
        <f t="shared" si="3"/>
        <v>-1.741385353627779E-2</v>
      </c>
    </row>
    <row r="180" spans="1:7" ht="15">
      <c r="A180" s="28">
        <v>41922</v>
      </c>
      <c r="B180" s="29">
        <v>6.4031000000000002</v>
      </c>
      <c r="C180" s="29">
        <v>3223.87</v>
      </c>
      <c r="D180" s="30">
        <f t="shared" si="0"/>
        <v>-5.1000000000000156E-2</v>
      </c>
      <c r="E180" s="31">
        <f t="shared" si="1"/>
        <v>-7.9019537968113528E-3</v>
      </c>
      <c r="F180">
        <f t="shared" si="2"/>
        <v>-29.369999999999891</v>
      </c>
      <c r="G180" s="31">
        <f t="shared" si="3"/>
        <v>-9.0279229322152363E-3</v>
      </c>
    </row>
    <row r="181" spans="1:7" ht="15">
      <c r="A181" s="28">
        <v>41915</v>
      </c>
      <c r="B181" s="29">
        <v>6.4541000000000004</v>
      </c>
      <c r="C181" s="29">
        <v>3253.24</v>
      </c>
      <c r="D181" s="30">
        <f t="shared" si="0"/>
        <v>-0.10209999999999919</v>
      </c>
      <c r="E181" s="31">
        <f t="shared" si="1"/>
        <v>-1.5573045361642293E-2</v>
      </c>
      <c r="F181">
        <f t="shared" si="2"/>
        <v>-38.970000000000255</v>
      </c>
      <c r="G181" s="31">
        <f t="shared" si="3"/>
        <v>-1.1837033482068354E-2</v>
      </c>
    </row>
    <row r="182" spans="1:7" ht="15">
      <c r="A182" s="28">
        <v>41908</v>
      </c>
      <c r="B182" s="29">
        <v>6.5561999999999996</v>
      </c>
      <c r="C182" s="29">
        <v>3292.21</v>
      </c>
      <c r="D182" s="30">
        <f t="shared" si="0"/>
        <v>-7.6500000000000234E-2</v>
      </c>
      <c r="E182" s="31">
        <f t="shared" si="1"/>
        <v>-1.1533764530281822E-2</v>
      </c>
      <c r="F182">
        <f t="shared" si="2"/>
        <v>-12.840000000000146</v>
      </c>
      <c r="G182" s="31">
        <f t="shared" si="3"/>
        <v>-3.8849639188514983E-3</v>
      </c>
    </row>
    <row r="183" spans="1:7" ht="15">
      <c r="A183" s="28">
        <v>41901</v>
      </c>
      <c r="B183" s="29">
        <v>6.6326999999999998</v>
      </c>
      <c r="C183" s="29">
        <v>3305.05</v>
      </c>
      <c r="D183" s="30">
        <f t="shared" si="0"/>
        <v>-5.1000000000000156E-2</v>
      </c>
      <c r="E183" s="31">
        <f t="shared" si="1"/>
        <v>-7.6305040621213035E-3</v>
      </c>
      <c r="F183">
        <f t="shared" si="2"/>
        <v>-40.5</v>
      </c>
      <c r="G183" s="31">
        <f t="shared" si="3"/>
        <v>-1.2105632855584282E-2</v>
      </c>
    </row>
    <row r="184" spans="1:7" ht="15">
      <c r="A184" s="28">
        <v>41894</v>
      </c>
      <c r="B184" s="29">
        <v>6.6837</v>
      </c>
      <c r="C184" s="29">
        <v>3345.55</v>
      </c>
      <c r="D184" s="30">
        <f t="shared" si="0"/>
        <v>-1.7000000000000348E-2</v>
      </c>
      <c r="E184" s="31">
        <f t="shared" si="1"/>
        <v>-2.5370483680809985E-3</v>
      </c>
      <c r="F184">
        <f t="shared" si="2"/>
        <v>3.8200000000001637</v>
      </c>
      <c r="G184" s="31">
        <f t="shared" si="3"/>
        <v>1.1431204795121579E-3</v>
      </c>
    </row>
    <row r="185" spans="1:7" ht="15">
      <c r="A185" s="28">
        <v>41887</v>
      </c>
      <c r="B185" s="29">
        <v>6.7007000000000003</v>
      </c>
      <c r="C185" s="29">
        <v>3341.73</v>
      </c>
      <c r="D185" s="30">
        <f t="shared" si="0"/>
        <v>-0.12759999999999927</v>
      </c>
      <c r="E185" s="31">
        <f t="shared" si="1"/>
        <v>-1.8686935254748512E-2</v>
      </c>
      <c r="F185">
        <f t="shared" si="2"/>
        <v>14.639999999999873</v>
      </c>
      <c r="G185" s="31">
        <f t="shared" si="3"/>
        <v>4.4002416526153099E-3</v>
      </c>
    </row>
    <row r="186" spans="1:7" ht="15">
      <c r="A186" s="28">
        <v>41880</v>
      </c>
      <c r="B186" s="29">
        <v>6.8282999999999996</v>
      </c>
      <c r="C186" s="29">
        <v>3327.09</v>
      </c>
      <c r="D186" s="30">
        <f t="shared" si="0"/>
        <v>-4.2500000000000426E-2</v>
      </c>
      <c r="E186" s="31">
        <f t="shared" si="1"/>
        <v>-6.1855970192700163E-3</v>
      </c>
      <c r="F186">
        <f t="shared" si="2"/>
        <v>1.5900000000001455</v>
      </c>
      <c r="G186" s="31">
        <f t="shared" si="3"/>
        <v>4.7812359043757194E-4</v>
      </c>
    </row>
    <row r="187" spans="1:7" ht="15">
      <c r="A187" s="28">
        <v>41873</v>
      </c>
      <c r="B187" s="29">
        <v>6.8708</v>
      </c>
      <c r="C187" s="29">
        <v>3325.5</v>
      </c>
      <c r="D187" s="30">
        <f t="shared" si="0"/>
        <v>2.5500000000000078E-2</v>
      </c>
      <c r="E187" s="31">
        <f t="shared" si="1"/>
        <v>3.7251837026865261E-3</v>
      </c>
      <c r="F187">
        <f t="shared" si="2"/>
        <v>10.730000000000018</v>
      </c>
      <c r="G187" s="31">
        <f t="shared" si="3"/>
        <v>3.237027003381839E-3</v>
      </c>
    </row>
    <row r="188" spans="1:7" ht="15">
      <c r="A188" s="28">
        <v>41866</v>
      </c>
      <c r="B188" s="29">
        <v>6.8452999999999999</v>
      </c>
      <c r="C188" s="29">
        <v>3314.77</v>
      </c>
      <c r="D188" s="30">
        <f t="shared" si="0"/>
        <v>1.7000000000000348E-2</v>
      </c>
      <c r="E188" s="31">
        <f t="shared" si="1"/>
        <v>2.4896387094885037E-3</v>
      </c>
      <c r="F188">
        <f t="shared" si="2"/>
        <v>25.880000000000109</v>
      </c>
      <c r="G188" s="31">
        <f t="shared" si="3"/>
        <v>7.868916260501296E-3</v>
      </c>
    </row>
    <row r="189" spans="1:7" ht="15">
      <c r="A189" s="28">
        <v>41859</v>
      </c>
      <c r="B189" s="29">
        <v>6.8282999999999996</v>
      </c>
      <c r="C189" s="29">
        <v>3288.89</v>
      </c>
      <c r="D189" s="30">
        <f t="shared" si="0"/>
        <v>-2.5500000000000078E-2</v>
      </c>
      <c r="E189" s="31">
        <f t="shared" si="1"/>
        <v>-3.7205637748402463E-3</v>
      </c>
      <c r="F189">
        <f t="shared" si="2"/>
        <v>-55.5300000000002</v>
      </c>
      <c r="G189" s="31">
        <f t="shared" si="3"/>
        <v>-1.6603775841551059E-2</v>
      </c>
    </row>
    <row r="190" spans="1:7" ht="15">
      <c r="A190" s="28">
        <v>41852</v>
      </c>
      <c r="B190" s="29">
        <v>6.8537999999999997</v>
      </c>
      <c r="C190" s="29">
        <v>3344.42</v>
      </c>
      <c r="D190" s="30">
        <f t="shared" si="0"/>
        <v>9.3599999999999461E-2</v>
      </c>
      <c r="E190" s="31">
        <f t="shared" si="1"/>
        <v>1.384574420875114E-2</v>
      </c>
      <c r="F190">
        <f t="shared" si="2"/>
        <v>-5.75</v>
      </c>
      <c r="G190" s="31">
        <f t="shared" si="3"/>
        <v>-1.7163308130632177E-3</v>
      </c>
    </row>
    <row r="191" spans="1:7" ht="15">
      <c r="A191" s="28">
        <v>41845</v>
      </c>
      <c r="B191" s="29">
        <v>6.7602000000000002</v>
      </c>
      <c r="C191" s="29">
        <v>3350.17</v>
      </c>
      <c r="D191" s="30">
        <f t="shared" si="0"/>
        <v>8.5000000000006182E-3</v>
      </c>
      <c r="E191" s="31">
        <f t="shared" si="1"/>
        <v>1.2589421923368364E-3</v>
      </c>
      <c r="F191">
        <f t="shared" si="2"/>
        <v>39.639999999999873</v>
      </c>
      <c r="G191" s="31">
        <f t="shared" si="3"/>
        <v>1.1973913542544509E-2</v>
      </c>
    </row>
    <row r="192" spans="1:7" ht="15">
      <c r="A192" s="28">
        <v>41838</v>
      </c>
      <c r="B192" s="29">
        <v>6.7516999999999996</v>
      </c>
      <c r="C192" s="29">
        <v>3310.53</v>
      </c>
      <c r="D192" s="30">
        <f t="shared" si="0"/>
        <v>5.0999999999999268E-2</v>
      </c>
      <c r="E192" s="31">
        <f t="shared" si="1"/>
        <v>7.6111451042427305E-3</v>
      </c>
      <c r="F192">
        <f t="shared" si="2"/>
        <v>16.800000000000182</v>
      </c>
      <c r="G192" s="31">
        <f t="shared" si="3"/>
        <v>5.1006002313487087E-3</v>
      </c>
    </row>
    <row r="193" spans="1:7" ht="15">
      <c r="A193" s="28">
        <v>41831</v>
      </c>
      <c r="B193" s="29">
        <v>6.7007000000000003</v>
      </c>
      <c r="C193" s="29">
        <v>3293.73</v>
      </c>
      <c r="D193" s="30">
        <f t="shared" si="0"/>
        <v>8.4999999999999964E-2</v>
      </c>
      <c r="E193" s="31">
        <f t="shared" si="1"/>
        <v>1.2848224677660711E-2</v>
      </c>
      <c r="F193">
        <f t="shared" si="2"/>
        <v>21.480000000000018</v>
      </c>
      <c r="G193" s="31">
        <f t="shared" si="3"/>
        <v>6.5642906257162561E-3</v>
      </c>
    </row>
    <row r="194" spans="1:7" ht="15">
      <c r="A194" s="28">
        <v>41824</v>
      </c>
      <c r="B194" s="29">
        <v>6.6157000000000004</v>
      </c>
      <c r="C194" s="29">
        <v>3272.25</v>
      </c>
      <c r="D194" s="30">
        <f t="shared" si="0"/>
        <v>0.13610000000000078</v>
      </c>
      <c r="E194" s="31">
        <f t="shared" si="1"/>
        <v>2.1004382986604231E-2</v>
      </c>
      <c r="F194">
        <f t="shared" si="2"/>
        <v>1.1999999999998181</v>
      </c>
      <c r="G194" s="31">
        <f t="shared" si="3"/>
        <v>3.6685467968995217E-4</v>
      </c>
    </row>
    <row r="195" spans="1:7" ht="15">
      <c r="A195" s="28">
        <v>41817</v>
      </c>
      <c r="B195" s="29">
        <v>6.4795999999999996</v>
      </c>
      <c r="C195" s="29">
        <v>3271.05</v>
      </c>
      <c r="D195" s="30">
        <f t="shared" si="0"/>
        <v>-0.14460000000000051</v>
      </c>
      <c r="E195" s="31">
        <f t="shared" si="1"/>
        <v>-2.182905105522184E-2</v>
      </c>
      <c r="F195">
        <f t="shared" si="2"/>
        <v>12.25</v>
      </c>
      <c r="G195" s="31">
        <f t="shared" si="3"/>
        <v>3.7590524119307718E-3</v>
      </c>
    </row>
    <row r="196" spans="1:7" ht="15">
      <c r="A196" s="28">
        <v>41810</v>
      </c>
      <c r="B196" s="29">
        <v>6.6242000000000001</v>
      </c>
      <c r="C196" s="29">
        <v>3258.8</v>
      </c>
      <c r="D196" s="30">
        <f t="shared" si="0"/>
        <v>0.15310000000000024</v>
      </c>
      <c r="E196" s="31">
        <f t="shared" si="1"/>
        <v>2.3659037876095291E-2</v>
      </c>
      <c r="F196">
        <f t="shared" si="2"/>
        <v>-34.449999999999818</v>
      </c>
      <c r="G196" s="31">
        <f t="shared" si="3"/>
        <v>-1.0460791011918262E-2</v>
      </c>
    </row>
    <row r="197" spans="1:7" ht="15">
      <c r="A197" s="28">
        <v>41803</v>
      </c>
      <c r="B197" s="29">
        <v>6.4710999999999999</v>
      </c>
      <c r="C197" s="29">
        <v>3293.25</v>
      </c>
      <c r="D197" s="30">
        <f t="shared" si="0"/>
        <v>0.15299999999999958</v>
      </c>
      <c r="E197" s="31">
        <f t="shared" si="1"/>
        <v>2.4216140928443611E-2</v>
      </c>
      <c r="F197">
        <f t="shared" si="2"/>
        <v>-6.1799999999998363</v>
      </c>
      <c r="G197" s="31">
        <f t="shared" si="3"/>
        <v>-1.8730507996835321E-3</v>
      </c>
    </row>
    <row r="198" spans="1:7" ht="15">
      <c r="A198" s="28">
        <v>41796</v>
      </c>
      <c r="B198" s="29">
        <v>6.3181000000000003</v>
      </c>
      <c r="C198" s="29">
        <v>3299.43</v>
      </c>
      <c r="D198" s="30">
        <f t="shared" si="0"/>
        <v>0.11910000000000043</v>
      </c>
      <c r="E198" s="31">
        <f t="shared" si="1"/>
        <v>1.9212776254234624E-2</v>
      </c>
      <c r="F198">
        <f t="shared" si="2"/>
        <v>3.5799999999999272</v>
      </c>
      <c r="G198" s="31">
        <f t="shared" si="3"/>
        <v>1.0862144818483631E-3</v>
      </c>
    </row>
    <row r="199" spans="1:7" ht="15">
      <c r="A199" s="28">
        <v>41789</v>
      </c>
      <c r="B199" s="29">
        <v>6.1989999999999998</v>
      </c>
      <c r="C199" s="29">
        <v>3295.85</v>
      </c>
      <c r="D199" s="30">
        <f t="shared" si="0"/>
        <v>6.7999999999999616E-2</v>
      </c>
      <c r="E199" s="31">
        <f t="shared" si="1"/>
        <v>1.1091175990866028E-2</v>
      </c>
      <c r="F199">
        <f t="shared" si="2"/>
        <v>17.829999999999927</v>
      </c>
      <c r="G199" s="31">
        <f t="shared" si="3"/>
        <v>5.439259064923316E-3</v>
      </c>
    </row>
    <row r="200" spans="1:7" ht="15">
      <c r="A200" s="28">
        <v>41782</v>
      </c>
      <c r="B200" s="29">
        <v>6.1310000000000002</v>
      </c>
      <c r="C200" s="29">
        <v>3278.02</v>
      </c>
      <c r="D200" s="30">
        <f t="shared" si="0"/>
        <v>4.2500000000000426E-2</v>
      </c>
      <c r="E200" s="31">
        <f t="shared" si="1"/>
        <v>6.9803728340314406E-3</v>
      </c>
      <c r="F200">
        <f t="shared" si="2"/>
        <v>15.429999999999836</v>
      </c>
      <c r="G200" s="31">
        <f t="shared" si="3"/>
        <v>4.7293714502894433E-3</v>
      </c>
    </row>
    <row r="201" spans="1:7" ht="15">
      <c r="A201" s="28">
        <v>41775</v>
      </c>
      <c r="B201" s="29">
        <v>6.0884999999999998</v>
      </c>
      <c r="C201" s="29">
        <v>3262.59</v>
      </c>
      <c r="D201" s="30">
        <f t="shared" si="0"/>
        <v>-7.6500000000000234E-2</v>
      </c>
      <c r="E201" s="31">
        <f t="shared" si="1"/>
        <v>-1.2408759124087629E-2</v>
      </c>
      <c r="F201">
        <f t="shared" si="2"/>
        <v>10.460000000000036</v>
      </c>
      <c r="G201" s="31">
        <f t="shared" si="3"/>
        <v>3.2163535898011566E-3</v>
      </c>
    </row>
    <row r="202" spans="1:7" ht="15">
      <c r="A202" s="28">
        <v>41768</v>
      </c>
      <c r="B202" s="29">
        <v>6.165</v>
      </c>
      <c r="C202" s="29">
        <v>3252.13</v>
      </c>
      <c r="D202" s="30">
        <f t="shared" si="0"/>
        <v>2.5500000000000078E-2</v>
      </c>
      <c r="E202" s="31">
        <f t="shared" si="1"/>
        <v>4.1534326899584787E-3</v>
      </c>
      <c r="F202">
        <f t="shared" si="2"/>
        <v>-0.42000000000007276</v>
      </c>
      <c r="G202" s="31">
        <f t="shared" si="3"/>
        <v>-1.2912945227592896E-4</v>
      </c>
    </row>
    <row r="203" spans="1:7" ht="15">
      <c r="A203" s="28">
        <v>41761</v>
      </c>
      <c r="B203" s="29">
        <v>6.1395</v>
      </c>
      <c r="C203" s="29">
        <v>3252.55</v>
      </c>
      <c r="D203" s="30">
        <f t="shared" si="0"/>
        <v>-5.5699999999999861E-2</v>
      </c>
      <c r="E203" s="31">
        <f t="shared" si="1"/>
        <v>-8.9908316115702262E-3</v>
      </c>
      <c r="F203">
        <f t="shared" si="2"/>
        <v>-15.019999999999982</v>
      </c>
      <c r="G203" s="31">
        <f t="shared" si="3"/>
        <v>-4.5966880587102899E-3</v>
      </c>
    </row>
    <row r="204" spans="1:7" ht="15">
      <c r="A204" s="28">
        <v>41754</v>
      </c>
      <c r="B204" s="29">
        <v>6.1951999999999998</v>
      </c>
      <c r="C204" s="29">
        <v>3267.57</v>
      </c>
      <c r="D204" s="30">
        <f t="shared" si="0"/>
        <v>0.12729999999999997</v>
      </c>
      <c r="E204" s="31">
        <f t="shared" si="1"/>
        <v>2.0979251470854821E-2</v>
      </c>
      <c r="F204">
        <f t="shared" si="2"/>
        <v>13.769999999999982</v>
      </c>
      <c r="G204" s="31">
        <f t="shared" si="3"/>
        <v>4.2319749216300885E-3</v>
      </c>
    </row>
    <row r="205" spans="1:7" ht="15">
      <c r="A205" s="28">
        <v>41747</v>
      </c>
      <c r="B205" s="29">
        <v>6.0678999999999998</v>
      </c>
      <c r="C205" s="29">
        <v>3253.8</v>
      </c>
      <c r="D205" s="30">
        <f t="shared" si="0"/>
        <v>2.3799999999999599E-2</v>
      </c>
      <c r="E205" s="31">
        <f t="shared" si="1"/>
        <v>3.9377243923825874E-3</v>
      </c>
      <c r="F205">
        <f t="shared" si="2"/>
        <v>55.570000000000164</v>
      </c>
      <c r="G205" s="31">
        <f t="shared" si="3"/>
        <v>1.7375235677234022E-2</v>
      </c>
    </row>
    <row r="206" spans="1:7" ht="15">
      <c r="A206" s="28">
        <v>41740</v>
      </c>
      <c r="B206" s="29">
        <v>6.0441000000000003</v>
      </c>
      <c r="C206" s="29">
        <v>3198.23</v>
      </c>
      <c r="D206" s="30">
        <f t="shared" si="0"/>
        <v>2.3900000000000254E-2</v>
      </c>
      <c r="E206" s="31">
        <f t="shared" si="1"/>
        <v>3.9699677751570137E-3</v>
      </c>
      <c r="F206">
        <f t="shared" si="2"/>
        <v>-14.489999999999782</v>
      </c>
      <c r="G206" s="31">
        <f t="shared" si="3"/>
        <v>-4.5101969670558852E-3</v>
      </c>
    </row>
    <row r="207" spans="1:7" ht="15">
      <c r="A207" s="28">
        <v>41733</v>
      </c>
      <c r="B207" s="29">
        <v>6.0202</v>
      </c>
      <c r="C207" s="29">
        <v>3212.72</v>
      </c>
      <c r="D207" s="30">
        <f t="shared" si="0"/>
        <v>0.10339999999999971</v>
      </c>
      <c r="E207" s="31">
        <f t="shared" si="1"/>
        <v>1.7475662520281186E-2</v>
      </c>
      <c r="F207">
        <f t="shared" si="2"/>
        <v>40.549999999999727</v>
      </c>
      <c r="G207" s="31">
        <f t="shared" si="3"/>
        <v>1.2783047566807494E-2</v>
      </c>
    </row>
    <row r="208" spans="1:7" ht="15">
      <c r="A208" s="28">
        <v>41726</v>
      </c>
      <c r="B208" s="29">
        <v>5.9168000000000003</v>
      </c>
      <c r="C208" s="29">
        <v>3172.17</v>
      </c>
      <c r="D208" s="30">
        <f t="shared" si="0"/>
        <v>4.7699999999999854E-2</v>
      </c>
      <c r="E208" s="31">
        <f t="shared" si="1"/>
        <v>8.1273108313029002E-3</v>
      </c>
      <c r="F208">
        <f t="shared" si="2"/>
        <v>98.769999999999982</v>
      </c>
      <c r="G208" s="31">
        <f t="shared" si="3"/>
        <v>3.2137046918721927E-2</v>
      </c>
    </row>
    <row r="209" spans="1:7" ht="15">
      <c r="A209" s="28">
        <v>41719</v>
      </c>
      <c r="B209" s="29">
        <v>5.8691000000000004</v>
      </c>
      <c r="C209" s="29">
        <v>3073.4</v>
      </c>
      <c r="D209" s="30">
        <f t="shared" si="0"/>
        <v>-5.5699999999999861E-2</v>
      </c>
      <c r="E209" s="31">
        <f t="shared" si="1"/>
        <v>-9.4011612206318963E-3</v>
      </c>
      <c r="F209">
        <f t="shared" si="2"/>
        <v>-0.31999999999970896</v>
      </c>
      <c r="G209" s="31">
        <f t="shared" si="3"/>
        <v>-1.0410837682017523E-4</v>
      </c>
    </row>
    <row r="210" spans="1:7" ht="15">
      <c r="A210" s="28">
        <v>41712</v>
      </c>
      <c r="B210" s="29">
        <v>5.9248000000000003</v>
      </c>
      <c r="C210" s="29">
        <v>3073.72</v>
      </c>
      <c r="D210" s="30">
        <f t="shared" si="0"/>
        <v>-7.1499999999999453E-2</v>
      </c>
      <c r="E210" s="31">
        <f t="shared" si="1"/>
        <v>-1.1924019812217444E-2</v>
      </c>
      <c r="F210">
        <f t="shared" si="2"/>
        <v>-62.540000000000418</v>
      </c>
      <c r="G210" s="31">
        <f t="shared" si="3"/>
        <v>-1.9940948773379891E-2</v>
      </c>
    </row>
    <row r="211" spans="1:7" ht="15">
      <c r="A211" s="28">
        <v>41705</v>
      </c>
      <c r="B211" s="29">
        <v>5.9962999999999997</v>
      </c>
      <c r="C211" s="29">
        <v>3136.26</v>
      </c>
      <c r="D211" s="30">
        <f t="shared" si="0"/>
        <v>-8.0000000000000071E-3</v>
      </c>
      <c r="E211" s="31">
        <f t="shared" si="1"/>
        <v>-1.3323784621021614E-3</v>
      </c>
      <c r="F211">
        <f t="shared" si="2"/>
        <v>25.480000000000018</v>
      </c>
      <c r="G211" s="31">
        <f t="shared" si="3"/>
        <v>8.1908717427783446E-3</v>
      </c>
    </row>
    <row r="212" spans="1:7" ht="15">
      <c r="A212" s="28">
        <v>41698</v>
      </c>
      <c r="B212" s="29">
        <v>6.0042999999999997</v>
      </c>
      <c r="C212" s="29">
        <v>3110.78</v>
      </c>
      <c r="D212" s="30">
        <f t="shared" si="0"/>
        <v>0.12719999999999931</v>
      </c>
      <c r="E212" s="31">
        <f t="shared" si="1"/>
        <v>2.1643327491449746E-2</v>
      </c>
      <c r="F212">
        <f t="shared" si="2"/>
        <v>10.850000000000364</v>
      </c>
      <c r="G212" s="31">
        <f t="shared" si="3"/>
        <v>3.5000790340428216E-3</v>
      </c>
    </row>
    <row r="213" spans="1:7" ht="15">
      <c r="A213" s="28">
        <v>41691</v>
      </c>
      <c r="B213" s="29">
        <v>5.8771000000000004</v>
      </c>
      <c r="C213" s="29">
        <v>3099.93</v>
      </c>
      <c r="D213" s="30">
        <f t="shared" si="0"/>
        <v>7.9600000000000115E-2</v>
      </c>
      <c r="E213" s="31">
        <f t="shared" si="1"/>
        <v>1.3730056058645987E-2</v>
      </c>
      <c r="F213">
        <f t="shared" si="2"/>
        <v>61.2199999999998</v>
      </c>
      <c r="G213" s="31">
        <f t="shared" si="3"/>
        <v>2.014670699079537E-2</v>
      </c>
    </row>
    <row r="214" spans="1:7" ht="15">
      <c r="A214" s="28">
        <v>41684</v>
      </c>
      <c r="B214" s="29">
        <v>5.7975000000000003</v>
      </c>
      <c r="C214" s="29">
        <v>3038.71</v>
      </c>
      <c r="D214" s="30">
        <f t="shared" si="0"/>
        <v>4.7700000000000742E-2</v>
      </c>
      <c r="E214" s="31">
        <f t="shared" si="1"/>
        <v>8.2959407283732904E-3</v>
      </c>
      <c r="F214">
        <f t="shared" si="2"/>
        <v>25.559999999999945</v>
      </c>
      <c r="G214" s="31">
        <f t="shared" si="3"/>
        <v>8.4828169855466692E-3</v>
      </c>
    </row>
    <row r="215" spans="1:7" ht="15">
      <c r="A215" s="28">
        <v>41677</v>
      </c>
      <c r="B215" s="29">
        <v>5.7497999999999996</v>
      </c>
      <c r="C215" s="29">
        <v>3013.15</v>
      </c>
      <c r="D215" s="30">
        <f t="shared" si="0"/>
        <v>-0.13520000000000021</v>
      </c>
      <c r="E215" s="31">
        <f t="shared" si="1"/>
        <v>-2.2973661852166562E-2</v>
      </c>
      <c r="F215">
        <f t="shared" si="2"/>
        <v>-14.069999999999709</v>
      </c>
      <c r="G215" s="31">
        <f t="shared" si="3"/>
        <v>-4.6478287009202209E-3</v>
      </c>
    </row>
    <row r="216" spans="1:7" ht="15">
      <c r="A216" s="28">
        <v>41670</v>
      </c>
      <c r="B216" s="29">
        <v>5.8849999999999998</v>
      </c>
      <c r="C216" s="29">
        <v>3027.22</v>
      </c>
      <c r="D216" s="30">
        <f t="shared" si="0"/>
        <v>-6.3600000000000101E-2</v>
      </c>
      <c r="E216" s="31">
        <f t="shared" si="1"/>
        <v>-1.069159129879301E-2</v>
      </c>
      <c r="F216">
        <f t="shared" si="2"/>
        <v>-48.769999999999982</v>
      </c>
      <c r="G216" s="31">
        <f t="shared" si="3"/>
        <v>-1.5855058046352552E-2</v>
      </c>
    </row>
    <row r="217" spans="1:7" ht="15">
      <c r="A217" s="28">
        <v>41663</v>
      </c>
      <c r="B217" s="29">
        <v>5.9485999999999999</v>
      </c>
      <c r="C217" s="29">
        <v>3075.99</v>
      </c>
      <c r="D217" s="30">
        <f t="shared" si="0"/>
        <v>-0.17499999999999982</v>
      </c>
      <c r="E217" s="31">
        <f t="shared" si="1"/>
        <v>-2.8577960676726081E-2</v>
      </c>
      <c r="F217">
        <f t="shared" si="2"/>
        <v>-71.340000000000146</v>
      </c>
      <c r="G217" s="31">
        <f t="shared" si="3"/>
        <v>-2.266683188607491E-2</v>
      </c>
    </row>
    <row r="218" spans="1:7" ht="15">
      <c r="A218" s="28">
        <v>41656</v>
      </c>
      <c r="B218" s="29">
        <v>6.1235999999999997</v>
      </c>
      <c r="C218" s="29">
        <v>3147.33</v>
      </c>
      <c r="D218" s="30">
        <f t="shared" si="0"/>
        <v>0</v>
      </c>
      <c r="E218" s="31">
        <f t="shared" si="1"/>
        <v>0</v>
      </c>
      <c r="F218">
        <f t="shared" si="2"/>
        <v>3.4600000000000364</v>
      </c>
      <c r="G218" s="31">
        <f t="shared" si="3"/>
        <v>1.1005544122371588E-3</v>
      </c>
    </row>
    <row r="219" spans="1:7" ht="15">
      <c r="A219" s="28">
        <v>41649</v>
      </c>
      <c r="B219" s="29">
        <v>6.1235999999999997</v>
      </c>
      <c r="C219" s="29">
        <v>3143.87</v>
      </c>
      <c r="D219" s="30">
        <f t="shared" si="0"/>
        <v>3.1799999999999606E-2</v>
      </c>
      <c r="E219" s="31">
        <f t="shared" si="1"/>
        <v>5.2201319806952961E-3</v>
      </c>
      <c r="F219">
        <f t="shared" si="2"/>
        <v>12.400000000000091</v>
      </c>
      <c r="G219" s="31">
        <f t="shared" si="3"/>
        <v>3.9598016267120848E-3</v>
      </c>
    </row>
    <row r="220" spans="1:7" ht="15">
      <c r="A220" s="28">
        <v>41642</v>
      </c>
      <c r="B220" s="29">
        <v>6.0918000000000001</v>
      </c>
      <c r="C220" s="29">
        <v>3131.47</v>
      </c>
      <c r="D220" s="30">
        <f t="shared" si="0"/>
        <v>-4.7699999999999854E-2</v>
      </c>
      <c r="E220" s="31">
        <f t="shared" si="1"/>
        <v>-7.7693623259222824E-3</v>
      </c>
      <c r="F220">
        <f t="shared" si="2"/>
        <v>-18.290000000000418</v>
      </c>
      <c r="G220" s="31">
        <f t="shared" si="3"/>
        <v>-5.8067916285686584E-3</v>
      </c>
    </row>
    <row r="221" spans="1:7" ht="15">
      <c r="A221" s="28">
        <v>41635</v>
      </c>
      <c r="B221" s="29">
        <v>6.1395</v>
      </c>
      <c r="C221" s="29">
        <v>3149.76</v>
      </c>
      <c r="D221" s="30">
        <f t="shared" si="0"/>
        <v>9.5399999999999707E-2</v>
      </c>
      <c r="E221" s="31">
        <f t="shared" si="1"/>
        <v>1.5783987690474961E-2</v>
      </c>
      <c r="F221">
        <f t="shared" si="2"/>
        <v>55.2800000000002</v>
      </c>
      <c r="G221" s="31">
        <f t="shared" si="3"/>
        <v>1.78640676301027E-2</v>
      </c>
    </row>
    <row r="222" spans="1:7" ht="15">
      <c r="A222" s="28">
        <v>41628</v>
      </c>
      <c r="B222" s="29">
        <v>6.0441000000000003</v>
      </c>
      <c r="C222" s="29">
        <v>3094.48</v>
      </c>
      <c r="D222" s="30">
        <f t="shared" si="0"/>
        <v>0</v>
      </c>
      <c r="E222" s="31">
        <f t="shared" si="1"/>
        <v>0</v>
      </c>
      <c r="F222">
        <f t="shared" si="2"/>
        <v>28.460000000000036</v>
      </c>
      <c r="G222" s="31">
        <f t="shared" si="3"/>
        <v>9.2823921566069483E-3</v>
      </c>
    </row>
    <row r="223" spans="1:7" ht="15">
      <c r="A223" s="28">
        <v>41621</v>
      </c>
      <c r="B223" s="29">
        <v>6.0441000000000003</v>
      </c>
      <c r="C223" s="29">
        <v>3066.02</v>
      </c>
      <c r="D223" s="30">
        <f t="shared" si="0"/>
        <v>6.3699999999999868E-2</v>
      </c>
      <c r="E223" s="31">
        <f t="shared" si="1"/>
        <v>1.0651461440706285E-2</v>
      </c>
      <c r="F223">
        <f t="shared" si="2"/>
        <v>-48.150000000000091</v>
      </c>
      <c r="G223" s="31">
        <f t="shared" si="3"/>
        <v>-1.5461583664347191E-2</v>
      </c>
    </row>
    <row r="224" spans="1:7" ht="15">
      <c r="A224" s="28">
        <v>41614</v>
      </c>
      <c r="B224" s="29">
        <v>5.9804000000000004</v>
      </c>
      <c r="C224" s="29">
        <v>3114.17</v>
      </c>
      <c r="D224" s="30">
        <f t="shared" si="0"/>
        <v>-8.0000000000000071E-3</v>
      </c>
      <c r="E224" s="31">
        <f t="shared" si="1"/>
        <v>-1.3359161044686405E-3</v>
      </c>
      <c r="F224">
        <f t="shared" si="2"/>
        <v>-62.179999999999836</v>
      </c>
      <c r="G224" s="31">
        <f t="shared" si="3"/>
        <v>-1.9575928345427877E-2</v>
      </c>
    </row>
    <row r="225" spans="1:7" ht="15">
      <c r="A225" s="28">
        <v>41607</v>
      </c>
      <c r="B225" s="29">
        <v>5.9884000000000004</v>
      </c>
      <c r="C225" s="29">
        <v>3176.35</v>
      </c>
      <c r="D225" s="30">
        <f t="shared" si="0"/>
        <v>1.5900000000000247E-2</v>
      </c>
      <c r="E225" s="31">
        <f t="shared" si="1"/>
        <v>2.6622017580578061E-3</v>
      </c>
      <c r="F225">
        <f t="shared" si="2"/>
        <v>3.5</v>
      </c>
      <c r="G225" s="31">
        <f t="shared" si="3"/>
        <v>1.1031091920513103E-3</v>
      </c>
    </row>
    <row r="226" spans="1:7" ht="15">
      <c r="A226" s="28">
        <v>41600</v>
      </c>
      <c r="B226" s="29">
        <v>5.9725000000000001</v>
      </c>
      <c r="C226" s="29">
        <v>3172.85</v>
      </c>
      <c r="D226" s="30">
        <f t="shared" si="0"/>
        <v>-7.949999999999946E-2</v>
      </c>
      <c r="E226" s="31">
        <f t="shared" si="1"/>
        <v>-1.3136153337739502E-2</v>
      </c>
      <c r="F226">
        <f t="shared" si="2"/>
        <v>-28.420000000000073</v>
      </c>
      <c r="G226" s="31">
        <f t="shared" si="3"/>
        <v>-8.8777266522349178E-3</v>
      </c>
    </row>
    <row r="227" spans="1:7" ht="15">
      <c r="A227" s="28">
        <v>41593</v>
      </c>
      <c r="B227" s="29">
        <v>6.0519999999999996</v>
      </c>
      <c r="C227" s="29">
        <v>3201.27</v>
      </c>
      <c r="D227" s="30">
        <f t="shared" si="0"/>
        <v>-0.17500000000000071</v>
      </c>
      <c r="E227" s="31">
        <f t="shared" si="1"/>
        <v>-2.8103420587763082E-2</v>
      </c>
      <c r="F227">
        <f t="shared" si="2"/>
        <v>24.019999999999982</v>
      </c>
      <c r="G227" s="31">
        <f t="shared" si="3"/>
        <v>7.5599968526241191E-3</v>
      </c>
    </row>
    <row r="228" spans="1:7" ht="15">
      <c r="A228" s="28">
        <v>41586</v>
      </c>
      <c r="B228" s="29">
        <v>6.2270000000000003</v>
      </c>
      <c r="C228" s="29">
        <v>3177.25</v>
      </c>
      <c r="D228" s="30">
        <f t="shared" si="0"/>
        <v>3.1800000000000495E-2</v>
      </c>
      <c r="E228" s="31">
        <f t="shared" si="1"/>
        <v>5.1330061983471875E-3</v>
      </c>
      <c r="F228">
        <f t="shared" si="2"/>
        <v>-23.949999999999818</v>
      </c>
      <c r="G228" s="31">
        <f t="shared" si="3"/>
        <v>-7.4815694114706418E-3</v>
      </c>
    </row>
    <row r="229" spans="1:7" ht="15">
      <c r="A229" s="28">
        <v>41579</v>
      </c>
      <c r="B229" s="29">
        <v>6.1951999999999998</v>
      </c>
      <c r="C229" s="29">
        <v>3201.2</v>
      </c>
      <c r="D229" s="30">
        <f t="shared" si="0"/>
        <v>5.5699999999999861E-2</v>
      </c>
      <c r="E229" s="31">
        <f t="shared" si="1"/>
        <v>9.0724000325759207E-3</v>
      </c>
      <c r="F229">
        <f t="shared" si="2"/>
        <v>-4.0399999999999636</v>
      </c>
      <c r="G229" s="31">
        <f t="shared" si="3"/>
        <v>-1.2604360359910534E-3</v>
      </c>
    </row>
    <row r="230" spans="1:7" ht="15">
      <c r="A230" s="28">
        <v>41572</v>
      </c>
      <c r="B230" s="29">
        <v>6.1395</v>
      </c>
      <c r="C230" s="29">
        <v>3205.24</v>
      </c>
      <c r="D230" s="30">
        <f t="shared" si="0"/>
        <v>3.1799999999999606E-2</v>
      </c>
      <c r="E230" s="31">
        <f t="shared" si="1"/>
        <v>5.2065425610294553E-3</v>
      </c>
      <c r="F230">
        <f t="shared" si="2"/>
        <v>12.329999999999927</v>
      </c>
      <c r="G230" s="31">
        <f t="shared" si="3"/>
        <v>3.8616810370476862E-3</v>
      </c>
    </row>
    <row r="231" spans="1:7" ht="15">
      <c r="A231" s="28">
        <v>41565</v>
      </c>
      <c r="B231" s="29">
        <v>6.1077000000000004</v>
      </c>
      <c r="C231" s="29">
        <v>3192.91</v>
      </c>
      <c r="D231" s="30">
        <f t="shared" si="0"/>
        <v>0</v>
      </c>
      <c r="E231" s="31">
        <f t="shared" si="1"/>
        <v>0</v>
      </c>
      <c r="F231">
        <f t="shared" si="2"/>
        <v>13.199999999999818</v>
      </c>
      <c r="G231" s="31">
        <f t="shared" si="3"/>
        <v>4.1513219759034053E-3</v>
      </c>
    </row>
    <row r="232" spans="1:7" ht="15">
      <c r="A232" s="28">
        <v>41558</v>
      </c>
      <c r="B232" s="29">
        <v>6.1077000000000004</v>
      </c>
      <c r="C232" s="29">
        <v>3179.71</v>
      </c>
      <c r="D232" s="30">
        <f t="shared" si="0"/>
        <v>9.5400000000000595E-2</v>
      </c>
      <c r="E232" s="31">
        <f t="shared" si="1"/>
        <v>1.5867471683049847E-2</v>
      </c>
      <c r="F232">
        <f t="shared" si="2"/>
        <v>41.630000000000109</v>
      </c>
      <c r="G232" s="31">
        <f t="shared" si="3"/>
        <v>1.3266073522663575E-2</v>
      </c>
    </row>
    <row r="233" spans="1:7" ht="15">
      <c r="A233" s="28">
        <v>41551</v>
      </c>
      <c r="B233" s="29">
        <v>6.0122999999999998</v>
      </c>
      <c r="C233" s="29">
        <v>3138.08</v>
      </c>
      <c r="D233" s="30">
        <f t="shared" si="0"/>
        <v>2.3899999999999366E-2</v>
      </c>
      <c r="E233" s="31">
        <f t="shared" si="1"/>
        <v>3.9910493620999542E-3</v>
      </c>
      <c r="F233">
        <f t="shared" si="2"/>
        <v>-72.099999999999909</v>
      </c>
      <c r="G233" s="31">
        <f t="shared" si="3"/>
        <v>-2.2459799762007088E-2</v>
      </c>
    </row>
    <row r="234" spans="1:7" ht="15">
      <c r="A234" s="28">
        <v>41544</v>
      </c>
      <c r="B234" s="29">
        <v>5.9884000000000004</v>
      </c>
      <c r="C234" s="29">
        <v>3210.18</v>
      </c>
      <c r="D234" s="30">
        <f t="shared" si="0"/>
        <v>0.11129999999999995</v>
      </c>
      <c r="E234" s="31">
        <f t="shared" si="1"/>
        <v>1.8937911555018623E-2</v>
      </c>
      <c r="F234">
        <f t="shared" si="2"/>
        <v>-27.350000000000364</v>
      </c>
      <c r="G234" s="31">
        <f t="shared" si="3"/>
        <v>-8.447798167121344E-3</v>
      </c>
    </row>
    <row r="235" spans="1:7" ht="15">
      <c r="A235" s="28">
        <v>41537</v>
      </c>
      <c r="B235" s="29">
        <v>5.8771000000000004</v>
      </c>
      <c r="C235" s="29">
        <v>3237.53</v>
      </c>
      <c r="D235" s="30">
        <f t="shared" si="0"/>
        <v>-7.1499999999999453E-2</v>
      </c>
      <c r="E235" s="31">
        <f t="shared" si="1"/>
        <v>-1.2019634872070648E-2</v>
      </c>
      <c r="F235">
        <f t="shared" si="2"/>
        <v>117.22000000000025</v>
      </c>
      <c r="G235" s="31">
        <f t="shared" si="3"/>
        <v>3.7566780223759901E-2</v>
      </c>
    </row>
    <row r="236" spans="1:7" ht="15">
      <c r="A236" s="28">
        <v>41530</v>
      </c>
      <c r="B236" s="29">
        <v>5.9485999999999999</v>
      </c>
      <c r="C236" s="29">
        <v>3120.31</v>
      </c>
      <c r="D236" s="30">
        <f t="shared" si="0"/>
        <v>-0.11139999999999972</v>
      </c>
      <c r="E236" s="31">
        <f t="shared" si="1"/>
        <v>-1.8382838283828338E-2</v>
      </c>
      <c r="F236">
        <f t="shared" si="2"/>
        <v>71.960000000000036</v>
      </c>
      <c r="G236" s="31">
        <f t="shared" si="3"/>
        <v>2.3606213197303473E-2</v>
      </c>
    </row>
    <row r="237" spans="1:7" ht="15">
      <c r="A237" s="28">
        <v>41523</v>
      </c>
      <c r="B237" s="29">
        <v>6.06</v>
      </c>
      <c r="C237" s="29">
        <v>3048.35</v>
      </c>
      <c r="D237" s="30">
        <f t="shared" si="0"/>
        <v>1.5899999999999359E-2</v>
      </c>
      <c r="E237" s="31">
        <f t="shared" si="1"/>
        <v>2.6306646150790619E-3</v>
      </c>
      <c r="F237">
        <f t="shared" si="2"/>
        <v>19.409999999999854</v>
      </c>
      <c r="G237" s="31">
        <f t="shared" si="3"/>
        <v>6.4081824004436714E-3</v>
      </c>
    </row>
    <row r="238" spans="1:7" ht="15">
      <c r="A238" s="28">
        <v>41516</v>
      </c>
      <c r="B238" s="29">
        <v>6.0441000000000003</v>
      </c>
      <c r="C238" s="29">
        <v>3028.94</v>
      </c>
      <c r="D238" s="30">
        <f t="shared" si="0"/>
        <v>-4.7699999999999854E-2</v>
      </c>
      <c r="E238" s="31">
        <f t="shared" si="1"/>
        <v>-7.8301979710430174E-3</v>
      </c>
      <c r="F238">
        <f t="shared" si="2"/>
        <v>-59.909999999999854</v>
      </c>
      <c r="G238" s="31">
        <f t="shared" si="3"/>
        <v>-1.9395567929812018E-2</v>
      </c>
    </row>
    <row r="239" spans="1:7" ht="15">
      <c r="A239" s="28">
        <v>41509</v>
      </c>
      <c r="B239" s="29">
        <v>6.0918000000000001</v>
      </c>
      <c r="C239" s="29">
        <v>3088.85</v>
      </c>
      <c r="D239" s="30">
        <f t="shared" si="0"/>
        <v>0.20680000000000032</v>
      </c>
      <c r="E239" s="31">
        <f t="shared" si="1"/>
        <v>3.5140186915887904E-2</v>
      </c>
      <c r="F239">
        <f t="shared" si="2"/>
        <v>-108.68000000000029</v>
      </c>
      <c r="G239" s="31">
        <f t="shared" si="3"/>
        <v>-3.3988735054870566E-2</v>
      </c>
    </row>
    <row r="240" spans="1:7" ht="15">
      <c r="A240" s="28">
        <v>41502</v>
      </c>
      <c r="B240" s="29">
        <v>5.8849999999999998</v>
      </c>
      <c r="C240" s="29">
        <v>3197.53</v>
      </c>
      <c r="D240" s="30">
        <f t="shared" si="0"/>
        <v>8.7499999999999467E-2</v>
      </c>
      <c r="E240" s="31">
        <f t="shared" si="1"/>
        <v>1.5092712376024055E-2</v>
      </c>
      <c r="F240">
        <f t="shared" si="2"/>
        <v>-32.379999999999654</v>
      </c>
      <c r="G240" s="31">
        <f t="shared" si="3"/>
        <v>-1.0025047137536233E-2</v>
      </c>
    </row>
    <row r="241" spans="1:7" ht="15">
      <c r="A241" s="28">
        <v>41495</v>
      </c>
      <c r="B241" s="29">
        <v>5.7975000000000003</v>
      </c>
      <c r="C241" s="29">
        <v>3229.91</v>
      </c>
      <c r="D241" s="30">
        <f t="shared" si="0"/>
        <v>-1.5899999999999359E-2</v>
      </c>
      <c r="E241" s="31">
        <f t="shared" si="1"/>
        <v>-2.7350603777478513E-3</v>
      </c>
      <c r="F241">
        <f t="shared" si="2"/>
        <v>-24.220000000000255</v>
      </c>
      <c r="G241" s="31">
        <f t="shared" si="3"/>
        <v>-7.442849548112784E-3</v>
      </c>
    </row>
    <row r="242" spans="1:7" ht="15">
      <c r="A242" s="28">
        <v>41488</v>
      </c>
      <c r="B242" s="29">
        <v>5.8133999999999997</v>
      </c>
      <c r="C242" s="29">
        <v>3254.13</v>
      </c>
      <c r="D242" s="30">
        <f t="shared" si="0"/>
        <v>1.5899999999999359E-2</v>
      </c>
      <c r="E242" s="31">
        <f t="shared" si="1"/>
        <v>2.7425614489002773E-3</v>
      </c>
      <c r="F242">
        <f t="shared" si="2"/>
        <v>18.0300000000002</v>
      </c>
      <c r="G242" s="31">
        <f t="shared" si="3"/>
        <v>5.5715212756095919E-3</v>
      </c>
    </row>
    <row r="243" spans="1:7" ht="15">
      <c r="A243" s="28">
        <v>41481</v>
      </c>
      <c r="B243" s="29">
        <v>5.7975000000000003</v>
      </c>
      <c r="C243" s="29">
        <v>3236.1</v>
      </c>
      <c r="D243" s="30">
        <f t="shared" si="0"/>
        <v>8.7500000000000355E-2</v>
      </c>
      <c r="E243" s="31">
        <f t="shared" si="1"/>
        <v>1.5323992994746122E-2</v>
      </c>
      <c r="F243">
        <f t="shared" si="2"/>
        <v>22.839999999999691</v>
      </c>
      <c r="G243" s="31">
        <f t="shared" si="3"/>
        <v>7.1080460342454977E-3</v>
      </c>
    </row>
    <row r="244" spans="1:7" ht="15">
      <c r="A244" s="28">
        <v>41474</v>
      </c>
      <c r="B244" s="29">
        <v>5.71</v>
      </c>
      <c r="C244" s="29">
        <v>3213.26</v>
      </c>
      <c r="D244" s="30">
        <f t="shared" si="0"/>
        <v>-3.9799999999999613E-2</v>
      </c>
      <c r="E244" s="31">
        <f t="shared" si="1"/>
        <v>-6.9219798949528011E-3</v>
      </c>
      <c r="F244">
        <f t="shared" si="2"/>
        <v>-22.809999999999945</v>
      </c>
      <c r="G244" s="31">
        <f t="shared" si="3"/>
        <v>-7.0486732363638435E-3</v>
      </c>
    </row>
    <row r="245" spans="1:7" ht="15">
      <c r="A245" s="28">
        <v>41467</v>
      </c>
      <c r="B245" s="29">
        <v>5.7497999999999996</v>
      </c>
      <c r="C245" s="29">
        <v>3236.07</v>
      </c>
      <c r="D245" s="30">
        <f t="shared" si="0"/>
        <v>2.3799999999999599E-2</v>
      </c>
      <c r="E245" s="31">
        <f t="shared" si="1"/>
        <v>4.1564792176038423E-3</v>
      </c>
      <c r="F245">
        <f t="shared" si="2"/>
        <v>66.340000000000146</v>
      </c>
      <c r="G245" s="31">
        <f t="shared" si="3"/>
        <v>2.0929227410536589E-2</v>
      </c>
    </row>
    <row r="246" spans="1:7" ht="15">
      <c r="A246" s="28">
        <v>41460</v>
      </c>
      <c r="B246" s="29">
        <v>5.726</v>
      </c>
      <c r="C246" s="29">
        <v>3169.73</v>
      </c>
      <c r="D246" s="30">
        <f t="shared" si="0"/>
        <v>-4.7699999999999854E-2</v>
      </c>
      <c r="E246" s="31">
        <f t="shared" si="1"/>
        <v>-8.2616000138559086E-3</v>
      </c>
      <c r="F246">
        <f t="shared" si="2"/>
        <v>19.289999999999964</v>
      </c>
      <c r="G246" s="31">
        <f t="shared" si="3"/>
        <v>6.1229542540089518E-3</v>
      </c>
    </row>
    <row r="247" spans="1:7" ht="15">
      <c r="A247" s="28">
        <v>41453</v>
      </c>
      <c r="B247" s="29">
        <v>5.7736999999999998</v>
      </c>
      <c r="C247" s="29">
        <v>3150.44</v>
      </c>
      <c r="D247" s="30">
        <f t="shared" si="0"/>
        <v>-7.9500000000000348E-2</v>
      </c>
      <c r="E247" s="31">
        <f t="shared" si="1"/>
        <v>-1.3582313947925979E-2</v>
      </c>
      <c r="F247">
        <f t="shared" si="2"/>
        <v>25.990000000000236</v>
      </c>
      <c r="G247" s="31">
        <f t="shared" si="3"/>
        <v>8.3182640144666229E-3</v>
      </c>
    </row>
    <row r="248" spans="1:7" ht="15">
      <c r="A248" s="28">
        <v>41446</v>
      </c>
      <c r="B248" s="29">
        <v>5.8532000000000002</v>
      </c>
      <c r="C248" s="29">
        <v>3124.45</v>
      </c>
      <c r="D248" s="30">
        <f t="shared" si="0"/>
        <v>8.0000000000000071E-3</v>
      </c>
      <c r="E248" s="31">
        <f t="shared" si="1"/>
        <v>1.3686443577636362E-3</v>
      </c>
      <c r="F248">
        <f t="shared" si="2"/>
        <v>-36.980000000000018</v>
      </c>
      <c r="G248" s="31">
        <f t="shared" si="3"/>
        <v>-1.1697238275084383E-2</v>
      </c>
    </row>
    <row r="249" spans="1:7" ht="15">
      <c r="A249" s="28">
        <v>41439</v>
      </c>
      <c r="B249" s="29">
        <v>5.8452000000000002</v>
      </c>
      <c r="C249" s="29">
        <v>3161.43</v>
      </c>
      <c r="D249" s="30">
        <f t="shared" si="0"/>
        <v>-8.0000000000000071E-3</v>
      </c>
      <c r="E249" s="31">
        <f t="shared" si="1"/>
        <v>-1.3667737306088988E-3</v>
      </c>
      <c r="F249">
        <f t="shared" si="2"/>
        <v>-23.289999999999964</v>
      </c>
      <c r="G249" s="31">
        <f t="shared" si="3"/>
        <v>-7.3130447888668281E-3</v>
      </c>
    </row>
    <row r="250" spans="1:7" ht="15">
      <c r="A250" s="28">
        <v>41432</v>
      </c>
      <c r="B250" s="29">
        <v>5.8532000000000002</v>
      </c>
      <c r="C250" s="29">
        <v>3184.72</v>
      </c>
      <c r="D250" s="30">
        <f t="shared" si="0"/>
        <v>3.1800000000000495E-2</v>
      </c>
      <c r="E250" s="31">
        <f t="shared" si="1"/>
        <v>5.4626034974405635E-3</v>
      </c>
      <c r="F250">
        <f t="shared" si="2"/>
        <v>-126.65000000000009</v>
      </c>
      <c r="G250" s="31">
        <f t="shared" si="3"/>
        <v>-3.824700954589795E-2</v>
      </c>
    </row>
    <row r="251" spans="1:7" ht="15">
      <c r="A251" s="28">
        <v>41425</v>
      </c>
      <c r="B251" s="29">
        <v>5.8213999999999997</v>
      </c>
      <c r="C251" s="29">
        <v>3311.37</v>
      </c>
      <c r="D251" s="30">
        <f t="shared" si="0"/>
        <v>6.3600000000000101E-2</v>
      </c>
      <c r="E251" s="31">
        <f t="shared" si="1"/>
        <v>1.1045885581298431E-2</v>
      </c>
      <c r="F251">
        <f t="shared" si="2"/>
        <v>-81.809999999999945</v>
      </c>
      <c r="G251" s="31">
        <f t="shared" si="3"/>
        <v>-2.4110126783724987E-2</v>
      </c>
    </row>
    <row r="252" spans="1:7" ht="15">
      <c r="A252" s="28">
        <v>41418</v>
      </c>
      <c r="B252" s="29">
        <v>5.7577999999999996</v>
      </c>
      <c r="C252" s="29">
        <v>3393.18</v>
      </c>
      <c r="D252" s="30">
        <f t="shared" si="0"/>
        <v>-3.1800000000000495E-2</v>
      </c>
      <c r="E252" s="31">
        <f t="shared" si="1"/>
        <v>-5.4926074340197065E-3</v>
      </c>
      <c r="F252">
        <f t="shared" si="2"/>
        <v>-56.120000000000346</v>
      </c>
      <c r="G252" s="31">
        <f t="shared" si="3"/>
        <v>-1.6269967819557692E-2</v>
      </c>
    </row>
    <row r="253" spans="1:7" ht="15">
      <c r="A253" s="28">
        <v>41411</v>
      </c>
      <c r="B253" s="29">
        <v>5.7896000000000001</v>
      </c>
      <c r="C253" s="29">
        <v>3449.3</v>
      </c>
      <c r="D253" s="30"/>
      <c r="E253" s="31"/>
      <c r="G253" s="31"/>
    </row>
    <row r="254" spans="1:7" ht="13">
      <c r="D254" s="30"/>
    </row>
    <row r="255" spans="1:7" ht="13">
      <c r="D255" s="30"/>
    </row>
    <row r="256" spans="1:7" ht="13">
      <c r="D256" s="30"/>
    </row>
    <row r="257" spans="4:4" ht="13">
      <c r="D257" s="30"/>
    </row>
    <row r="258" spans="4:4" ht="13">
      <c r="D258" s="30"/>
    </row>
    <row r="259" spans="4:4" ht="13">
      <c r="D259" s="30"/>
    </row>
    <row r="260" spans="4:4" ht="13">
      <c r="D260" s="30"/>
    </row>
    <row r="261" spans="4:4" ht="13">
      <c r="D261" s="30"/>
    </row>
    <row r="262" spans="4:4" ht="13">
      <c r="D262" s="30"/>
    </row>
    <row r="263" spans="4:4" ht="13">
      <c r="D263" s="30"/>
    </row>
    <row r="264" spans="4:4" ht="13">
      <c r="D264" s="30"/>
    </row>
    <row r="265" spans="4:4" ht="13">
      <c r="D265" s="30"/>
    </row>
    <row r="266" spans="4:4" ht="13">
      <c r="D266" s="30"/>
    </row>
    <row r="267" spans="4:4" ht="13">
      <c r="D267" s="30"/>
    </row>
    <row r="268" spans="4:4" ht="13">
      <c r="D268" s="30"/>
    </row>
    <row r="269" spans="4:4" ht="13">
      <c r="D269" s="30"/>
    </row>
    <row r="270" spans="4:4" ht="13">
      <c r="D270" s="30"/>
    </row>
    <row r="271" spans="4:4" ht="13">
      <c r="D271" s="30"/>
    </row>
    <row r="272" spans="4:4" ht="13">
      <c r="D272" s="30"/>
    </row>
    <row r="273" spans="4:4" ht="13">
      <c r="D273" s="30"/>
    </row>
    <row r="274" spans="4:4" ht="13">
      <c r="D274" s="30"/>
    </row>
    <row r="275" spans="4:4" ht="13">
      <c r="D275" s="30"/>
    </row>
    <row r="276" spans="4:4" ht="13">
      <c r="D276" s="30"/>
    </row>
    <row r="277" spans="4:4" ht="13">
      <c r="D277" s="30"/>
    </row>
    <row r="278" spans="4:4" ht="13">
      <c r="D278" s="30"/>
    </row>
    <row r="279" spans="4:4" ht="13">
      <c r="D279" s="30"/>
    </row>
    <row r="280" spans="4:4" ht="13">
      <c r="D280" s="30"/>
    </row>
    <row r="281" spans="4:4" ht="13">
      <c r="D281" s="30"/>
    </row>
    <row r="282" spans="4:4" ht="13">
      <c r="D282" s="30"/>
    </row>
    <row r="283" spans="4:4" ht="13">
      <c r="D283" s="30"/>
    </row>
    <row r="284" spans="4:4" ht="13">
      <c r="D284" s="30"/>
    </row>
    <row r="285" spans="4:4" ht="13">
      <c r="D285" s="30"/>
    </row>
    <row r="286" spans="4:4" ht="13">
      <c r="D286" s="30"/>
    </row>
    <row r="287" spans="4:4" ht="13">
      <c r="D287" s="30"/>
    </row>
    <row r="288" spans="4:4" ht="13">
      <c r="D288" s="30"/>
    </row>
    <row r="289" spans="4:4" ht="13">
      <c r="D289" s="30"/>
    </row>
    <row r="290" spans="4:4" ht="13">
      <c r="D290" s="30"/>
    </row>
    <row r="291" spans="4:4" ht="13">
      <c r="D291" s="30"/>
    </row>
    <row r="292" spans="4:4" ht="13">
      <c r="D292" s="30"/>
    </row>
    <row r="293" spans="4:4" ht="13">
      <c r="D293" s="30"/>
    </row>
    <row r="294" spans="4:4" ht="13">
      <c r="D294" s="30"/>
    </row>
    <row r="295" spans="4:4" ht="13">
      <c r="D295" s="30"/>
    </row>
    <row r="296" spans="4:4" ht="13">
      <c r="D296" s="30"/>
    </row>
    <row r="297" spans="4:4" ht="13">
      <c r="D297" s="30"/>
    </row>
    <row r="298" spans="4:4" ht="13">
      <c r="D298" s="30"/>
    </row>
    <row r="299" spans="4:4" ht="13">
      <c r="D299" s="30"/>
    </row>
    <row r="300" spans="4:4" ht="13">
      <c r="D300" s="30"/>
    </row>
    <row r="301" spans="4:4" ht="13">
      <c r="D301" s="30"/>
    </row>
    <row r="302" spans="4:4" ht="13">
      <c r="D302" s="30"/>
    </row>
    <row r="303" spans="4:4" ht="13">
      <c r="D303" s="30"/>
    </row>
    <row r="304" spans="4:4" ht="13">
      <c r="D304" s="30"/>
    </row>
    <row r="305" spans="4:4" ht="13">
      <c r="D305" s="30"/>
    </row>
    <row r="306" spans="4:4" ht="13">
      <c r="D306" s="30"/>
    </row>
    <row r="307" spans="4:4" ht="13">
      <c r="D307" s="30"/>
    </row>
    <row r="308" spans="4:4" ht="13">
      <c r="D308" s="30"/>
    </row>
    <row r="309" spans="4:4" ht="13">
      <c r="D309" s="30"/>
    </row>
    <row r="310" spans="4:4" ht="13">
      <c r="D310" s="30"/>
    </row>
    <row r="311" spans="4:4" ht="13">
      <c r="D311" s="30"/>
    </row>
    <row r="312" spans="4:4" ht="13">
      <c r="D312" s="30"/>
    </row>
    <row r="313" spans="4:4" ht="13">
      <c r="D313" s="30"/>
    </row>
    <row r="314" spans="4:4" ht="13">
      <c r="D314" s="30"/>
    </row>
    <row r="315" spans="4:4" ht="13">
      <c r="D315" s="30"/>
    </row>
    <row r="316" spans="4:4" ht="13">
      <c r="D316" s="30"/>
    </row>
    <row r="317" spans="4:4" ht="13">
      <c r="D317" s="30"/>
    </row>
    <row r="318" spans="4:4" ht="13">
      <c r="D318" s="30"/>
    </row>
    <row r="319" spans="4:4" ht="13">
      <c r="D319" s="30"/>
    </row>
    <row r="320" spans="4:4" ht="13">
      <c r="D320" s="30"/>
    </row>
    <row r="321" spans="4:4" ht="13">
      <c r="D321" s="30"/>
    </row>
    <row r="322" spans="4:4" ht="13">
      <c r="D322" s="30"/>
    </row>
    <row r="323" spans="4:4" ht="13">
      <c r="D323" s="30"/>
    </row>
    <row r="324" spans="4:4" ht="13">
      <c r="D324" s="30"/>
    </row>
    <row r="325" spans="4:4" ht="13">
      <c r="D325" s="30"/>
    </row>
    <row r="326" spans="4:4" ht="13">
      <c r="D326" s="30"/>
    </row>
    <row r="327" spans="4:4" ht="13">
      <c r="D327" s="30"/>
    </row>
    <row r="328" spans="4:4" ht="13">
      <c r="D328" s="30"/>
    </row>
    <row r="329" spans="4:4" ht="13">
      <c r="D329" s="30"/>
    </row>
    <row r="330" spans="4:4" ht="13">
      <c r="D330" s="30"/>
    </row>
    <row r="331" spans="4:4" ht="13">
      <c r="D331" s="30"/>
    </row>
    <row r="332" spans="4:4" ht="13">
      <c r="D332" s="30"/>
    </row>
    <row r="333" spans="4:4" ht="13">
      <c r="D333" s="30"/>
    </row>
    <row r="334" spans="4:4" ht="13">
      <c r="D334" s="30"/>
    </row>
    <row r="335" spans="4:4" ht="13">
      <c r="D335" s="30"/>
    </row>
    <row r="336" spans="4:4" ht="13">
      <c r="D336" s="30"/>
    </row>
    <row r="337" spans="4:4" ht="13">
      <c r="D337" s="30"/>
    </row>
    <row r="338" spans="4:4" ht="13">
      <c r="D338" s="30"/>
    </row>
    <row r="339" spans="4:4" ht="13">
      <c r="D339" s="30"/>
    </row>
    <row r="340" spans="4:4" ht="13">
      <c r="D340" s="30"/>
    </row>
    <row r="341" spans="4:4" ht="13">
      <c r="D341" s="30"/>
    </row>
    <row r="342" spans="4:4" ht="13">
      <c r="D342" s="30"/>
    </row>
    <row r="343" spans="4:4" ht="13">
      <c r="D343" s="30"/>
    </row>
    <row r="344" spans="4:4" ht="13">
      <c r="D344" s="30"/>
    </row>
    <row r="345" spans="4:4" ht="13">
      <c r="D345" s="30"/>
    </row>
    <row r="346" spans="4:4" ht="13">
      <c r="D346" s="30"/>
    </row>
    <row r="347" spans="4:4" ht="13">
      <c r="D347" s="30"/>
    </row>
    <row r="348" spans="4:4" ht="13">
      <c r="D348" s="30"/>
    </row>
    <row r="349" spans="4:4" ht="13">
      <c r="D349" s="30"/>
    </row>
    <row r="350" spans="4:4" ht="13">
      <c r="D350" s="30"/>
    </row>
    <row r="351" spans="4:4" ht="13">
      <c r="D351" s="30"/>
    </row>
    <row r="352" spans="4:4" ht="13">
      <c r="D352" s="30"/>
    </row>
    <row r="353" spans="4:4" ht="13">
      <c r="D353" s="30"/>
    </row>
    <row r="354" spans="4:4" ht="13">
      <c r="D354" s="30"/>
    </row>
    <row r="355" spans="4:4" ht="13">
      <c r="D355" s="30"/>
    </row>
    <row r="356" spans="4:4" ht="13">
      <c r="D356" s="30"/>
    </row>
    <row r="357" spans="4:4" ht="13">
      <c r="D357" s="30"/>
    </row>
    <row r="358" spans="4:4" ht="13">
      <c r="D358" s="30"/>
    </row>
    <row r="359" spans="4:4" ht="13">
      <c r="D359" s="30"/>
    </row>
    <row r="360" spans="4:4" ht="13">
      <c r="D360" s="30"/>
    </row>
    <row r="361" spans="4:4" ht="13">
      <c r="D361" s="30"/>
    </row>
    <row r="362" spans="4:4" ht="13">
      <c r="D362" s="30"/>
    </row>
    <row r="363" spans="4:4" ht="13">
      <c r="D363" s="30"/>
    </row>
    <row r="364" spans="4:4" ht="13">
      <c r="D364" s="30"/>
    </row>
    <row r="365" spans="4:4" ht="13">
      <c r="D365" s="30"/>
    </row>
    <row r="366" spans="4:4" ht="13">
      <c r="D366" s="30"/>
    </row>
    <row r="367" spans="4:4" ht="13">
      <c r="D367" s="30"/>
    </row>
    <row r="368" spans="4:4" ht="13">
      <c r="D368" s="30"/>
    </row>
    <row r="369" spans="4:4" ht="13">
      <c r="D369" s="30"/>
    </row>
    <row r="370" spans="4:4" ht="13">
      <c r="D370" s="30"/>
    </row>
    <row r="371" spans="4:4" ht="13">
      <c r="D371" s="30"/>
    </row>
    <row r="372" spans="4:4" ht="13">
      <c r="D372" s="30"/>
    </row>
    <row r="373" spans="4:4" ht="13">
      <c r="D373" s="30"/>
    </row>
    <row r="374" spans="4:4" ht="13">
      <c r="D374" s="30"/>
    </row>
    <row r="375" spans="4:4" ht="13">
      <c r="D375" s="30"/>
    </row>
    <row r="376" spans="4:4" ht="13">
      <c r="D376" s="30"/>
    </row>
    <row r="377" spans="4:4" ht="13">
      <c r="D377" s="30"/>
    </row>
    <row r="378" spans="4:4" ht="13">
      <c r="D378" s="30"/>
    </row>
    <row r="379" spans="4:4" ht="13">
      <c r="D379" s="30"/>
    </row>
    <row r="380" spans="4:4" ht="13">
      <c r="D380" s="30"/>
    </row>
    <row r="381" spans="4:4" ht="13">
      <c r="D381" s="30"/>
    </row>
    <row r="382" spans="4:4" ht="13">
      <c r="D382" s="30"/>
    </row>
    <row r="383" spans="4:4" ht="13">
      <c r="D383" s="30"/>
    </row>
    <row r="384" spans="4:4" ht="13">
      <c r="D384" s="30"/>
    </row>
    <row r="385" spans="4:4" ht="13">
      <c r="D385" s="30"/>
    </row>
    <row r="386" spans="4:4" ht="13">
      <c r="D386" s="30"/>
    </row>
    <row r="387" spans="4:4" ht="13">
      <c r="D387" s="30"/>
    </row>
    <row r="388" spans="4:4" ht="13">
      <c r="D388" s="30"/>
    </row>
    <row r="389" spans="4:4" ht="13">
      <c r="D389" s="30"/>
    </row>
    <row r="390" spans="4:4" ht="13">
      <c r="D390" s="30"/>
    </row>
    <row r="391" spans="4:4" ht="13">
      <c r="D391" s="30"/>
    </row>
    <row r="392" spans="4:4" ht="13">
      <c r="D392" s="30"/>
    </row>
    <row r="393" spans="4:4" ht="13">
      <c r="D393" s="30"/>
    </row>
    <row r="394" spans="4:4" ht="13">
      <c r="D394" s="30"/>
    </row>
    <row r="395" spans="4:4" ht="13">
      <c r="D395" s="30"/>
    </row>
    <row r="396" spans="4:4" ht="13">
      <c r="D396" s="30"/>
    </row>
    <row r="397" spans="4:4" ht="13">
      <c r="D397" s="30"/>
    </row>
    <row r="398" spans="4:4" ht="13">
      <c r="D398" s="30"/>
    </row>
    <row r="399" spans="4:4" ht="13">
      <c r="D399" s="30"/>
    </row>
    <row r="400" spans="4:4" ht="13">
      <c r="D400" s="30"/>
    </row>
    <row r="401" spans="4:4" ht="13">
      <c r="D401" s="30"/>
    </row>
    <row r="402" spans="4:4" ht="13">
      <c r="D402" s="30"/>
    </row>
    <row r="403" spans="4:4" ht="13">
      <c r="D403" s="30"/>
    </row>
    <row r="404" spans="4:4" ht="13">
      <c r="D404" s="30"/>
    </row>
    <row r="405" spans="4:4" ht="13">
      <c r="D405" s="30"/>
    </row>
    <row r="406" spans="4:4" ht="13">
      <c r="D406" s="30"/>
    </row>
    <row r="407" spans="4:4" ht="13">
      <c r="D407" s="30"/>
    </row>
    <row r="408" spans="4:4" ht="13">
      <c r="D408" s="30"/>
    </row>
    <row r="409" spans="4:4" ht="13">
      <c r="D409" s="30"/>
    </row>
    <row r="410" spans="4:4" ht="13">
      <c r="D410" s="30"/>
    </row>
    <row r="411" spans="4:4" ht="13">
      <c r="D411" s="30"/>
    </row>
    <row r="412" spans="4:4" ht="13">
      <c r="D412" s="30"/>
    </row>
    <row r="413" spans="4:4" ht="13">
      <c r="D413" s="30"/>
    </row>
    <row r="414" spans="4:4" ht="13">
      <c r="D414" s="30"/>
    </row>
    <row r="415" spans="4:4" ht="13">
      <c r="D415" s="30"/>
    </row>
    <row r="416" spans="4:4" ht="13">
      <c r="D416" s="30"/>
    </row>
    <row r="417" spans="4:4" ht="13">
      <c r="D417" s="30"/>
    </row>
    <row r="418" spans="4:4" ht="13">
      <c r="D418" s="30"/>
    </row>
    <row r="419" spans="4:4" ht="13">
      <c r="D419" s="30"/>
    </row>
    <row r="420" spans="4:4" ht="13">
      <c r="D420" s="30"/>
    </row>
    <row r="421" spans="4:4" ht="13">
      <c r="D421" s="30"/>
    </row>
    <row r="422" spans="4:4" ht="13">
      <c r="D422" s="30"/>
    </row>
    <row r="423" spans="4:4" ht="13">
      <c r="D423" s="30"/>
    </row>
    <row r="424" spans="4:4" ht="13">
      <c r="D424" s="30"/>
    </row>
    <row r="425" spans="4:4" ht="13">
      <c r="D425" s="30"/>
    </row>
    <row r="426" spans="4:4" ht="13">
      <c r="D426" s="30"/>
    </row>
    <row r="427" spans="4:4" ht="13">
      <c r="D427" s="30"/>
    </row>
    <row r="428" spans="4:4" ht="13">
      <c r="D428" s="30"/>
    </row>
    <row r="429" spans="4:4" ht="13">
      <c r="D429" s="30"/>
    </row>
    <row r="430" spans="4:4" ht="13">
      <c r="D430" s="30"/>
    </row>
    <row r="431" spans="4:4" ht="13">
      <c r="D431" s="30"/>
    </row>
    <row r="432" spans="4:4" ht="13">
      <c r="D432" s="30"/>
    </row>
    <row r="433" spans="4:4" ht="13">
      <c r="D433" s="30"/>
    </row>
    <row r="434" spans="4:4" ht="13">
      <c r="D434" s="30"/>
    </row>
    <row r="435" spans="4:4" ht="13">
      <c r="D435" s="30"/>
    </row>
    <row r="436" spans="4:4" ht="13">
      <c r="D436" s="30"/>
    </row>
    <row r="437" spans="4:4" ht="13">
      <c r="D437" s="30"/>
    </row>
    <row r="438" spans="4:4" ht="13">
      <c r="D438" s="30"/>
    </row>
    <row r="439" spans="4:4" ht="13">
      <c r="D439" s="30"/>
    </row>
    <row r="440" spans="4:4" ht="13">
      <c r="D440" s="30"/>
    </row>
    <row r="441" spans="4:4" ht="13">
      <c r="D441" s="30"/>
    </row>
    <row r="442" spans="4:4" ht="13">
      <c r="D442" s="30"/>
    </row>
    <row r="443" spans="4:4" ht="13">
      <c r="D443" s="30"/>
    </row>
    <row r="444" spans="4:4" ht="13">
      <c r="D444" s="30"/>
    </row>
    <row r="445" spans="4:4" ht="13">
      <c r="D445" s="30"/>
    </row>
    <row r="446" spans="4:4" ht="13">
      <c r="D446" s="30"/>
    </row>
    <row r="447" spans="4:4" ht="13">
      <c r="D447" s="30"/>
    </row>
    <row r="448" spans="4:4" ht="13">
      <c r="D448" s="30"/>
    </row>
    <row r="449" spans="4:4" ht="13">
      <c r="D449" s="30"/>
    </row>
    <row r="450" spans="4:4" ht="13">
      <c r="D450" s="30"/>
    </row>
    <row r="451" spans="4:4" ht="13">
      <c r="D451" s="30"/>
    </row>
    <row r="452" spans="4:4" ht="13">
      <c r="D452" s="30"/>
    </row>
    <row r="453" spans="4:4" ht="13">
      <c r="D453" s="30"/>
    </row>
    <row r="454" spans="4:4" ht="13">
      <c r="D454" s="30"/>
    </row>
    <row r="455" spans="4:4" ht="13">
      <c r="D455" s="30"/>
    </row>
    <row r="456" spans="4:4" ht="13">
      <c r="D456" s="30"/>
    </row>
    <row r="457" spans="4:4" ht="13">
      <c r="D457" s="30"/>
    </row>
    <row r="458" spans="4:4" ht="13">
      <c r="D458" s="30"/>
    </row>
    <row r="459" spans="4:4" ht="13">
      <c r="D459" s="30"/>
    </row>
    <row r="460" spans="4:4" ht="13">
      <c r="D460" s="30"/>
    </row>
    <row r="461" spans="4:4" ht="13">
      <c r="D461" s="30"/>
    </row>
    <row r="462" spans="4:4" ht="13">
      <c r="D462" s="30"/>
    </row>
    <row r="463" spans="4:4" ht="13">
      <c r="D463" s="30"/>
    </row>
    <row r="464" spans="4:4" ht="13">
      <c r="D464" s="30"/>
    </row>
    <row r="465" spans="4:4" ht="13">
      <c r="D465" s="30"/>
    </row>
    <row r="466" spans="4:4" ht="13">
      <c r="D466" s="30"/>
    </row>
    <row r="467" spans="4:4" ht="13">
      <c r="D467" s="30"/>
    </row>
    <row r="468" spans="4:4" ht="13">
      <c r="D468" s="30"/>
    </row>
    <row r="469" spans="4:4" ht="13">
      <c r="D469" s="30"/>
    </row>
    <row r="470" spans="4:4" ht="13">
      <c r="D470" s="30"/>
    </row>
    <row r="471" spans="4:4" ht="13">
      <c r="D471" s="30"/>
    </row>
    <row r="472" spans="4:4" ht="13">
      <c r="D472" s="30"/>
    </row>
    <row r="473" spans="4:4" ht="13">
      <c r="D473" s="30"/>
    </row>
    <row r="474" spans="4:4" ht="13">
      <c r="D474" s="30"/>
    </row>
    <row r="475" spans="4:4" ht="13">
      <c r="D475" s="30"/>
    </row>
    <row r="476" spans="4:4" ht="13">
      <c r="D476" s="30"/>
    </row>
    <row r="477" spans="4:4" ht="13">
      <c r="D477" s="30"/>
    </row>
    <row r="478" spans="4:4" ht="13">
      <c r="D478" s="30"/>
    </row>
    <row r="479" spans="4:4" ht="13">
      <c r="D479" s="30"/>
    </row>
    <row r="480" spans="4:4" ht="13">
      <c r="D480" s="30"/>
    </row>
    <row r="481" spans="4:4" ht="13">
      <c r="D481" s="30"/>
    </row>
    <row r="482" spans="4:4" ht="13">
      <c r="D482" s="30"/>
    </row>
    <row r="483" spans="4:4" ht="13">
      <c r="D483" s="30"/>
    </row>
    <row r="484" spans="4:4" ht="13">
      <c r="D484" s="30"/>
    </row>
    <row r="485" spans="4:4" ht="13">
      <c r="D485" s="30"/>
    </row>
    <row r="486" spans="4:4" ht="13">
      <c r="D486" s="30"/>
    </row>
    <row r="487" spans="4:4" ht="13">
      <c r="D487" s="30"/>
    </row>
    <row r="488" spans="4:4" ht="13">
      <c r="D488" s="30"/>
    </row>
    <row r="489" spans="4:4" ht="13">
      <c r="D489" s="30"/>
    </row>
    <row r="490" spans="4:4" ht="13">
      <c r="D490" s="30"/>
    </row>
    <row r="491" spans="4:4" ht="13">
      <c r="D491" s="30"/>
    </row>
    <row r="492" spans="4:4" ht="13">
      <c r="D492" s="30"/>
    </row>
    <row r="493" spans="4:4" ht="13">
      <c r="D493" s="30"/>
    </row>
    <row r="494" spans="4:4" ht="13">
      <c r="D494" s="30"/>
    </row>
    <row r="495" spans="4:4" ht="13">
      <c r="D495" s="30"/>
    </row>
    <row r="496" spans="4:4" ht="13">
      <c r="D496" s="30"/>
    </row>
    <row r="497" spans="4:4" ht="13">
      <c r="D497" s="30"/>
    </row>
    <row r="498" spans="4:4" ht="13">
      <c r="D498" s="30"/>
    </row>
    <row r="499" spans="4:4" ht="13">
      <c r="D499" s="30"/>
    </row>
    <row r="500" spans="4:4" ht="13">
      <c r="D500" s="30"/>
    </row>
    <row r="501" spans="4:4" ht="13">
      <c r="D501" s="30"/>
    </row>
    <row r="502" spans="4:4" ht="13">
      <c r="D502" s="30"/>
    </row>
    <row r="503" spans="4:4" ht="13">
      <c r="D503" s="30"/>
    </row>
    <row r="504" spans="4:4" ht="13">
      <c r="D504" s="30"/>
    </row>
    <row r="505" spans="4:4" ht="13">
      <c r="D505" s="30"/>
    </row>
    <row r="506" spans="4:4" ht="13">
      <c r="D506" s="30"/>
    </row>
    <row r="507" spans="4:4" ht="13">
      <c r="D507" s="30"/>
    </row>
    <row r="508" spans="4:4" ht="13">
      <c r="D508" s="30"/>
    </row>
    <row r="509" spans="4:4" ht="13">
      <c r="D509" s="30"/>
    </row>
    <row r="510" spans="4:4" ht="13">
      <c r="D510" s="30"/>
    </row>
    <row r="511" spans="4:4" ht="13">
      <c r="D511" s="30"/>
    </row>
    <row r="512" spans="4:4" ht="13">
      <c r="D512" s="30"/>
    </row>
    <row r="513" spans="4:4" ht="13">
      <c r="D513" s="30"/>
    </row>
    <row r="514" spans="4:4" ht="13">
      <c r="D514" s="30"/>
    </row>
    <row r="515" spans="4:4" ht="13">
      <c r="D515" s="30"/>
    </row>
    <row r="516" spans="4:4" ht="13">
      <c r="D516" s="30"/>
    </row>
    <row r="517" spans="4:4" ht="13">
      <c r="D517" s="30"/>
    </row>
    <row r="518" spans="4:4" ht="13">
      <c r="D518" s="30"/>
    </row>
    <row r="519" spans="4:4" ht="13">
      <c r="D519" s="30"/>
    </row>
    <row r="520" spans="4:4" ht="13">
      <c r="D520" s="30"/>
    </row>
    <row r="521" spans="4:4" ht="13">
      <c r="D521" s="30"/>
    </row>
    <row r="522" spans="4:4" ht="13">
      <c r="D522" s="30"/>
    </row>
    <row r="523" spans="4:4" ht="13">
      <c r="D523" s="30"/>
    </row>
    <row r="524" spans="4:4" ht="13">
      <c r="D524" s="30"/>
    </row>
    <row r="525" spans="4:4" ht="13">
      <c r="D525" s="30"/>
    </row>
    <row r="526" spans="4:4" ht="13">
      <c r="D526" s="30"/>
    </row>
    <row r="527" spans="4:4" ht="13">
      <c r="D527" s="30"/>
    </row>
    <row r="528" spans="4:4" ht="13">
      <c r="D528" s="30"/>
    </row>
    <row r="529" spans="4:4" ht="13">
      <c r="D529" s="30"/>
    </row>
    <row r="530" spans="4:4" ht="13">
      <c r="D530" s="30"/>
    </row>
    <row r="531" spans="4:4" ht="13">
      <c r="D531" s="30"/>
    </row>
    <row r="532" spans="4:4" ht="13">
      <c r="D532" s="30"/>
    </row>
    <row r="533" spans="4:4" ht="13">
      <c r="D533" s="30"/>
    </row>
    <row r="534" spans="4:4" ht="13">
      <c r="D534" s="30"/>
    </row>
    <row r="535" spans="4:4" ht="13">
      <c r="D535" s="30"/>
    </row>
    <row r="536" spans="4:4" ht="13">
      <c r="D536" s="30"/>
    </row>
    <row r="537" spans="4:4" ht="13">
      <c r="D537" s="30"/>
    </row>
    <row r="538" spans="4:4" ht="13">
      <c r="D538" s="30"/>
    </row>
    <row r="539" spans="4:4" ht="13">
      <c r="D539" s="30"/>
    </row>
    <row r="540" spans="4:4" ht="13">
      <c r="D540" s="30"/>
    </row>
    <row r="541" spans="4:4" ht="13">
      <c r="D541" s="30"/>
    </row>
    <row r="542" spans="4:4" ht="13">
      <c r="D542" s="30"/>
    </row>
    <row r="543" spans="4:4" ht="13">
      <c r="D543" s="30"/>
    </row>
    <row r="544" spans="4:4" ht="13">
      <c r="D544" s="30"/>
    </row>
    <row r="545" spans="4:4" ht="13">
      <c r="D545" s="30"/>
    </row>
    <row r="546" spans="4:4" ht="13">
      <c r="D546" s="30"/>
    </row>
    <row r="547" spans="4:4" ht="13">
      <c r="D547" s="30"/>
    </row>
    <row r="548" spans="4:4" ht="13">
      <c r="D548" s="30"/>
    </row>
    <row r="549" spans="4:4" ht="13">
      <c r="D549" s="30"/>
    </row>
    <row r="550" spans="4:4" ht="13">
      <c r="D550" s="30"/>
    </row>
    <row r="551" spans="4:4" ht="13">
      <c r="D551" s="30"/>
    </row>
    <row r="552" spans="4:4" ht="13">
      <c r="D552" s="30"/>
    </row>
    <row r="553" spans="4:4" ht="13">
      <c r="D553" s="30"/>
    </row>
    <row r="554" spans="4:4" ht="13">
      <c r="D554" s="30"/>
    </row>
    <row r="555" spans="4:4" ht="13">
      <c r="D555" s="30"/>
    </row>
    <row r="556" spans="4:4" ht="13">
      <c r="D556" s="30"/>
    </row>
    <row r="557" spans="4:4" ht="13">
      <c r="D557" s="30"/>
    </row>
    <row r="558" spans="4:4" ht="13">
      <c r="D558" s="30"/>
    </row>
    <row r="559" spans="4:4" ht="13">
      <c r="D559" s="30"/>
    </row>
    <row r="560" spans="4:4" ht="13">
      <c r="D560" s="30"/>
    </row>
    <row r="561" spans="4:4" ht="13">
      <c r="D561" s="30"/>
    </row>
    <row r="562" spans="4:4" ht="13">
      <c r="D562" s="30"/>
    </row>
    <row r="563" spans="4:4" ht="13">
      <c r="D563" s="30"/>
    </row>
    <row r="564" spans="4:4" ht="13">
      <c r="D564" s="30"/>
    </row>
    <row r="565" spans="4:4" ht="13">
      <c r="D565" s="30"/>
    </row>
    <row r="566" spans="4:4" ht="13">
      <c r="D566" s="30"/>
    </row>
    <row r="567" spans="4:4" ht="13">
      <c r="D567" s="30"/>
    </row>
    <row r="568" spans="4:4" ht="13">
      <c r="D568" s="30"/>
    </row>
    <row r="569" spans="4:4" ht="13">
      <c r="D569" s="30"/>
    </row>
    <row r="570" spans="4:4" ht="13">
      <c r="D570" s="30"/>
    </row>
    <row r="571" spans="4:4" ht="13">
      <c r="D571" s="30"/>
    </row>
    <row r="572" spans="4:4" ht="13">
      <c r="D572" s="30"/>
    </row>
    <row r="573" spans="4:4" ht="13">
      <c r="D573" s="30"/>
    </row>
    <row r="574" spans="4:4" ht="13">
      <c r="D574" s="30"/>
    </row>
    <row r="575" spans="4:4" ht="13">
      <c r="D575" s="30"/>
    </row>
    <row r="576" spans="4:4" ht="13">
      <c r="D576" s="30"/>
    </row>
    <row r="577" spans="4:4" ht="13">
      <c r="D577" s="30"/>
    </row>
    <row r="578" spans="4:4" ht="13">
      <c r="D578" s="30"/>
    </row>
    <row r="579" spans="4:4" ht="13">
      <c r="D579" s="30"/>
    </row>
    <row r="580" spans="4:4" ht="13">
      <c r="D580" s="30"/>
    </row>
    <row r="581" spans="4:4" ht="13">
      <c r="D581" s="30"/>
    </row>
    <row r="582" spans="4:4" ht="13">
      <c r="D582" s="30"/>
    </row>
    <row r="583" spans="4:4" ht="13">
      <c r="D583" s="30"/>
    </row>
    <row r="584" spans="4:4" ht="13">
      <c r="D584" s="30"/>
    </row>
    <row r="585" spans="4:4" ht="13">
      <c r="D585" s="30"/>
    </row>
    <row r="586" spans="4:4" ht="13">
      <c r="D586" s="30"/>
    </row>
    <row r="587" spans="4:4" ht="13">
      <c r="D587" s="30"/>
    </row>
    <row r="588" spans="4:4" ht="13">
      <c r="D588" s="30"/>
    </row>
    <row r="589" spans="4:4" ht="13">
      <c r="D589" s="30"/>
    </row>
    <row r="590" spans="4:4" ht="13">
      <c r="D590" s="30"/>
    </row>
    <row r="591" spans="4:4" ht="13">
      <c r="D591" s="30"/>
    </row>
    <row r="592" spans="4:4" ht="13">
      <c r="D592" s="30"/>
    </row>
    <row r="593" spans="4:4" ht="13">
      <c r="D593" s="30"/>
    </row>
    <row r="594" spans="4:4" ht="13">
      <c r="D594" s="30"/>
    </row>
    <row r="595" spans="4:4" ht="13">
      <c r="D595" s="30"/>
    </row>
    <row r="596" spans="4:4" ht="13">
      <c r="D596" s="30"/>
    </row>
    <row r="597" spans="4:4" ht="13">
      <c r="D597" s="30"/>
    </row>
    <row r="598" spans="4:4" ht="13">
      <c r="D598" s="30"/>
    </row>
    <row r="599" spans="4:4" ht="13">
      <c r="D599" s="30"/>
    </row>
    <row r="600" spans="4:4" ht="13">
      <c r="D600" s="30"/>
    </row>
    <row r="601" spans="4:4" ht="13">
      <c r="D601" s="30"/>
    </row>
    <row r="602" spans="4:4" ht="13">
      <c r="D602" s="30"/>
    </row>
    <row r="603" spans="4:4" ht="13">
      <c r="D603" s="30"/>
    </row>
    <row r="604" spans="4:4" ht="13">
      <c r="D604" s="30"/>
    </row>
    <row r="605" spans="4:4" ht="13">
      <c r="D605" s="30"/>
    </row>
    <row r="606" spans="4:4" ht="13">
      <c r="D606" s="30"/>
    </row>
    <row r="607" spans="4:4" ht="13">
      <c r="D607" s="30"/>
    </row>
    <row r="608" spans="4:4" ht="13">
      <c r="D608" s="30"/>
    </row>
    <row r="609" spans="4:4" ht="13">
      <c r="D609" s="30"/>
    </row>
    <row r="610" spans="4:4" ht="13">
      <c r="D610" s="30"/>
    </row>
    <row r="611" spans="4:4" ht="13">
      <c r="D611" s="30"/>
    </row>
    <row r="612" spans="4:4" ht="13">
      <c r="D612" s="30"/>
    </row>
    <row r="613" spans="4:4" ht="13">
      <c r="D613" s="30"/>
    </row>
    <row r="614" spans="4:4" ht="13">
      <c r="D614" s="30"/>
    </row>
    <row r="615" spans="4:4" ht="13">
      <c r="D615" s="30"/>
    </row>
    <row r="616" spans="4:4" ht="13">
      <c r="D616" s="30"/>
    </row>
    <row r="617" spans="4:4" ht="13">
      <c r="D617" s="30"/>
    </row>
    <row r="618" spans="4:4" ht="13">
      <c r="D618" s="30"/>
    </row>
    <row r="619" spans="4:4" ht="13">
      <c r="D619" s="30"/>
    </row>
    <row r="620" spans="4:4" ht="13">
      <c r="D620" s="30"/>
    </row>
    <row r="621" spans="4:4" ht="13">
      <c r="D621" s="30"/>
    </row>
    <row r="622" spans="4:4" ht="13">
      <c r="D622" s="30"/>
    </row>
    <row r="623" spans="4:4" ht="13">
      <c r="D623" s="30"/>
    </row>
    <row r="624" spans="4:4" ht="13">
      <c r="D624" s="30"/>
    </row>
    <row r="625" spans="4:4" ht="13">
      <c r="D625" s="30"/>
    </row>
    <row r="626" spans="4:4" ht="13">
      <c r="D626" s="30"/>
    </row>
    <row r="627" spans="4:4" ht="13">
      <c r="D627" s="30"/>
    </row>
    <row r="628" spans="4:4" ht="13">
      <c r="D628" s="30"/>
    </row>
    <row r="629" spans="4:4" ht="13">
      <c r="D629" s="30"/>
    </row>
    <row r="630" spans="4:4" ht="13">
      <c r="D630" s="30"/>
    </row>
    <row r="631" spans="4:4" ht="13">
      <c r="D631" s="30"/>
    </row>
    <row r="632" spans="4:4" ht="13">
      <c r="D632" s="30"/>
    </row>
    <row r="633" spans="4:4" ht="13">
      <c r="D633" s="30"/>
    </row>
    <row r="634" spans="4:4" ht="13">
      <c r="D634" s="30"/>
    </row>
    <row r="635" spans="4:4" ht="13">
      <c r="D635" s="30"/>
    </row>
    <row r="636" spans="4:4" ht="13">
      <c r="D636" s="30"/>
    </row>
    <row r="637" spans="4:4" ht="13">
      <c r="D637" s="30"/>
    </row>
    <row r="638" spans="4:4" ht="13">
      <c r="D638" s="30"/>
    </row>
    <row r="639" spans="4:4" ht="13">
      <c r="D639" s="30"/>
    </row>
    <row r="640" spans="4:4" ht="13">
      <c r="D640" s="30"/>
    </row>
    <row r="641" spans="4:4" ht="13">
      <c r="D641" s="30"/>
    </row>
    <row r="642" spans="4:4" ht="13">
      <c r="D642" s="30"/>
    </row>
    <row r="643" spans="4:4" ht="13">
      <c r="D643" s="30"/>
    </row>
    <row r="644" spans="4:4" ht="13">
      <c r="D644" s="30"/>
    </row>
    <row r="645" spans="4:4" ht="13">
      <c r="D645" s="30"/>
    </row>
    <row r="646" spans="4:4" ht="13">
      <c r="D646" s="30"/>
    </row>
    <row r="647" spans="4:4" ht="13">
      <c r="D647" s="30"/>
    </row>
    <row r="648" spans="4:4" ht="13">
      <c r="D648" s="30"/>
    </row>
    <row r="649" spans="4:4" ht="13">
      <c r="D649" s="30"/>
    </row>
    <row r="650" spans="4:4" ht="13">
      <c r="D650" s="30"/>
    </row>
    <row r="651" spans="4:4" ht="13">
      <c r="D651" s="30"/>
    </row>
    <row r="652" spans="4:4" ht="13">
      <c r="D652" s="30"/>
    </row>
    <row r="653" spans="4:4" ht="13">
      <c r="D653" s="30"/>
    </row>
    <row r="654" spans="4:4" ht="13">
      <c r="D654" s="30"/>
    </row>
    <row r="655" spans="4:4" ht="13">
      <c r="D655" s="30"/>
    </row>
    <row r="656" spans="4:4" ht="13">
      <c r="D656" s="30"/>
    </row>
    <row r="657" spans="4:4" ht="13">
      <c r="D657" s="30"/>
    </row>
    <row r="658" spans="4:4" ht="13">
      <c r="D658" s="30"/>
    </row>
    <row r="659" spans="4:4" ht="13">
      <c r="D659" s="30"/>
    </row>
    <row r="660" spans="4:4" ht="13">
      <c r="D660" s="30"/>
    </row>
    <row r="661" spans="4:4" ht="13">
      <c r="D661" s="30"/>
    </row>
    <row r="662" spans="4:4" ht="13">
      <c r="D662" s="30"/>
    </row>
    <row r="663" spans="4:4" ht="13">
      <c r="D663" s="30"/>
    </row>
    <row r="664" spans="4:4" ht="13">
      <c r="D664" s="30"/>
    </row>
    <row r="665" spans="4:4" ht="13">
      <c r="D665" s="30"/>
    </row>
    <row r="666" spans="4:4" ht="13">
      <c r="D666" s="30"/>
    </row>
    <row r="667" spans="4:4" ht="13">
      <c r="D667" s="30"/>
    </row>
    <row r="668" spans="4:4" ht="13">
      <c r="D668" s="30"/>
    </row>
    <row r="669" spans="4:4" ht="13">
      <c r="D669" s="30"/>
    </row>
    <row r="670" spans="4:4" ht="13">
      <c r="D670" s="30"/>
    </row>
    <row r="671" spans="4:4" ht="13">
      <c r="D671" s="30"/>
    </row>
    <row r="672" spans="4:4" ht="13">
      <c r="D672" s="30"/>
    </row>
    <row r="673" spans="4:4" ht="13">
      <c r="D673" s="30"/>
    </row>
    <row r="674" spans="4:4" ht="13">
      <c r="D674" s="30"/>
    </row>
    <row r="675" spans="4:4" ht="13">
      <c r="D675" s="30"/>
    </row>
    <row r="676" spans="4:4" ht="13">
      <c r="D676" s="30"/>
    </row>
    <row r="677" spans="4:4" ht="13">
      <c r="D677" s="30"/>
    </row>
    <row r="678" spans="4:4" ht="13">
      <c r="D678" s="30"/>
    </row>
    <row r="679" spans="4:4" ht="13">
      <c r="D679" s="30"/>
    </row>
    <row r="680" spans="4:4" ht="13">
      <c r="D680" s="30"/>
    </row>
    <row r="681" spans="4:4" ht="13">
      <c r="D681" s="30"/>
    </row>
    <row r="682" spans="4:4" ht="13">
      <c r="D682" s="30"/>
    </row>
    <row r="683" spans="4:4" ht="13">
      <c r="D683" s="30"/>
    </row>
    <row r="684" spans="4:4" ht="13">
      <c r="D684" s="30"/>
    </row>
    <row r="685" spans="4:4" ht="13">
      <c r="D685" s="30"/>
    </row>
    <row r="686" spans="4:4" ht="13">
      <c r="D686" s="30"/>
    </row>
    <row r="687" spans="4:4" ht="13">
      <c r="D687" s="30"/>
    </row>
    <row r="688" spans="4:4" ht="13">
      <c r="D688" s="30"/>
    </row>
    <row r="689" spans="4:4" ht="13">
      <c r="D689" s="30"/>
    </row>
    <row r="690" spans="4:4" ht="13">
      <c r="D690" s="30"/>
    </row>
    <row r="691" spans="4:4" ht="13">
      <c r="D691" s="30"/>
    </row>
    <row r="692" spans="4:4" ht="13">
      <c r="D692" s="30"/>
    </row>
    <row r="693" spans="4:4" ht="13">
      <c r="D693" s="30"/>
    </row>
    <row r="694" spans="4:4" ht="13">
      <c r="D694" s="30"/>
    </row>
    <row r="695" spans="4:4" ht="13">
      <c r="D695" s="30"/>
    </row>
    <row r="696" spans="4:4" ht="13">
      <c r="D696" s="30"/>
    </row>
    <row r="697" spans="4:4" ht="13">
      <c r="D697" s="30"/>
    </row>
    <row r="698" spans="4:4" ht="13">
      <c r="D698" s="30"/>
    </row>
    <row r="699" spans="4:4" ht="13">
      <c r="D699" s="30"/>
    </row>
    <row r="700" spans="4:4" ht="13">
      <c r="D700" s="30"/>
    </row>
    <row r="701" spans="4:4" ht="13">
      <c r="D701" s="30"/>
    </row>
    <row r="702" spans="4:4" ht="13">
      <c r="D702" s="30"/>
    </row>
    <row r="703" spans="4:4" ht="13">
      <c r="D703" s="30"/>
    </row>
    <row r="704" spans="4:4" ht="13">
      <c r="D704" s="30"/>
    </row>
    <row r="705" spans="4:4" ht="13">
      <c r="D705" s="30"/>
    </row>
    <row r="706" spans="4:4" ht="13">
      <c r="D706" s="30"/>
    </row>
    <row r="707" spans="4:4" ht="13">
      <c r="D707" s="30"/>
    </row>
    <row r="708" spans="4:4" ht="13">
      <c r="D708" s="30"/>
    </row>
    <row r="709" spans="4:4" ht="13">
      <c r="D709" s="30"/>
    </row>
    <row r="710" spans="4:4" ht="13">
      <c r="D710" s="30"/>
    </row>
    <row r="711" spans="4:4" ht="13">
      <c r="D711" s="30"/>
    </row>
    <row r="712" spans="4:4" ht="13">
      <c r="D712" s="30"/>
    </row>
    <row r="713" spans="4:4" ht="13">
      <c r="D713" s="30"/>
    </row>
    <row r="714" spans="4:4" ht="13">
      <c r="D714" s="30"/>
    </row>
    <row r="715" spans="4:4" ht="13">
      <c r="D715" s="30"/>
    </row>
    <row r="716" spans="4:4" ht="13">
      <c r="D716" s="30"/>
    </row>
    <row r="717" spans="4:4" ht="13">
      <c r="D717" s="30"/>
    </row>
    <row r="718" spans="4:4" ht="13">
      <c r="D718" s="30"/>
    </row>
    <row r="719" spans="4:4" ht="13">
      <c r="D719" s="30"/>
    </row>
    <row r="720" spans="4:4" ht="13">
      <c r="D720" s="30"/>
    </row>
    <row r="721" spans="4:4" ht="13">
      <c r="D721" s="30"/>
    </row>
    <row r="722" spans="4:4" ht="13">
      <c r="D722" s="30"/>
    </row>
    <row r="723" spans="4:4" ht="13">
      <c r="D723" s="30"/>
    </row>
    <row r="724" spans="4:4" ht="13">
      <c r="D724" s="30"/>
    </row>
    <row r="725" spans="4:4" ht="13">
      <c r="D725" s="30"/>
    </row>
    <row r="726" spans="4:4" ht="13">
      <c r="D726" s="30"/>
    </row>
    <row r="727" spans="4:4" ht="13">
      <c r="D727" s="30"/>
    </row>
    <row r="728" spans="4:4" ht="13">
      <c r="D728" s="30"/>
    </row>
    <row r="729" spans="4:4" ht="13">
      <c r="D729" s="30"/>
    </row>
    <row r="730" spans="4:4" ht="13">
      <c r="D730" s="30"/>
    </row>
    <row r="731" spans="4:4" ht="13">
      <c r="D731" s="30"/>
    </row>
    <row r="732" spans="4:4" ht="13">
      <c r="D732" s="30"/>
    </row>
    <row r="733" spans="4:4" ht="13">
      <c r="D733" s="30"/>
    </row>
    <row r="734" spans="4:4" ht="13">
      <c r="D734" s="30"/>
    </row>
    <row r="735" spans="4:4" ht="13">
      <c r="D735" s="30"/>
    </row>
    <row r="736" spans="4:4" ht="13">
      <c r="D736" s="30"/>
    </row>
    <row r="737" spans="4:4" ht="13">
      <c r="D737" s="30"/>
    </row>
    <row r="738" spans="4:4" ht="13">
      <c r="D738" s="30"/>
    </row>
    <row r="739" spans="4:4" ht="13">
      <c r="D739" s="30"/>
    </row>
    <row r="740" spans="4:4" ht="13">
      <c r="D740" s="30"/>
    </row>
    <row r="741" spans="4:4" ht="13">
      <c r="D741" s="30"/>
    </row>
    <row r="742" spans="4:4" ht="13">
      <c r="D742" s="30"/>
    </row>
    <row r="743" spans="4:4" ht="13">
      <c r="D743" s="30"/>
    </row>
    <row r="744" spans="4:4" ht="13">
      <c r="D744" s="30"/>
    </row>
    <row r="745" spans="4:4" ht="13">
      <c r="D745" s="30"/>
    </row>
    <row r="746" spans="4:4" ht="13">
      <c r="D746" s="30"/>
    </row>
    <row r="747" spans="4:4" ht="13">
      <c r="D747" s="30"/>
    </row>
    <row r="748" spans="4:4" ht="13">
      <c r="D748" s="30"/>
    </row>
    <row r="749" spans="4:4" ht="13">
      <c r="D749" s="30"/>
    </row>
    <row r="750" spans="4:4" ht="13">
      <c r="D750" s="30"/>
    </row>
    <row r="751" spans="4:4" ht="13">
      <c r="D751" s="30"/>
    </row>
    <row r="752" spans="4:4" ht="13">
      <c r="D752" s="30"/>
    </row>
    <row r="753" spans="4:4" ht="13">
      <c r="D753" s="30"/>
    </row>
    <row r="754" spans="4:4" ht="13">
      <c r="D754" s="30"/>
    </row>
    <row r="755" spans="4:4" ht="13">
      <c r="D755" s="30"/>
    </row>
    <row r="756" spans="4:4" ht="13">
      <c r="D756" s="30"/>
    </row>
    <row r="757" spans="4:4" ht="13">
      <c r="D757" s="30"/>
    </row>
    <row r="758" spans="4:4" ht="13">
      <c r="D758" s="30"/>
    </row>
    <row r="759" spans="4:4" ht="13">
      <c r="D759" s="30"/>
    </row>
    <row r="760" spans="4:4" ht="13">
      <c r="D760" s="30"/>
    </row>
    <row r="761" spans="4:4" ht="13">
      <c r="D761" s="30"/>
    </row>
    <row r="762" spans="4:4" ht="13">
      <c r="D762" s="30"/>
    </row>
    <row r="763" spans="4:4" ht="13">
      <c r="D763" s="30"/>
    </row>
    <row r="764" spans="4:4" ht="13">
      <c r="D764" s="30"/>
    </row>
    <row r="765" spans="4:4" ht="13">
      <c r="D765" s="30"/>
    </row>
    <row r="766" spans="4:4" ht="13">
      <c r="D766" s="30"/>
    </row>
    <row r="767" spans="4:4" ht="13">
      <c r="D767" s="30"/>
    </row>
    <row r="768" spans="4:4" ht="13">
      <c r="D768" s="30"/>
    </row>
    <row r="769" spans="4:4" ht="13">
      <c r="D769" s="30"/>
    </row>
    <row r="770" spans="4:4" ht="13">
      <c r="D770" s="30"/>
    </row>
    <row r="771" spans="4:4" ht="13">
      <c r="D771" s="30"/>
    </row>
    <row r="772" spans="4:4" ht="13">
      <c r="D772" s="30"/>
    </row>
    <row r="773" spans="4:4" ht="13">
      <c r="D773" s="30"/>
    </row>
    <row r="774" spans="4:4" ht="13">
      <c r="D774" s="30"/>
    </row>
    <row r="775" spans="4:4" ht="13">
      <c r="D775" s="30"/>
    </row>
    <row r="776" spans="4:4" ht="13">
      <c r="D776" s="30"/>
    </row>
    <row r="777" spans="4:4" ht="13">
      <c r="D777" s="30"/>
    </row>
    <row r="778" spans="4:4" ht="13">
      <c r="D778" s="30"/>
    </row>
    <row r="779" spans="4:4" ht="13">
      <c r="D779" s="30"/>
    </row>
    <row r="780" spans="4:4" ht="13">
      <c r="D780" s="30"/>
    </row>
    <row r="781" spans="4:4" ht="13">
      <c r="D781" s="30"/>
    </row>
    <row r="782" spans="4:4" ht="13">
      <c r="D782" s="30"/>
    </row>
    <row r="783" spans="4:4" ht="13">
      <c r="D783" s="30"/>
    </row>
    <row r="784" spans="4:4" ht="13">
      <c r="D784" s="30"/>
    </row>
    <row r="785" spans="4:4" ht="13">
      <c r="D785" s="30"/>
    </row>
    <row r="786" spans="4:4" ht="13">
      <c r="D786" s="30"/>
    </row>
    <row r="787" spans="4:4" ht="13">
      <c r="D787" s="30"/>
    </row>
    <row r="788" spans="4:4" ht="13">
      <c r="D788" s="30"/>
    </row>
    <row r="789" spans="4:4" ht="13">
      <c r="D789" s="30"/>
    </row>
    <row r="790" spans="4:4" ht="13">
      <c r="D790" s="30"/>
    </row>
    <row r="791" spans="4:4" ht="13">
      <c r="D791" s="30"/>
    </row>
    <row r="792" spans="4:4" ht="13">
      <c r="D792" s="30"/>
    </row>
    <row r="793" spans="4:4" ht="13">
      <c r="D793" s="30"/>
    </row>
    <row r="794" spans="4:4" ht="13">
      <c r="D794" s="30"/>
    </row>
    <row r="795" spans="4:4" ht="13">
      <c r="D795" s="30"/>
    </row>
    <row r="796" spans="4:4" ht="13">
      <c r="D796" s="30"/>
    </row>
    <row r="797" spans="4:4" ht="13">
      <c r="D797" s="30"/>
    </row>
    <row r="798" spans="4:4" ht="13">
      <c r="D798" s="30"/>
    </row>
    <row r="799" spans="4:4" ht="13">
      <c r="D799" s="30"/>
    </row>
    <row r="800" spans="4:4" ht="13">
      <c r="D800" s="30"/>
    </row>
    <row r="801" spans="4:4" ht="13">
      <c r="D801" s="30"/>
    </row>
    <row r="802" spans="4:4" ht="13">
      <c r="D802" s="30"/>
    </row>
    <row r="803" spans="4:4" ht="13">
      <c r="D803" s="30"/>
    </row>
    <row r="804" spans="4:4" ht="13">
      <c r="D804" s="30"/>
    </row>
    <row r="805" spans="4:4" ht="13">
      <c r="D805" s="30"/>
    </row>
    <row r="806" spans="4:4" ht="13">
      <c r="D806" s="30"/>
    </row>
    <row r="807" spans="4:4" ht="13">
      <c r="D807" s="30"/>
    </row>
    <row r="808" spans="4:4" ht="13">
      <c r="D808" s="30"/>
    </row>
    <row r="809" spans="4:4" ht="13">
      <c r="D809" s="30"/>
    </row>
    <row r="810" spans="4:4" ht="13">
      <c r="D810" s="30"/>
    </row>
    <row r="811" spans="4:4" ht="13">
      <c r="D811" s="30"/>
    </row>
    <row r="812" spans="4:4" ht="13">
      <c r="D812" s="30"/>
    </row>
    <row r="813" spans="4:4" ht="13">
      <c r="D813" s="30"/>
    </row>
    <row r="814" spans="4:4" ht="13">
      <c r="D814" s="30"/>
    </row>
    <row r="815" spans="4:4" ht="13">
      <c r="D815" s="30"/>
    </row>
    <row r="816" spans="4:4" ht="13">
      <c r="D816" s="30"/>
    </row>
    <row r="817" spans="4:4" ht="13">
      <c r="D817" s="30"/>
    </row>
    <row r="818" spans="4:4" ht="13">
      <c r="D818" s="30"/>
    </row>
    <row r="819" spans="4:4" ht="13">
      <c r="D819" s="30"/>
    </row>
    <row r="820" spans="4:4" ht="13">
      <c r="D820" s="30"/>
    </row>
    <row r="821" spans="4:4" ht="13">
      <c r="D821" s="30"/>
    </row>
    <row r="822" spans="4:4" ht="13">
      <c r="D822" s="30"/>
    </row>
    <row r="823" spans="4:4" ht="13">
      <c r="D823" s="30"/>
    </row>
    <row r="824" spans="4:4" ht="13">
      <c r="D824" s="30"/>
    </row>
    <row r="825" spans="4:4" ht="13">
      <c r="D825" s="30"/>
    </row>
    <row r="826" spans="4:4" ht="13">
      <c r="D826" s="30"/>
    </row>
    <row r="827" spans="4:4" ht="13">
      <c r="D827" s="30"/>
    </row>
    <row r="828" spans="4:4" ht="13">
      <c r="D828" s="30"/>
    </row>
    <row r="829" spans="4:4" ht="13">
      <c r="D829" s="30"/>
    </row>
    <row r="830" spans="4:4" ht="13">
      <c r="D830" s="30"/>
    </row>
    <row r="831" spans="4:4" ht="13">
      <c r="D831" s="30"/>
    </row>
    <row r="832" spans="4:4" ht="13">
      <c r="D832" s="30"/>
    </row>
    <row r="833" spans="4:4" ht="13">
      <c r="D833" s="30"/>
    </row>
    <row r="834" spans="4:4" ht="13">
      <c r="D834" s="30"/>
    </row>
    <row r="835" spans="4:4" ht="13">
      <c r="D835" s="30"/>
    </row>
    <row r="836" spans="4:4" ht="13">
      <c r="D836" s="30"/>
    </row>
    <row r="837" spans="4:4" ht="13">
      <c r="D837" s="30"/>
    </row>
    <row r="838" spans="4:4" ht="13">
      <c r="D838" s="30"/>
    </row>
    <row r="839" spans="4:4" ht="13">
      <c r="D839" s="30"/>
    </row>
    <row r="840" spans="4:4" ht="13">
      <c r="D840" s="30"/>
    </row>
    <row r="841" spans="4:4" ht="13">
      <c r="D841" s="30"/>
    </row>
    <row r="842" spans="4:4" ht="13">
      <c r="D842" s="30"/>
    </row>
    <row r="843" spans="4:4" ht="13">
      <c r="D843" s="30"/>
    </row>
    <row r="844" spans="4:4" ht="13">
      <c r="D844" s="30"/>
    </row>
    <row r="845" spans="4:4" ht="13">
      <c r="D845" s="30"/>
    </row>
    <row r="846" spans="4:4" ht="13">
      <c r="D846" s="30"/>
    </row>
    <row r="847" spans="4:4" ht="13">
      <c r="D847" s="30"/>
    </row>
    <row r="848" spans="4:4" ht="13">
      <c r="D848" s="30"/>
    </row>
    <row r="849" spans="4:4" ht="13">
      <c r="D849" s="30"/>
    </row>
    <row r="850" spans="4:4" ht="13">
      <c r="D850" s="30"/>
    </row>
    <row r="851" spans="4:4" ht="13">
      <c r="D851" s="30"/>
    </row>
    <row r="852" spans="4:4" ht="13">
      <c r="D852" s="30"/>
    </row>
    <row r="853" spans="4:4" ht="13">
      <c r="D853" s="30"/>
    </row>
    <row r="854" spans="4:4" ht="13">
      <c r="D854" s="30"/>
    </row>
    <row r="855" spans="4:4" ht="13">
      <c r="D855" s="30"/>
    </row>
    <row r="856" spans="4:4" ht="13">
      <c r="D856" s="30"/>
    </row>
    <row r="857" spans="4:4" ht="13">
      <c r="D857" s="30"/>
    </row>
    <row r="858" spans="4:4" ht="13">
      <c r="D858" s="30"/>
    </row>
    <row r="859" spans="4:4" ht="13">
      <c r="D859" s="30"/>
    </row>
    <row r="860" spans="4:4" ht="13">
      <c r="D860" s="30"/>
    </row>
    <row r="861" spans="4:4" ht="13">
      <c r="D861" s="30"/>
    </row>
    <row r="862" spans="4:4" ht="13">
      <c r="D862" s="30"/>
    </row>
    <row r="863" spans="4:4" ht="13">
      <c r="D863" s="30"/>
    </row>
    <row r="864" spans="4:4" ht="13">
      <c r="D864" s="30"/>
    </row>
    <row r="865" spans="4:4" ht="13">
      <c r="D865" s="30"/>
    </row>
    <row r="866" spans="4:4" ht="13">
      <c r="D866" s="30"/>
    </row>
    <row r="867" spans="4:4" ht="13">
      <c r="D867" s="30"/>
    </row>
    <row r="868" spans="4:4" ht="13">
      <c r="D868" s="30"/>
    </row>
    <row r="869" spans="4:4" ht="13">
      <c r="D869" s="30"/>
    </row>
    <row r="870" spans="4:4" ht="13">
      <c r="D870" s="30"/>
    </row>
    <row r="871" spans="4:4" ht="13">
      <c r="D871" s="30"/>
    </row>
    <row r="872" spans="4:4" ht="13">
      <c r="D872" s="30"/>
    </row>
    <row r="873" spans="4:4" ht="13">
      <c r="D873" s="30"/>
    </row>
    <row r="874" spans="4:4" ht="13">
      <c r="D874" s="30"/>
    </row>
    <row r="875" spans="4:4" ht="13">
      <c r="D875" s="30"/>
    </row>
    <row r="876" spans="4:4" ht="13">
      <c r="D876" s="30"/>
    </row>
    <row r="877" spans="4:4" ht="13">
      <c r="D877" s="30"/>
    </row>
    <row r="878" spans="4:4" ht="13">
      <c r="D878" s="30"/>
    </row>
    <row r="879" spans="4:4" ht="13">
      <c r="D879" s="30"/>
    </row>
    <row r="880" spans="4:4" ht="13">
      <c r="D880" s="30"/>
    </row>
    <row r="881" spans="4:4" ht="13">
      <c r="D881" s="30"/>
    </row>
    <row r="882" spans="4:4" ht="13">
      <c r="D882" s="30"/>
    </row>
    <row r="883" spans="4:4" ht="13">
      <c r="D883" s="30"/>
    </row>
    <row r="884" spans="4:4" ht="13">
      <c r="D884" s="30"/>
    </row>
    <row r="885" spans="4:4" ht="13">
      <c r="D885" s="30"/>
    </row>
    <row r="886" spans="4:4" ht="13">
      <c r="D886" s="30"/>
    </row>
    <row r="887" spans="4:4" ht="13">
      <c r="D887" s="30"/>
    </row>
    <row r="888" spans="4:4" ht="13">
      <c r="D888" s="30"/>
    </row>
    <row r="889" spans="4:4" ht="13">
      <c r="D889" s="30"/>
    </row>
    <row r="890" spans="4:4" ht="13">
      <c r="D890" s="30"/>
    </row>
    <row r="891" spans="4:4" ht="13">
      <c r="D891" s="30"/>
    </row>
    <row r="892" spans="4:4" ht="13">
      <c r="D892" s="30"/>
    </row>
    <row r="893" spans="4:4" ht="13">
      <c r="D893" s="30"/>
    </row>
    <row r="894" spans="4:4" ht="13">
      <c r="D894" s="30"/>
    </row>
    <row r="895" spans="4:4" ht="13">
      <c r="D895" s="30"/>
    </row>
    <row r="896" spans="4:4" ht="13">
      <c r="D896" s="30"/>
    </row>
    <row r="897" spans="4:4" ht="13">
      <c r="D897" s="30"/>
    </row>
    <row r="898" spans="4:4" ht="13">
      <c r="D898" s="30"/>
    </row>
    <row r="899" spans="4:4" ht="13">
      <c r="D899" s="30"/>
    </row>
    <row r="900" spans="4:4" ht="13">
      <c r="D900" s="30"/>
    </row>
    <row r="901" spans="4:4" ht="13">
      <c r="D901" s="30"/>
    </row>
    <row r="902" spans="4:4" ht="13">
      <c r="D902" s="30"/>
    </row>
    <row r="903" spans="4:4" ht="13">
      <c r="D903" s="30"/>
    </row>
    <row r="904" spans="4:4" ht="13">
      <c r="D904" s="30"/>
    </row>
    <row r="905" spans="4:4" ht="13">
      <c r="D905" s="30"/>
    </row>
    <row r="906" spans="4:4" ht="13">
      <c r="D906" s="30"/>
    </row>
    <row r="907" spans="4:4" ht="13">
      <c r="D907" s="30"/>
    </row>
    <row r="908" spans="4:4" ht="13">
      <c r="D908" s="30"/>
    </row>
    <row r="909" spans="4:4" ht="13">
      <c r="D909" s="30"/>
    </row>
    <row r="910" spans="4:4" ht="13">
      <c r="D910" s="30"/>
    </row>
    <row r="911" spans="4:4" ht="13">
      <c r="D911" s="30"/>
    </row>
    <row r="912" spans="4:4" ht="13">
      <c r="D912" s="30"/>
    </row>
    <row r="913" spans="4:4" ht="13">
      <c r="D913" s="30"/>
    </row>
    <row r="914" spans="4:4" ht="13">
      <c r="D914" s="30"/>
    </row>
    <row r="915" spans="4:4" ht="13">
      <c r="D915" s="30"/>
    </row>
    <row r="916" spans="4:4" ht="13">
      <c r="D916" s="30"/>
    </row>
    <row r="917" spans="4:4" ht="13">
      <c r="D917" s="30"/>
    </row>
    <row r="918" spans="4:4" ht="13">
      <c r="D918" s="30"/>
    </row>
    <row r="919" spans="4:4" ht="13">
      <c r="D919" s="30"/>
    </row>
    <row r="920" spans="4:4" ht="13">
      <c r="D920" s="30"/>
    </row>
    <row r="921" spans="4:4" ht="13">
      <c r="D921" s="30"/>
    </row>
    <row r="922" spans="4:4" ht="13">
      <c r="D922" s="30"/>
    </row>
    <row r="923" spans="4:4" ht="13">
      <c r="D923" s="30"/>
    </row>
    <row r="924" spans="4:4" ht="13">
      <c r="D924" s="30"/>
    </row>
    <row r="925" spans="4:4" ht="13">
      <c r="D925" s="30"/>
    </row>
    <row r="926" spans="4:4" ht="13">
      <c r="D926" s="30"/>
    </row>
    <row r="927" spans="4:4" ht="13">
      <c r="D927" s="30"/>
    </row>
    <row r="928" spans="4:4" ht="13">
      <c r="D928" s="30"/>
    </row>
    <row r="929" spans="4:4" ht="13">
      <c r="D929" s="30"/>
    </row>
    <row r="930" spans="4:4" ht="13">
      <c r="D930" s="30"/>
    </row>
    <row r="931" spans="4:4" ht="13">
      <c r="D931" s="30"/>
    </row>
    <row r="932" spans="4:4" ht="13">
      <c r="D932" s="30"/>
    </row>
    <row r="933" spans="4:4" ht="13">
      <c r="D933" s="30"/>
    </row>
    <row r="934" spans="4:4" ht="13">
      <c r="D934" s="30"/>
    </row>
    <row r="935" spans="4:4" ht="13">
      <c r="D935" s="30"/>
    </row>
    <row r="936" spans="4:4" ht="13">
      <c r="D936" s="30"/>
    </row>
    <row r="937" spans="4:4" ht="13">
      <c r="D937" s="30"/>
    </row>
    <row r="938" spans="4:4" ht="13">
      <c r="D938" s="30"/>
    </row>
    <row r="939" spans="4:4" ht="13">
      <c r="D939" s="30"/>
    </row>
    <row r="940" spans="4:4" ht="13">
      <c r="D940" s="30"/>
    </row>
    <row r="941" spans="4:4" ht="13">
      <c r="D941" s="30"/>
    </row>
    <row r="942" spans="4:4" ht="13">
      <c r="D942" s="30"/>
    </row>
    <row r="943" spans="4:4" ht="13">
      <c r="D943" s="30"/>
    </row>
    <row r="944" spans="4:4" ht="13">
      <c r="D944" s="30"/>
    </row>
    <row r="945" spans="4:4" ht="13">
      <c r="D945" s="30"/>
    </row>
    <row r="946" spans="4:4" ht="13">
      <c r="D946" s="30"/>
    </row>
    <row r="947" spans="4:4" ht="13">
      <c r="D947" s="30"/>
    </row>
    <row r="948" spans="4:4" ht="13">
      <c r="D948" s="30"/>
    </row>
    <row r="949" spans="4:4" ht="13">
      <c r="D949" s="30"/>
    </row>
    <row r="950" spans="4:4" ht="13">
      <c r="D950" s="30"/>
    </row>
    <row r="951" spans="4:4" ht="13">
      <c r="D951" s="30"/>
    </row>
    <row r="952" spans="4:4" ht="13">
      <c r="D952" s="30"/>
    </row>
    <row r="953" spans="4:4" ht="13">
      <c r="D953" s="30"/>
    </row>
    <row r="954" spans="4:4" ht="13">
      <c r="D954" s="30"/>
    </row>
    <row r="955" spans="4:4" ht="13">
      <c r="D955" s="30"/>
    </row>
    <row r="956" spans="4:4" ht="13">
      <c r="D956" s="30"/>
    </row>
    <row r="957" spans="4:4" ht="13">
      <c r="D957" s="30"/>
    </row>
    <row r="958" spans="4:4" ht="13">
      <c r="D958" s="30"/>
    </row>
    <row r="959" spans="4:4" ht="13">
      <c r="D959" s="30"/>
    </row>
    <row r="960" spans="4:4" ht="13">
      <c r="D960" s="30"/>
    </row>
    <row r="961" spans="4:4" ht="13">
      <c r="D961" s="30"/>
    </row>
    <row r="962" spans="4:4" ht="13">
      <c r="D962" s="30"/>
    </row>
    <row r="963" spans="4:4" ht="13">
      <c r="D963" s="30"/>
    </row>
    <row r="964" spans="4:4" ht="13">
      <c r="D964" s="30"/>
    </row>
    <row r="965" spans="4:4" ht="13">
      <c r="D965" s="30"/>
    </row>
    <row r="966" spans="4:4" ht="13">
      <c r="D966" s="30"/>
    </row>
    <row r="967" spans="4:4" ht="13">
      <c r="D967" s="30"/>
    </row>
    <row r="968" spans="4:4" ht="13">
      <c r="D968" s="30"/>
    </row>
    <row r="969" spans="4:4" ht="13">
      <c r="D969" s="30"/>
    </row>
    <row r="970" spans="4:4" ht="13">
      <c r="D970" s="30"/>
    </row>
    <row r="971" spans="4:4" ht="13">
      <c r="D971" s="30"/>
    </row>
    <row r="972" spans="4:4" ht="13">
      <c r="D972" s="30"/>
    </row>
    <row r="973" spans="4:4" ht="13">
      <c r="D973" s="30"/>
    </row>
    <row r="974" spans="4:4" ht="13">
      <c r="D974" s="30"/>
    </row>
    <row r="975" spans="4:4" ht="13">
      <c r="D975" s="30"/>
    </row>
    <row r="976" spans="4:4" ht="13">
      <c r="D976" s="30"/>
    </row>
    <row r="977" spans="4:4" ht="13">
      <c r="D977" s="30"/>
    </row>
    <row r="978" spans="4:4" ht="13">
      <c r="D978" s="30"/>
    </row>
    <row r="979" spans="4:4" ht="13">
      <c r="D979" s="30"/>
    </row>
    <row r="980" spans="4:4" ht="13">
      <c r="D980" s="30"/>
    </row>
    <row r="981" spans="4:4" ht="13">
      <c r="D981" s="30"/>
    </row>
    <row r="982" spans="4:4" ht="13">
      <c r="D982" s="30"/>
    </row>
    <row r="983" spans="4:4" ht="13">
      <c r="D983" s="30"/>
    </row>
    <row r="984" spans="4:4" ht="13">
      <c r="D984" s="30"/>
    </row>
    <row r="985" spans="4:4" ht="13">
      <c r="D985" s="30"/>
    </row>
    <row r="986" spans="4:4" ht="13">
      <c r="D986" s="30"/>
    </row>
    <row r="987" spans="4:4" ht="13">
      <c r="D987" s="30"/>
    </row>
    <row r="988" spans="4:4" ht="13">
      <c r="D988" s="30"/>
    </row>
    <row r="989" spans="4:4" ht="13">
      <c r="D989" s="30"/>
    </row>
    <row r="990" spans="4:4" ht="13">
      <c r="D990" s="30"/>
    </row>
    <row r="991" spans="4:4" ht="13">
      <c r="D991" s="30"/>
    </row>
    <row r="992" spans="4:4" ht="13">
      <c r="D992" s="30"/>
    </row>
    <row r="993" spans="4:4" ht="13">
      <c r="D993" s="30"/>
    </row>
    <row r="994" spans="4:4" ht="13">
      <c r="D994" s="30"/>
    </row>
    <row r="995" spans="4:4" ht="13">
      <c r="D995" s="30"/>
    </row>
    <row r="996" spans="4:4" ht="13">
      <c r="D996" s="30"/>
    </row>
    <row r="997" spans="4:4" ht="13">
      <c r="D997" s="30"/>
    </row>
    <row r="998" spans="4:4" ht="13">
      <c r="D998" s="30"/>
    </row>
    <row r="999" spans="4:4" ht="13">
      <c r="D999" s="30"/>
    </row>
    <row r="1000" spans="4:4" ht="13">
      <c r="D1000" s="30"/>
    </row>
  </sheetData>
  <mergeCells count="9">
    <mergeCell ref="J29:K29"/>
    <mergeCell ref="L29:M29"/>
    <mergeCell ref="N29:O29"/>
    <mergeCell ref="P29:Q29"/>
    <mergeCell ref="I54:I56"/>
    <mergeCell ref="I57:I59"/>
    <mergeCell ref="I60:I62"/>
    <mergeCell ref="I53:J53"/>
    <mergeCell ref="I52:M52"/>
  </mergeCells>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I139"/>
  <sheetViews>
    <sheetView workbookViewId="0">
      <selection activeCell="H120" sqref="H120"/>
    </sheetView>
  </sheetViews>
  <sheetFormatPr baseColWidth="10" defaultColWidth="14.5" defaultRowHeight="15.75" customHeight="1"/>
  <cols>
    <col min="1" max="1" width="14.5" style="48"/>
    <col min="2" max="2" width="27.83203125" customWidth="1"/>
  </cols>
  <sheetData>
    <row r="1" spans="2:9" s="48" customFormat="1" ht="15.75" customHeight="1" thickBot="1"/>
    <row r="2" spans="2:9" ht="15.75" customHeight="1" thickBot="1">
      <c r="B2" s="424" t="s">
        <v>147</v>
      </c>
      <c r="C2" s="425"/>
      <c r="D2" s="425"/>
      <c r="E2" s="425"/>
      <c r="F2" s="426"/>
      <c r="G2" s="53"/>
      <c r="H2" s="53"/>
      <c r="I2" s="53"/>
    </row>
    <row r="3" spans="2:9" ht="15.75" customHeight="1">
      <c r="B3" s="54" t="s">
        <v>59</v>
      </c>
      <c r="C3" s="55" t="s">
        <v>91</v>
      </c>
      <c r="D3" s="55" t="s">
        <v>92</v>
      </c>
      <c r="E3" s="55" t="s">
        <v>93</v>
      </c>
      <c r="F3" s="56" t="s">
        <v>94</v>
      </c>
      <c r="G3" s="53"/>
      <c r="H3" s="53"/>
      <c r="I3" s="53"/>
    </row>
    <row r="4" spans="2:9" ht="15.75" customHeight="1">
      <c r="B4" s="57" t="s">
        <v>2</v>
      </c>
      <c r="C4" s="58">
        <v>2797.06</v>
      </c>
      <c r="D4" s="58">
        <v>2540.87</v>
      </c>
      <c r="E4" s="58">
        <v>2310.42</v>
      </c>
      <c r="F4" s="59">
        <v>2466.81</v>
      </c>
      <c r="G4" s="53"/>
      <c r="H4" s="53"/>
      <c r="I4" s="53"/>
    </row>
    <row r="5" spans="2:9" ht="15.75" customHeight="1">
      <c r="B5" s="57" t="s">
        <v>95</v>
      </c>
      <c r="C5" s="60">
        <f>'Earnings per Share &amp; Price to E'!D11</f>
        <v>81.239999999999995</v>
      </c>
      <c r="D5" s="60">
        <f>'Earnings per Share &amp; Price to E'!E11</f>
        <v>95.4</v>
      </c>
      <c r="E5" s="60">
        <f>'Earnings per Share &amp; Price to E'!F11</f>
        <v>64.05</v>
      </c>
      <c r="F5" s="61">
        <f>'Earnings per Share &amp; Price to E'!G11</f>
        <v>-31.97</v>
      </c>
      <c r="G5" s="53"/>
      <c r="H5" s="53"/>
      <c r="I5" s="53"/>
    </row>
    <row r="6" spans="2:9" ht="15.75" customHeight="1">
      <c r="B6" s="57" t="s">
        <v>96</v>
      </c>
      <c r="C6" s="58">
        <v>25.44</v>
      </c>
      <c r="D6" s="58">
        <v>20.67</v>
      </c>
      <c r="E6" s="58">
        <v>30.5</v>
      </c>
      <c r="F6" s="59">
        <v>29.1</v>
      </c>
      <c r="G6" s="53"/>
      <c r="H6" s="53"/>
      <c r="I6" s="53"/>
    </row>
    <row r="7" spans="2:9" ht="15.75" customHeight="1">
      <c r="B7" s="57" t="s">
        <v>97</v>
      </c>
      <c r="C7" s="58">
        <v>52.99</v>
      </c>
      <c r="D7" s="58">
        <v>50.18</v>
      </c>
      <c r="E7" s="58">
        <v>49.33</v>
      </c>
      <c r="F7" s="59">
        <v>49.14</v>
      </c>
      <c r="G7" s="53"/>
      <c r="H7" s="53"/>
      <c r="I7" s="53"/>
    </row>
    <row r="8" spans="2:9" ht="15.75" customHeight="1" thickBot="1">
      <c r="B8" s="62" t="s">
        <v>98</v>
      </c>
      <c r="C8" s="63">
        <f t="shared" ref="C8:F8" si="0">C5/C7</f>
        <v>1.5331194565012265</v>
      </c>
      <c r="D8" s="63">
        <f t="shared" si="0"/>
        <v>1.9011558389796732</v>
      </c>
      <c r="E8" s="63">
        <f t="shared" si="0"/>
        <v>1.2983985404419218</v>
      </c>
      <c r="F8" s="64">
        <f t="shared" si="0"/>
        <v>-0.65059015059015057</v>
      </c>
      <c r="G8" s="53"/>
      <c r="H8" s="53"/>
      <c r="I8" s="53"/>
    </row>
    <row r="9" spans="2:9" ht="15.75" customHeight="1">
      <c r="B9" s="65"/>
      <c r="C9" s="65"/>
      <c r="D9" s="65"/>
      <c r="E9" s="65"/>
      <c r="F9" s="65"/>
      <c r="G9" s="53"/>
      <c r="H9" s="53"/>
      <c r="I9" s="53"/>
    </row>
    <row r="10" spans="2:9" ht="15.75" customHeight="1" thickBot="1">
      <c r="B10" s="66"/>
      <c r="C10" s="66"/>
      <c r="D10" s="66"/>
      <c r="E10" s="66"/>
      <c r="F10" s="66"/>
      <c r="G10" s="53"/>
      <c r="H10" s="53"/>
      <c r="I10" s="53"/>
    </row>
    <row r="11" spans="2:9" ht="15.75" customHeight="1" thickBot="1">
      <c r="B11" s="427" t="s">
        <v>90</v>
      </c>
      <c r="C11" s="428"/>
      <c r="D11" s="428"/>
      <c r="E11" s="428"/>
      <c r="F11" s="429"/>
      <c r="G11" s="53"/>
      <c r="H11" s="53"/>
      <c r="I11" s="53"/>
    </row>
    <row r="12" spans="2:9" ht="15.75" customHeight="1">
      <c r="B12" s="67" t="s">
        <v>99</v>
      </c>
      <c r="C12" s="68" t="s">
        <v>91</v>
      </c>
      <c r="D12" s="68" t="s">
        <v>92</v>
      </c>
      <c r="E12" s="68" t="s">
        <v>93</v>
      </c>
      <c r="F12" s="69" t="s">
        <v>94</v>
      </c>
      <c r="G12" s="53"/>
      <c r="H12" s="53"/>
      <c r="I12" s="53"/>
    </row>
    <row r="13" spans="2:9" ht="15.75" customHeight="1">
      <c r="B13" s="70" t="s">
        <v>2</v>
      </c>
      <c r="C13" s="58">
        <v>26108.61</v>
      </c>
      <c r="D13" s="58">
        <v>26147.919999999998</v>
      </c>
      <c r="E13" s="58">
        <v>24418.880000000001</v>
      </c>
      <c r="F13" s="59">
        <v>23862.93</v>
      </c>
      <c r="G13" s="53"/>
      <c r="H13" s="53"/>
      <c r="I13" s="53"/>
    </row>
    <row r="14" spans="2:9" ht="15.75" customHeight="1">
      <c r="B14" s="70" t="s">
        <v>95</v>
      </c>
      <c r="C14" s="58">
        <f>'Earnings per Share &amp; Price to E'!D18</f>
        <v>365.59</v>
      </c>
      <c r="D14" s="58">
        <f>'Earnings per Share &amp; Price to E'!E18</f>
        <v>600.79999999999995</v>
      </c>
      <c r="E14" s="58">
        <f>'Earnings per Share &amp; Price to E'!F18</f>
        <v>444.08</v>
      </c>
      <c r="F14" s="59">
        <f>'Earnings per Share &amp; Price to E'!G18</f>
        <v>319.56</v>
      </c>
      <c r="G14" s="53"/>
      <c r="H14" s="53"/>
      <c r="I14" s="53"/>
    </row>
    <row r="15" spans="2:9" ht="15.75" customHeight="1">
      <c r="B15" s="70" t="s">
        <v>96</v>
      </c>
      <c r="C15" s="58">
        <v>9.24</v>
      </c>
      <c r="D15" s="58">
        <v>12.68</v>
      </c>
      <c r="E15" s="58">
        <v>12.06</v>
      </c>
      <c r="F15" s="59">
        <v>16.8</v>
      </c>
      <c r="G15" s="53"/>
      <c r="H15" s="53"/>
      <c r="I15" s="53"/>
    </row>
    <row r="16" spans="2:9" ht="15.75" customHeight="1">
      <c r="B16" s="70" t="s">
        <v>97</v>
      </c>
      <c r="C16" s="58">
        <v>591.42999999999995</v>
      </c>
      <c r="D16" s="58">
        <v>563.32000000000005</v>
      </c>
      <c r="E16" s="58">
        <v>544.82000000000005</v>
      </c>
      <c r="F16" s="59">
        <v>531.29</v>
      </c>
      <c r="G16" s="53"/>
      <c r="H16" s="53"/>
      <c r="I16" s="53"/>
    </row>
    <row r="17" spans="2:9" ht="15.75" customHeight="1" thickBot="1">
      <c r="B17" s="71" t="s">
        <v>98</v>
      </c>
      <c r="C17" s="63">
        <f t="shared" ref="C17:F17" si="1">C14/C16</f>
        <v>0.61814584988925148</v>
      </c>
      <c r="D17" s="63">
        <f t="shared" si="1"/>
        <v>1.0665341191507489</v>
      </c>
      <c r="E17" s="63">
        <f t="shared" si="1"/>
        <v>0.81509489372636823</v>
      </c>
      <c r="F17" s="64">
        <f t="shared" si="1"/>
        <v>0.60147941802029026</v>
      </c>
      <c r="G17" s="53"/>
      <c r="H17" s="53"/>
      <c r="I17" s="53"/>
    </row>
    <row r="18" spans="2:9" ht="15.75" customHeight="1">
      <c r="B18" s="66"/>
      <c r="C18" s="66"/>
      <c r="D18" s="66"/>
      <c r="E18" s="66"/>
      <c r="F18" s="66"/>
      <c r="G18" s="66"/>
      <c r="H18" s="66"/>
      <c r="I18" s="66"/>
    </row>
    <row r="19" spans="2:9" ht="15.75" customHeight="1" thickBot="1">
      <c r="B19" s="66"/>
      <c r="C19" s="66"/>
      <c r="D19" s="66"/>
      <c r="E19" s="66"/>
      <c r="F19" s="66"/>
      <c r="G19" s="66"/>
      <c r="H19" s="66"/>
      <c r="I19" s="66"/>
    </row>
    <row r="20" spans="2:9" ht="15.75" customHeight="1" thickBot="1">
      <c r="B20" s="430" t="s">
        <v>148</v>
      </c>
      <c r="C20" s="431"/>
      <c r="D20" s="431"/>
      <c r="E20" s="431"/>
      <c r="F20" s="431"/>
      <c r="G20" s="431"/>
      <c r="H20" s="431"/>
      <c r="I20" s="432"/>
    </row>
    <row r="21" spans="2:9" ht="15.75" customHeight="1">
      <c r="B21" s="138" t="s">
        <v>21</v>
      </c>
      <c r="C21" s="52">
        <v>2013</v>
      </c>
      <c r="D21" s="52">
        <v>2014</v>
      </c>
      <c r="E21" s="52">
        <v>2015</v>
      </c>
      <c r="F21" s="52">
        <v>2016</v>
      </c>
      <c r="G21" s="52">
        <v>2017</v>
      </c>
      <c r="H21" s="52" t="s">
        <v>0</v>
      </c>
      <c r="I21" s="139" t="s">
        <v>1</v>
      </c>
    </row>
    <row r="22" spans="2:9" ht="15.75" customHeight="1">
      <c r="B22" s="138" t="s">
        <v>2</v>
      </c>
      <c r="C22" s="52">
        <f>Revenue!B2</f>
        <v>2328.7800000000002</v>
      </c>
      <c r="D22" s="52">
        <f>Revenue!C2</f>
        <v>2465.09</v>
      </c>
      <c r="E22" s="52">
        <f>Revenue!D2</f>
        <v>2656.39</v>
      </c>
      <c r="F22" s="52">
        <f>Revenue!E2</f>
        <v>2873.99</v>
      </c>
      <c r="G22" s="52">
        <f>Revenue!F2</f>
        <v>4004.54</v>
      </c>
      <c r="H22" s="52">
        <f>Revenue!G2</f>
        <v>4527.88</v>
      </c>
      <c r="I22" s="139">
        <f>Revenue!H2</f>
        <v>5116.5</v>
      </c>
    </row>
    <row r="23" spans="2:9" ht="15.75" customHeight="1" thickBot="1">
      <c r="B23" s="140" t="s">
        <v>3</v>
      </c>
      <c r="C23" s="141">
        <f>Revenue!B3</f>
        <v>131.13</v>
      </c>
      <c r="D23" s="141">
        <f>Revenue!C3</f>
        <v>76</v>
      </c>
      <c r="E23" s="141">
        <f>Revenue!D3</f>
        <v>153.99</v>
      </c>
      <c r="F23" s="141">
        <f>Revenue!E3</f>
        <v>185.9</v>
      </c>
      <c r="G23" s="141">
        <f>Revenue!F3</f>
        <v>363.5</v>
      </c>
      <c r="H23" s="141">
        <f>Revenue!G3</f>
        <v>446.5</v>
      </c>
      <c r="I23" s="142">
        <f>Revenue!H3</f>
        <v>501.5</v>
      </c>
    </row>
    <row r="24" spans="2:9" ht="15.75" customHeight="1">
      <c r="B24" s="66"/>
      <c r="C24" s="66"/>
      <c r="D24" s="66"/>
      <c r="E24" s="66"/>
      <c r="F24" s="66"/>
      <c r="G24" s="66"/>
      <c r="H24" s="66"/>
      <c r="I24" s="66"/>
    </row>
    <row r="25" spans="2:9" ht="15.75" customHeight="1" thickBot="1">
      <c r="B25" s="66"/>
      <c r="C25" s="66"/>
      <c r="D25" s="66"/>
      <c r="E25" s="66"/>
      <c r="F25" s="66"/>
      <c r="G25" s="66"/>
      <c r="H25" s="66"/>
      <c r="I25" s="66"/>
    </row>
    <row r="26" spans="2:9" ht="15.75" customHeight="1" thickBot="1">
      <c r="B26" s="436" t="s">
        <v>149</v>
      </c>
      <c r="C26" s="437"/>
      <c r="D26" s="437"/>
      <c r="E26" s="437"/>
      <c r="F26" s="437"/>
      <c r="G26" s="438"/>
      <c r="H26" s="65"/>
      <c r="I26" s="53"/>
    </row>
    <row r="27" spans="2:9" ht="15.75" customHeight="1">
      <c r="B27" s="72" t="s">
        <v>21</v>
      </c>
      <c r="C27" s="73">
        <v>2013</v>
      </c>
      <c r="D27" s="73">
        <v>2014</v>
      </c>
      <c r="E27" s="73">
        <v>2015</v>
      </c>
      <c r="F27" s="73">
        <v>2016</v>
      </c>
      <c r="G27" s="74">
        <v>2017</v>
      </c>
      <c r="H27" s="65"/>
      <c r="I27" s="53"/>
    </row>
    <row r="28" spans="2:9" ht="15.75" customHeight="1">
      <c r="B28" s="72" t="s">
        <v>48</v>
      </c>
      <c r="C28" s="73">
        <f>'Liquidity Ratios'!B2</f>
        <v>2.46</v>
      </c>
      <c r="D28" s="73">
        <f>'Liquidity Ratios'!C2</f>
        <v>2.34</v>
      </c>
      <c r="E28" s="73">
        <f>'Liquidity Ratios'!D2</f>
        <v>2.69</v>
      </c>
      <c r="F28" s="73">
        <f>'Liquidity Ratios'!E2</f>
        <v>2.36</v>
      </c>
      <c r="G28" s="74">
        <f>'Liquidity Ratios'!F2</f>
        <v>2.34</v>
      </c>
      <c r="H28" s="65"/>
      <c r="I28" s="53"/>
    </row>
    <row r="29" spans="2:9" ht="15.75" customHeight="1">
      <c r="B29" s="72" t="s">
        <v>50</v>
      </c>
      <c r="C29" s="73">
        <f>'Liquidity Ratios'!B3</f>
        <v>1.51</v>
      </c>
      <c r="D29" s="73">
        <f>'Liquidity Ratios'!C3</f>
        <v>1.45</v>
      </c>
      <c r="E29" s="73">
        <f>'Liquidity Ratios'!D3</f>
        <v>1.71</v>
      </c>
      <c r="F29" s="73">
        <f>'Liquidity Ratios'!E3</f>
        <v>1.53</v>
      </c>
      <c r="G29" s="74">
        <f>'Liquidity Ratios'!F3</f>
        <v>1.56</v>
      </c>
      <c r="H29" s="65"/>
      <c r="I29" s="53"/>
    </row>
    <row r="30" spans="2:9" ht="15.75" customHeight="1" thickBot="1">
      <c r="B30" s="76" t="s">
        <v>52</v>
      </c>
      <c r="C30" s="77">
        <f>'Liquidity Ratios'!B4</f>
        <v>0.65</v>
      </c>
      <c r="D30" s="77">
        <f>'Liquidity Ratios'!C4</f>
        <v>0.6</v>
      </c>
      <c r="E30" s="77">
        <f>'Liquidity Ratios'!D4</f>
        <v>0.76</v>
      </c>
      <c r="F30" s="77">
        <f>'Liquidity Ratios'!E4</f>
        <v>0.63</v>
      </c>
      <c r="G30" s="78">
        <f>'Liquidity Ratios'!F4</f>
        <v>0.77</v>
      </c>
      <c r="H30" s="65"/>
      <c r="I30" s="53"/>
    </row>
    <row r="31" spans="2:9" ht="15.75" customHeight="1">
      <c r="B31" s="65"/>
      <c r="C31" s="65"/>
      <c r="D31" s="65"/>
      <c r="E31" s="65"/>
      <c r="F31" s="65"/>
      <c r="G31" s="65"/>
      <c r="H31" s="65"/>
      <c r="I31" s="53"/>
    </row>
    <row r="32" spans="2:9" ht="15.75" customHeight="1" thickBot="1">
      <c r="B32" s="65"/>
      <c r="C32" s="65"/>
      <c r="D32" s="65"/>
      <c r="E32" s="65"/>
      <c r="F32" s="65"/>
      <c r="G32" s="65"/>
      <c r="H32" s="65"/>
      <c r="I32" s="53"/>
    </row>
    <row r="33" spans="2:9" ht="15.75" customHeight="1" thickBot="1">
      <c r="B33" s="433" t="s">
        <v>100</v>
      </c>
      <c r="C33" s="434"/>
      <c r="D33" s="434"/>
      <c r="E33" s="434"/>
      <c r="F33" s="434"/>
      <c r="G33" s="435"/>
      <c r="H33" s="65"/>
      <c r="I33" s="53"/>
    </row>
    <row r="34" spans="2:9" ht="15.75" customHeight="1">
      <c r="B34" s="72"/>
      <c r="C34" s="73">
        <v>2013</v>
      </c>
      <c r="D34" s="73">
        <v>2014</v>
      </c>
      <c r="E34" s="73">
        <v>2015</v>
      </c>
      <c r="F34" s="73">
        <v>2016</v>
      </c>
      <c r="G34" s="74">
        <v>2017</v>
      </c>
      <c r="H34" s="65"/>
      <c r="I34" s="53"/>
    </row>
    <row r="35" spans="2:9" ht="15.75" customHeight="1">
      <c r="B35" s="72" t="s">
        <v>21</v>
      </c>
      <c r="C35" s="73">
        <f>Profitability!B36</f>
        <v>5.45</v>
      </c>
      <c r="D35" s="73">
        <f>Profitability!C36</f>
        <v>3.1</v>
      </c>
      <c r="E35" s="73">
        <f>Profitability!D36</f>
        <v>6.17</v>
      </c>
      <c r="F35" s="73">
        <f>Profitability!E36</f>
        <v>6.84</v>
      </c>
      <c r="G35" s="74">
        <f>Profitability!F36</f>
        <v>12.63</v>
      </c>
      <c r="H35" s="65"/>
      <c r="I35" s="53"/>
    </row>
    <row r="36" spans="2:9" ht="15.75" customHeight="1">
      <c r="B36" s="72" t="s">
        <v>22</v>
      </c>
      <c r="C36" s="73">
        <f>Profitability!B37</f>
        <v>7.04</v>
      </c>
      <c r="D36" s="73">
        <f>Profitability!C37</f>
        <v>4.9400000000000004</v>
      </c>
      <c r="E36" s="73">
        <f>Profitability!D37</f>
        <v>5.34</v>
      </c>
      <c r="F36" s="73">
        <f>Profitability!E37</f>
        <v>3.29</v>
      </c>
      <c r="G36" s="74">
        <f>Profitability!F37</f>
        <v>-1.56</v>
      </c>
      <c r="H36" s="65"/>
      <c r="I36" s="53"/>
    </row>
    <row r="37" spans="2:9" ht="15.75" customHeight="1" thickBot="1">
      <c r="B37" s="76" t="s">
        <v>23</v>
      </c>
      <c r="C37" s="77">
        <f>Profitability!B38</f>
        <v>2.56</v>
      </c>
      <c r="D37" s="77">
        <f>Profitability!C38</f>
        <v>3.17</v>
      </c>
      <c r="E37" s="77">
        <f>Profitability!D38</f>
        <v>4.97</v>
      </c>
      <c r="F37" s="77">
        <f>Profitability!E38</f>
        <v>3.69</v>
      </c>
      <c r="G37" s="78">
        <f>Profitability!F38</f>
        <v>2.56</v>
      </c>
      <c r="H37" s="65"/>
      <c r="I37" s="53"/>
    </row>
    <row r="38" spans="2:9" ht="15.75" customHeight="1">
      <c r="B38" s="65"/>
      <c r="C38" s="65"/>
      <c r="D38" s="65"/>
      <c r="E38" s="65"/>
      <c r="F38" s="65"/>
      <c r="G38" s="65"/>
      <c r="H38" s="65"/>
      <c r="I38" s="53"/>
    </row>
    <row r="39" spans="2:9" ht="15.75" customHeight="1" thickBot="1">
      <c r="B39" s="65"/>
      <c r="C39" s="65"/>
      <c r="D39" s="65"/>
      <c r="E39" s="65"/>
      <c r="F39" s="65"/>
      <c r="G39" s="65"/>
      <c r="H39" s="65"/>
      <c r="I39" s="53"/>
    </row>
    <row r="40" spans="2:9" ht="15.75" customHeight="1" thickBot="1">
      <c r="B40" s="421" t="s">
        <v>152</v>
      </c>
      <c r="C40" s="422"/>
      <c r="D40" s="422"/>
      <c r="E40" s="422"/>
      <c r="F40" s="422"/>
      <c r="G40" s="423"/>
      <c r="H40" s="65"/>
      <c r="I40" s="53"/>
    </row>
    <row r="41" spans="2:9" ht="15.75" customHeight="1">
      <c r="B41" s="54" t="s">
        <v>21</v>
      </c>
      <c r="C41" s="55">
        <v>2013</v>
      </c>
      <c r="D41" s="55">
        <v>2014</v>
      </c>
      <c r="E41" s="55">
        <v>2015</v>
      </c>
      <c r="F41" s="55">
        <v>2016</v>
      </c>
      <c r="G41" s="56">
        <v>2017</v>
      </c>
      <c r="H41" s="65"/>
      <c r="I41" s="53"/>
    </row>
    <row r="42" spans="2:9" ht="15.75" customHeight="1">
      <c r="B42" s="79" t="s">
        <v>34</v>
      </c>
      <c r="C42" s="60">
        <f>Profitability!B59</f>
        <v>7.26</v>
      </c>
      <c r="D42" s="60">
        <f>Profitability!C59</f>
        <v>7.09</v>
      </c>
      <c r="E42" s="60">
        <f>Profitability!D59</f>
        <v>8.3800000000000008</v>
      </c>
      <c r="F42" s="60">
        <f>Profitability!E59</f>
        <v>9.65</v>
      </c>
      <c r="G42" s="61">
        <f>Profitability!F59</f>
        <v>17.62</v>
      </c>
      <c r="H42" s="65"/>
      <c r="I42" s="53"/>
    </row>
    <row r="43" spans="2:9" ht="13">
      <c r="B43" s="80" t="s">
        <v>36</v>
      </c>
      <c r="C43" s="60">
        <f>Profitability!B60</f>
        <v>6.06</v>
      </c>
      <c r="D43" s="60">
        <f>Profitability!C60</f>
        <v>3.8</v>
      </c>
      <c r="E43" s="60">
        <f>Profitability!D60</f>
        <v>6.88</v>
      </c>
      <c r="F43" s="60">
        <f>Profitability!E60</f>
        <v>7.54</v>
      </c>
      <c r="G43" s="61">
        <f>Profitability!F60</f>
        <v>11.11</v>
      </c>
      <c r="H43" s="65"/>
      <c r="I43" s="53"/>
    </row>
    <row r="44" spans="2:9" ht="13">
      <c r="B44" s="80" t="s">
        <v>38</v>
      </c>
      <c r="C44" s="60">
        <f>Profitability!B61</f>
        <v>0.97</v>
      </c>
      <c r="D44" s="60">
        <f>Profitability!C61</f>
        <v>1</v>
      </c>
      <c r="E44" s="60">
        <f>Profitability!D61</f>
        <v>1.06</v>
      </c>
      <c r="F44" s="60">
        <f>Profitability!E61</f>
        <v>1.0900000000000001</v>
      </c>
      <c r="G44" s="61">
        <f>Profitability!F61</f>
        <v>1.36</v>
      </c>
      <c r="H44" s="65"/>
      <c r="I44" s="53"/>
    </row>
    <row r="45" spans="2:9" ht="14" thickBot="1">
      <c r="B45" s="81" t="s">
        <v>40</v>
      </c>
      <c r="C45" s="82">
        <f>Profitability!B62</f>
        <v>1.33</v>
      </c>
      <c r="D45" s="82">
        <f>Profitability!C62</f>
        <v>1.35</v>
      </c>
      <c r="E45" s="82">
        <f>Profitability!D62</f>
        <v>1.35</v>
      </c>
      <c r="F45" s="82">
        <f>Profitability!E62</f>
        <v>1.37</v>
      </c>
      <c r="G45" s="83">
        <f>Profitability!F62</f>
        <v>1.43</v>
      </c>
      <c r="H45" s="65"/>
      <c r="I45" s="53"/>
    </row>
    <row r="46" spans="2:9" ht="13">
      <c r="B46" s="65"/>
      <c r="C46" s="65"/>
      <c r="D46" s="65"/>
      <c r="E46" s="65"/>
      <c r="F46" s="65"/>
      <c r="G46" s="65"/>
      <c r="H46" s="65"/>
      <c r="I46" s="53"/>
    </row>
    <row r="47" spans="2:9" ht="14" thickBot="1">
      <c r="B47" s="65"/>
      <c r="C47" s="65"/>
      <c r="D47" s="65"/>
      <c r="E47" s="65"/>
      <c r="F47" s="65"/>
      <c r="G47" s="65"/>
      <c r="H47" s="65"/>
      <c r="I47" s="53"/>
    </row>
    <row r="48" spans="2:9" ht="14" thickBot="1">
      <c r="B48" s="451" t="s">
        <v>153</v>
      </c>
      <c r="C48" s="452"/>
      <c r="D48" s="452"/>
      <c r="E48" s="452"/>
      <c r="F48" s="452"/>
      <c r="G48" s="453"/>
      <c r="H48" s="65"/>
      <c r="I48" s="53"/>
    </row>
    <row r="49" spans="2:9" ht="13">
      <c r="B49" s="84"/>
      <c r="C49" s="55">
        <v>2013</v>
      </c>
      <c r="D49" s="55">
        <v>2014</v>
      </c>
      <c r="E49" s="55">
        <v>2015</v>
      </c>
      <c r="F49" s="55">
        <v>2016</v>
      </c>
      <c r="G49" s="56">
        <v>2017</v>
      </c>
      <c r="H49" s="65"/>
      <c r="I49" s="53"/>
    </row>
    <row r="50" spans="2:9" ht="13">
      <c r="B50" s="85" t="s">
        <v>21</v>
      </c>
      <c r="C50" s="58">
        <f>Profitability!B86</f>
        <v>0.48</v>
      </c>
      <c r="D50" s="58">
        <f>Profitability!C86</f>
        <v>0.28000000000000003</v>
      </c>
      <c r="E50" s="58">
        <f>Profitability!D86</f>
        <v>0.56000000000000005</v>
      </c>
      <c r="F50" s="58">
        <f>Profitability!E86</f>
        <v>0.67</v>
      </c>
      <c r="G50" s="59">
        <f>Profitability!F86</f>
        <v>1.27</v>
      </c>
      <c r="H50" s="65"/>
      <c r="I50" s="53"/>
    </row>
    <row r="51" spans="2:9" ht="13">
      <c r="B51" s="85" t="s">
        <v>22</v>
      </c>
      <c r="C51" s="60">
        <f>Profitability!B87</f>
        <v>2.0299999999999998</v>
      </c>
      <c r="D51" s="58">
        <f t="shared" ref="D51:G51" si="2">C8</f>
        <v>1.5331194565012265</v>
      </c>
      <c r="E51" s="58">
        <f t="shared" si="2"/>
        <v>1.9011558389796732</v>
      </c>
      <c r="F51" s="58">
        <f t="shared" si="2"/>
        <v>1.2983985404419218</v>
      </c>
      <c r="G51" s="59">
        <f t="shared" si="2"/>
        <v>-0.65059015059015057</v>
      </c>
      <c r="H51" s="65"/>
      <c r="I51" s="53"/>
    </row>
    <row r="52" spans="2:9" ht="14" thickBot="1">
      <c r="B52" s="86" t="s">
        <v>23</v>
      </c>
      <c r="C52" s="82">
        <f>Profitability!B88</f>
        <v>0.41</v>
      </c>
      <c r="D52" s="63">
        <f t="shared" ref="D52:G52" si="3">C17</f>
        <v>0.61814584988925148</v>
      </c>
      <c r="E52" s="63">
        <f t="shared" si="3"/>
        <v>1.0665341191507489</v>
      </c>
      <c r="F52" s="63">
        <f t="shared" si="3"/>
        <v>0.81509489372636823</v>
      </c>
      <c r="G52" s="64">
        <f t="shared" si="3"/>
        <v>0.60147941802029026</v>
      </c>
      <c r="H52" s="65"/>
      <c r="I52" s="53"/>
    </row>
    <row r="53" spans="2:9" ht="13">
      <c r="B53" s="65"/>
      <c r="C53" s="65"/>
      <c r="D53" s="65"/>
      <c r="E53" s="65"/>
      <c r="F53" s="65"/>
      <c r="G53" s="65"/>
      <c r="H53" s="65"/>
      <c r="I53" s="53"/>
    </row>
    <row r="54" spans="2:9" ht="14" thickBot="1">
      <c r="B54" s="65"/>
      <c r="C54" s="65"/>
      <c r="D54" s="65"/>
      <c r="E54" s="65"/>
      <c r="F54" s="65"/>
      <c r="G54" s="65"/>
      <c r="H54" s="65"/>
      <c r="I54" s="53"/>
    </row>
    <row r="55" spans="2:9" ht="14" thickBot="1">
      <c r="B55" s="448" t="s">
        <v>150</v>
      </c>
      <c r="C55" s="449"/>
      <c r="D55" s="449"/>
      <c r="E55" s="449"/>
      <c r="F55" s="449"/>
      <c r="G55" s="450"/>
      <c r="H55" s="65"/>
      <c r="I55" s="53"/>
    </row>
    <row r="56" spans="2:9" ht="13">
      <c r="B56" s="87"/>
      <c r="C56" s="73">
        <v>2013</v>
      </c>
      <c r="D56" s="73">
        <v>2014</v>
      </c>
      <c r="E56" s="73">
        <v>2015</v>
      </c>
      <c r="F56" s="73">
        <v>2016</v>
      </c>
      <c r="G56" s="74">
        <v>2017</v>
      </c>
      <c r="H56" s="65"/>
      <c r="I56" s="53"/>
    </row>
    <row r="57" spans="2:9" ht="13">
      <c r="B57" s="72" t="s">
        <v>13</v>
      </c>
      <c r="C57" s="88">
        <f>'Debt Ratios'!B10</f>
        <v>0.25103588332596338</v>
      </c>
      <c r="D57" s="88">
        <f>'Debt Ratios'!C10</f>
        <v>0.26919518588552271</v>
      </c>
      <c r="E57" s="88">
        <f>'Debt Ratios'!D10</f>
        <v>0.25017007340842928</v>
      </c>
      <c r="F57" s="88">
        <f>'Debt Ratios'!E10</f>
        <v>0.28855690732711742</v>
      </c>
      <c r="G57" s="89">
        <f>'Debt Ratios'!F10</f>
        <v>0.310457350041346</v>
      </c>
      <c r="H57" s="65"/>
      <c r="I57" s="53"/>
    </row>
    <row r="58" spans="2:9" ht="13">
      <c r="B58" s="72" t="s">
        <v>101</v>
      </c>
      <c r="C58" s="88">
        <f>'Debt Ratios'!B11</f>
        <v>6.6243305655185963E-2</v>
      </c>
      <c r="D58" s="88">
        <f>'Debt Ratios'!C11</f>
        <v>6.8575973251312677E-2</v>
      </c>
      <c r="E58" s="88">
        <f>'Debt Ratios'!D11</f>
        <v>4.292969244399443E-2</v>
      </c>
      <c r="F58" s="88">
        <f>'Debt Ratios'!E11</f>
        <v>3.3583225787741255E-2</v>
      </c>
      <c r="G58" s="89">
        <f>'Debt Ratios'!F11</f>
        <v>9.8053558933910052E-3</v>
      </c>
      <c r="H58" s="65"/>
      <c r="I58" s="53"/>
    </row>
    <row r="59" spans="2:9" ht="14" thickBot="1">
      <c r="B59" s="76" t="s">
        <v>102</v>
      </c>
      <c r="C59" s="90">
        <f>'Debt Ratios'!B12</f>
        <v>0</v>
      </c>
      <c r="D59" s="90">
        <f>'Debt Ratios'!C12</f>
        <v>0</v>
      </c>
      <c r="E59" s="90">
        <f>'Debt Ratios'!D12</f>
        <v>1.0473357802809771E-2</v>
      </c>
      <c r="F59" s="90">
        <f>'Debt Ratios'!E12</f>
        <v>0</v>
      </c>
      <c r="G59" s="91">
        <f>'Debt Ratios'!F12</f>
        <v>0</v>
      </c>
      <c r="H59" s="65"/>
      <c r="I59" s="53"/>
    </row>
    <row r="60" spans="2:9" ht="13">
      <c r="B60" s="65"/>
      <c r="C60" s="65"/>
      <c r="D60" s="65"/>
      <c r="E60" s="65"/>
      <c r="F60" s="65"/>
      <c r="G60" s="65"/>
      <c r="H60" s="65"/>
      <c r="I60" s="53"/>
    </row>
    <row r="61" spans="2:9" ht="14" thickBot="1">
      <c r="B61" s="65"/>
      <c r="C61" s="65"/>
      <c r="D61" s="65"/>
      <c r="E61" s="65"/>
      <c r="F61" s="65"/>
      <c r="G61" s="65"/>
      <c r="H61" s="65"/>
      <c r="I61" s="53"/>
    </row>
    <row r="62" spans="2:9" ht="14" thickBot="1">
      <c r="B62" s="457" t="s">
        <v>154</v>
      </c>
      <c r="C62" s="458"/>
      <c r="D62" s="458"/>
      <c r="E62" s="458"/>
      <c r="F62" s="458"/>
      <c r="G62" s="459"/>
      <c r="H62" s="65"/>
      <c r="I62" s="53"/>
    </row>
    <row r="63" spans="2:9" ht="13">
      <c r="B63" s="54" t="s">
        <v>103</v>
      </c>
      <c r="C63" s="92">
        <v>2013</v>
      </c>
      <c r="D63" s="92">
        <v>2014</v>
      </c>
      <c r="E63" s="92">
        <v>2015</v>
      </c>
      <c r="F63" s="92">
        <v>2016</v>
      </c>
      <c r="G63" s="93">
        <v>2017</v>
      </c>
      <c r="H63" s="65"/>
      <c r="I63" s="53"/>
    </row>
    <row r="64" spans="2:9" ht="13">
      <c r="B64" s="57" t="s">
        <v>21</v>
      </c>
      <c r="C64" s="58">
        <f>'Earnings per Share &amp; Price to E'!C35</f>
        <v>16.100000000000001</v>
      </c>
      <c r="D64" s="58">
        <f>'Earnings per Share &amp; Price to E'!D35</f>
        <v>28.41</v>
      </c>
      <c r="E64" s="58">
        <f>'Earnings per Share &amp; Price to E'!E35</f>
        <v>14.7</v>
      </c>
      <c r="F64" s="58">
        <f>'Earnings per Share &amp; Price to E'!F35</f>
        <v>15.15</v>
      </c>
      <c r="G64" s="59">
        <f>'Earnings per Share &amp; Price to E'!G35</f>
        <v>15.48</v>
      </c>
      <c r="H64" s="65"/>
      <c r="I64" s="53"/>
    </row>
    <row r="65" spans="2:9" ht="13">
      <c r="B65" s="57" t="s">
        <v>22</v>
      </c>
      <c r="C65" s="58">
        <f>'Earnings per Share &amp; Price to E'!C36</f>
        <v>14.78</v>
      </c>
      <c r="D65" s="58">
        <f>'Earnings per Share &amp; Price to E'!D36</f>
        <v>16.54</v>
      </c>
      <c r="E65" s="58">
        <f>'Earnings per Share &amp; Price to E'!E36</f>
        <v>12.82</v>
      </c>
      <c r="F65" s="58">
        <f>'Earnings per Share &amp; Price to E'!F36</f>
        <v>23.53</v>
      </c>
      <c r="G65" s="59">
        <f>'Earnings per Share &amp; Price to E'!G36</f>
        <v>20.18</v>
      </c>
      <c r="H65" s="65"/>
      <c r="I65" s="53"/>
    </row>
    <row r="66" spans="2:9" ht="14" thickBot="1">
      <c r="B66" s="62" t="s">
        <v>23</v>
      </c>
      <c r="C66" s="63">
        <f>'Earnings per Share &amp; Price to E'!C37</f>
        <v>11.28</v>
      </c>
      <c r="D66" s="63">
        <f>'Earnings per Share &amp; Price to E'!D37</f>
        <v>13.31</v>
      </c>
      <c r="E66" s="63">
        <f>'Earnings per Share &amp; Price to E'!E37</f>
        <v>13.04</v>
      </c>
      <c r="F66" s="63">
        <f>'Earnings per Share &amp; Price to E'!F37</f>
        <v>13.88</v>
      </c>
      <c r="G66" s="64">
        <f>'Earnings per Share &amp; Price to E'!G37</f>
        <v>22.75</v>
      </c>
      <c r="H66" s="65"/>
      <c r="I66" s="53"/>
    </row>
    <row r="67" spans="2:9" ht="13">
      <c r="B67" s="65"/>
      <c r="C67" s="65"/>
      <c r="D67" s="65"/>
      <c r="E67" s="65"/>
      <c r="F67" s="65"/>
      <c r="G67" s="65"/>
      <c r="H67" s="65"/>
      <c r="I67" s="53"/>
    </row>
    <row r="68" spans="2:9" ht="14" thickBot="1">
      <c r="B68" s="65"/>
      <c r="C68" s="65"/>
      <c r="D68" s="65"/>
      <c r="E68" s="65"/>
      <c r="F68" s="65"/>
      <c r="G68" s="65"/>
      <c r="H68" s="65"/>
      <c r="I68" s="53"/>
    </row>
    <row r="69" spans="2:9" ht="14" thickBot="1">
      <c r="B69" s="454" t="s">
        <v>155</v>
      </c>
      <c r="C69" s="455"/>
      <c r="D69" s="455"/>
      <c r="E69" s="455"/>
      <c r="F69" s="455"/>
      <c r="G69" s="456"/>
      <c r="H69" s="65"/>
      <c r="I69" s="53"/>
    </row>
    <row r="70" spans="2:9" ht="13">
      <c r="B70" s="54" t="s">
        <v>142</v>
      </c>
      <c r="C70" s="92">
        <v>2013</v>
      </c>
      <c r="D70" s="92">
        <v>2014</v>
      </c>
      <c r="E70" s="92">
        <v>2015</v>
      </c>
      <c r="F70" s="92">
        <v>2016</v>
      </c>
      <c r="G70" s="93">
        <v>2017</v>
      </c>
      <c r="H70" s="65"/>
      <c r="I70" s="53"/>
    </row>
    <row r="71" spans="2:9" ht="13">
      <c r="B71" s="57" t="s">
        <v>21</v>
      </c>
      <c r="C71" s="58">
        <f>'Earnings per Share &amp; Price to E'!C25</f>
        <v>7.68</v>
      </c>
      <c r="D71" s="58">
        <f>'Earnings per Share &amp; Price to E'!D25</f>
        <v>7.87</v>
      </c>
      <c r="E71" s="58">
        <f>'Earnings per Share &amp; Price to E'!E25</f>
        <v>8.1999999999999993</v>
      </c>
      <c r="F71" s="58">
        <f>'Earnings per Share &amp; Price to E'!F25</f>
        <v>9.8800000000000008</v>
      </c>
      <c r="G71" s="59">
        <f>'Earnings per Share &amp; Price to E'!G25</f>
        <v>20.47</v>
      </c>
      <c r="H71" s="65"/>
      <c r="I71" s="53"/>
    </row>
    <row r="72" spans="2:9" ht="13">
      <c r="B72" s="57" t="s">
        <v>22</v>
      </c>
      <c r="C72" s="60">
        <f>'Earnings per Share &amp; Price to E'!C26</f>
        <v>23.08</v>
      </c>
      <c r="D72" s="60">
        <f>'Earnings per Share &amp; Price to E'!D26</f>
        <v>25.44</v>
      </c>
      <c r="E72" s="60">
        <f>'Earnings per Share &amp; Price to E'!E26</f>
        <v>20.67</v>
      </c>
      <c r="F72" s="60">
        <f>'Earnings per Share &amp; Price to E'!F26</f>
        <v>30.5</v>
      </c>
      <c r="G72" s="61">
        <f>'Earnings per Share &amp; Price to E'!G26</f>
        <v>29.1</v>
      </c>
      <c r="H72" s="65"/>
      <c r="I72" s="53"/>
    </row>
    <row r="73" spans="2:9" ht="14" thickBot="1">
      <c r="B73" s="62" t="s">
        <v>23</v>
      </c>
      <c r="C73" s="82">
        <f>'Earnings per Share &amp; Price to E'!C27</f>
        <v>6.76</v>
      </c>
      <c r="D73" s="82">
        <f>'Earnings per Share &amp; Price to E'!D27</f>
        <v>9.24</v>
      </c>
      <c r="E73" s="82">
        <f>'Earnings per Share &amp; Price to E'!E27</f>
        <v>12.68</v>
      </c>
      <c r="F73" s="82">
        <f>'Earnings per Share &amp; Price to E'!F27</f>
        <v>12.06</v>
      </c>
      <c r="G73" s="83">
        <f>'Earnings per Share &amp; Price to E'!G27</f>
        <v>16.8</v>
      </c>
      <c r="H73" s="65"/>
      <c r="I73" s="53"/>
    </row>
    <row r="74" spans="2:9" ht="13">
      <c r="B74" s="65"/>
      <c r="C74" s="65"/>
      <c r="D74" s="65"/>
      <c r="E74" s="65"/>
      <c r="F74" s="65"/>
      <c r="G74" s="65"/>
      <c r="H74" s="65"/>
      <c r="I74" s="53"/>
    </row>
    <row r="75" spans="2:9" ht="14" thickBot="1">
      <c r="B75" s="65"/>
      <c r="C75" s="65"/>
      <c r="D75" s="65"/>
      <c r="E75" s="65"/>
      <c r="F75" s="65"/>
      <c r="G75" s="65"/>
      <c r="H75" s="65"/>
      <c r="I75" s="53"/>
    </row>
    <row r="76" spans="2:9" ht="14" thickBot="1">
      <c r="B76" s="457" t="s">
        <v>151</v>
      </c>
      <c r="C76" s="458"/>
      <c r="D76" s="458"/>
      <c r="E76" s="458"/>
      <c r="F76" s="458"/>
      <c r="G76" s="459"/>
      <c r="H76" s="65"/>
      <c r="I76" s="53"/>
    </row>
    <row r="77" spans="2:9" ht="13">
      <c r="B77" s="94"/>
      <c r="C77" s="92">
        <v>2013</v>
      </c>
      <c r="D77" s="92">
        <v>2014</v>
      </c>
      <c r="E77" s="92">
        <v>2015</v>
      </c>
      <c r="F77" s="92">
        <v>2016</v>
      </c>
      <c r="G77" s="93">
        <v>2017</v>
      </c>
      <c r="H77" s="65"/>
      <c r="I77" s="53"/>
    </row>
    <row r="78" spans="2:9" ht="13">
      <c r="B78" s="85" t="s">
        <v>21</v>
      </c>
      <c r="C78" s="58">
        <v>0.97</v>
      </c>
      <c r="D78" s="58">
        <v>1</v>
      </c>
      <c r="E78" s="58">
        <v>1.06</v>
      </c>
      <c r="F78" s="58">
        <v>1.0900000000000001</v>
      </c>
      <c r="G78" s="59">
        <v>1.35</v>
      </c>
      <c r="H78" s="65"/>
      <c r="I78" s="53"/>
    </row>
    <row r="79" spans="2:9" ht="13">
      <c r="B79" s="85" t="s">
        <v>22</v>
      </c>
      <c r="C79" s="58">
        <v>1.58</v>
      </c>
      <c r="D79" s="58">
        <v>1.68</v>
      </c>
      <c r="E79" s="58">
        <v>1.42</v>
      </c>
      <c r="F79" s="58">
        <v>1.19</v>
      </c>
      <c r="G79" s="59">
        <v>1.2</v>
      </c>
      <c r="H79" s="65"/>
      <c r="I79" s="53"/>
    </row>
    <row r="80" spans="2:9" ht="14" thickBot="1">
      <c r="B80" s="86" t="s">
        <v>23</v>
      </c>
      <c r="C80" s="63">
        <v>2.1800000000000002</v>
      </c>
      <c r="D80" s="63">
        <v>2.2599999999999998</v>
      </c>
      <c r="E80" s="63">
        <v>2.16</v>
      </c>
      <c r="F80" s="63">
        <v>2.0299999999999998</v>
      </c>
      <c r="G80" s="64">
        <v>1.91</v>
      </c>
      <c r="H80" s="65"/>
      <c r="I80" s="53"/>
    </row>
    <row r="81" spans="2:9" ht="13">
      <c r="B81" s="95"/>
      <c r="C81" s="95"/>
      <c r="D81" s="95"/>
      <c r="E81" s="95"/>
      <c r="F81" s="95"/>
      <c r="G81" s="95"/>
      <c r="H81" s="65"/>
      <c r="I81" s="53"/>
    </row>
    <row r="82" spans="2:9" ht="14" thickBot="1">
      <c r="B82" s="96"/>
      <c r="C82" s="96"/>
      <c r="D82" s="96"/>
      <c r="E82" s="96"/>
      <c r="F82" s="96"/>
      <c r="G82" s="96"/>
      <c r="H82" s="65"/>
      <c r="I82" s="53"/>
    </row>
    <row r="83" spans="2:9" ht="14" thickBot="1">
      <c r="B83" s="448" t="s">
        <v>104</v>
      </c>
      <c r="C83" s="449"/>
      <c r="D83" s="449"/>
      <c r="E83" s="449"/>
      <c r="F83" s="449"/>
      <c r="G83" s="450"/>
      <c r="H83" s="65"/>
      <c r="I83" s="53"/>
    </row>
    <row r="84" spans="2:9" ht="13">
      <c r="B84" s="97"/>
      <c r="C84" s="98">
        <v>2013</v>
      </c>
      <c r="D84" s="98">
        <v>2014</v>
      </c>
      <c r="E84" s="98">
        <v>2015</v>
      </c>
      <c r="F84" s="98">
        <v>2016</v>
      </c>
      <c r="G84" s="99">
        <v>2017</v>
      </c>
      <c r="H84" s="65"/>
      <c r="I84" s="53"/>
    </row>
    <row r="85" spans="2:9" ht="14" thickBot="1">
      <c r="B85" s="76" t="s">
        <v>21</v>
      </c>
      <c r="C85" s="77">
        <f>'Asset Utilisation'!B2</f>
        <v>4.88</v>
      </c>
      <c r="D85" s="77">
        <f>'Asset Utilisation'!C2</f>
        <v>4.58</v>
      </c>
      <c r="E85" s="77">
        <f>'Asset Utilisation'!D2</f>
        <v>4.71</v>
      </c>
      <c r="F85" s="77">
        <f>'Asset Utilisation'!E2</f>
        <v>4.4800000000000004</v>
      </c>
      <c r="G85" s="78">
        <f>'Asset Utilisation'!F2</f>
        <v>5.42</v>
      </c>
      <c r="H85" s="65"/>
      <c r="I85" s="53"/>
    </row>
    <row r="86" spans="2:9" ht="13">
      <c r="B86" s="65"/>
      <c r="C86" s="65"/>
      <c r="D86" s="65"/>
      <c r="E86" s="65"/>
      <c r="F86" s="65"/>
      <c r="G86" s="65"/>
      <c r="H86" s="65"/>
      <c r="I86" s="53"/>
    </row>
    <row r="87" spans="2:9" ht="14" thickBot="1">
      <c r="B87" s="65"/>
      <c r="C87" s="65"/>
      <c r="D87" s="65"/>
      <c r="E87" s="65"/>
      <c r="F87" s="65"/>
      <c r="G87" s="65"/>
      <c r="H87" s="65"/>
      <c r="I87" s="53"/>
    </row>
    <row r="88" spans="2:9" ht="14" thickBot="1">
      <c r="B88" s="451" t="s">
        <v>157</v>
      </c>
      <c r="C88" s="452"/>
      <c r="D88" s="452"/>
      <c r="E88" s="452"/>
      <c r="F88" s="452"/>
      <c r="G88" s="453"/>
      <c r="H88" s="65"/>
      <c r="I88" s="53"/>
    </row>
    <row r="89" spans="2:9" ht="13">
      <c r="B89" s="92"/>
      <c r="C89" s="92">
        <v>2013</v>
      </c>
      <c r="D89" s="92">
        <v>2014</v>
      </c>
      <c r="E89" s="92">
        <v>2015</v>
      </c>
      <c r="F89" s="92">
        <v>2016</v>
      </c>
      <c r="G89" s="92">
        <v>2017</v>
      </c>
      <c r="H89" s="65"/>
      <c r="I89" s="53"/>
    </row>
    <row r="90" spans="2:9" ht="13">
      <c r="B90" s="100" t="s">
        <v>21</v>
      </c>
      <c r="C90" s="58">
        <f>'Market to Book Ratio'!C8</f>
        <v>1.1534735737246069</v>
      </c>
      <c r="D90" s="58">
        <f>'Market to Book Ratio'!D8</f>
        <v>1.2006540774343284</v>
      </c>
      <c r="E90" s="58">
        <f>'Market to Book Ratio'!E8</f>
        <v>1.1959426313818369</v>
      </c>
      <c r="F90" s="58">
        <f>'Market to Book Ratio'!F8</f>
        <v>1.4034893734108522</v>
      </c>
      <c r="G90" s="58">
        <f>'Market to Book Ratio'!G8</f>
        <v>2.6873472136379988</v>
      </c>
      <c r="H90" s="65"/>
      <c r="I90" s="53"/>
    </row>
    <row r="91" spans="2:9" ht="13">
      <c r="B91" s="100" t="s">
        <v>22</v>
      </c>
      <c r="C91" s="58">
        <f>'Market to Book Ratio'!C15</f>
        <v>1.0124531377343113</v>
      </c>
      <c r="D91" s="58">
        <f>'Market to Book Ratio'!D15</f>
        <v>1.0442835011618901</v>
      </c>
      <c r="E91" s="58">
        <f>'Market to Book Ratio'!E15</f>
        <v>0.7845537065052951</v>
      </c>
      <c r="F91" s="58">
        <f>'Market to Book Ratio'!F15</f>
        <v>1.1014421669106882</v>
      </c>
      <c r="G91" s="58">
        <f>'Market to Book Ratio'!G15</f>
        <v>1.0760421369450714</v>
      </c>
      <c r="H91" s="65"/>
      <c r="I91" s="53"/>
    </row>
    <row r="92" spans="2:9" ht="13">
      <c r="B92" s="100" t="s">
        <v>23</v>
      </c>
      <c r="C92" s="58">
        <f>'Market to Book Ratio'!C22</f>
        <v>1.922162883845127</v>
      </c>
      <c r="D92" s="58">
        <f>'Market to Book Ratio'!D22</f>
        <v>2.5264863615349054</v>
      </c>
      <c r="E92" s="58">
        <f>'Market to Book Ratio'!E22</f>
        <v>3.0241931385006353</v>
      </c>
      <c r="F92" s="58">
        <f>'Market to Book Ratio'!F22</f>
        <v>2.5556476079346555</v>
      </c>
      <c r="G92" s="58">
        <f>'Market to Book Ratio'!G22</f>
        <v>3.3758509833585477</v>
      </c>
      <c r="H92" s="65"/>
      <c r="I92" s="53"/>
    </row>
    <row r="93" spans="2:9" ht="13">
      <c r="B93" s="65"/>
      <c r="C93" s="65"/>
      <c r="D93" s="65"/>
      <c r="E93" s="65"/>
      <c r="F93" s="65"/>
      <c r="G93" s="65"/>
      <c r="H93" s="65"/>
      <c r="I93" s="53"/>
    </row>
    <row r="94" spans="2:9" ht="14" thickBot="1">
      <c r="B94" s="65"/>
      <c r="C94" s="65"/>
      <c r="D94" s="65"/>
      <c r="E94" s="65"/>
      <c r="F94" s="65"/>
      <c r="G94" s="65"/>
      <c r="H94" s="65"/>
      <c r="I94" s="53"/>
    </row>
    <row r="95" spans="2:9" ht="14" thickBot="1">
      <c r="B95" s="421" t="s">
        <v>158</v>
      </c>
      <c r="C95" s="422"/>
      <c r="D95" s="422"/>
      <c r="E95" s="422"/>
      <c r="F95" s="422"/>
      <c r="G95" s="423"/>
      <c r="H95" s="65"/>
      <c r="I95" s="53"/>
    </row>
    <row r="96" spans="2:9" ht="13">
      <c r="B96" s="97"/>
      <c r="C96" s="98">
        <v>2013</v>
      </c>
      <c r="D96" s="98">
        <v>2014</v>
      </c>
      <c r="E96" s="98">
        <v>2015</v>
      </c>
      <c r="F96" s="98">
        <v>2016</v>
      </c>
      <c r="G96" s="99">
        <v>2017</v>
      </c>
      <c r="H96" s="65"/>
      <c r="I96" s="53"/>
    </row>
    <row r="97" spans="2:9" ht="13">
      <c r="B97" s="72" t="s">
        <v>21</v>
      </c>
      <c r="C97" s="88">
        <f>'Market to Book Ratio'!C7</f>
        <v>2109.98</v>
      </c>
      <c r="D97" s="88">
        <f>'Market to Book Ratio'!D7</f>
        <v>2162.39</v>
      </c>
      <c r="E97" s="88">
        <f>'Market to Book Ratio'!E7</f>
        <v>2267.2800000000002</v>
      </c>
      <c r="F97" s="88">
        <f>'Market to Book Ratio'!F7</f>
        <v>2754.39</v>
      </c>
      <c r="G97" s="89">
        <f>'Market to Book Ratio'!G7</f>
        <v>5826.33</v>
      </c>
      <c r="H97" s="65"/>
      <c r="I97" s="53"/>
    </row>
    <row r="98" spans="2:9" ht="13">
      <c r="B98" s="72" t="s">
        <v>22</v>
      </c>
      <c r="C98" s="88">
        <f>'Market to Book Ratio'!C14</f>
        <v>1242.28</v>
      </c>
      <c r="D98" s="88">
        <f>'Market to Book Ratio'!D14</f>
        <v>1348.17</v>
      </c>
      <c r="E98" s="88">
        <f>'Market to Book Ratio'!E14</f>
        <v>1037.18</v>
      </c>
      <c r="F98" s="88">
        <f>'Market to Book Ratio'!F14</f>
        <v>1504.57</v>
      </c>
      <c r="G98" s="89">
        <f>'Market to Book Ratio'!G14</f>
        <v>1430.06</v>
      </c>
      <c r="H98" s="65"/>
      <c r="I98" s="53"/>
    </row>
    <row r="99" spans="2:9" ht="14" thickBot="1">
      <c r="B99" s="76" t="s">
        <v>23</v>
      </c>
      <c r="C99" s="90">
        <f>'Market to Book Ratio'!C21</f>
        <v>4319.1000000000004</v>
      </c>
      <c r="D99" s="90">
        <f>'Market to Book Ratio'!D21</f>
        <v>5464.79</v>
      </c>
      <c r="E99" s="90">
        <f>'Market to Book Ratio'!E21</f>
        <v>7140.12</v>
      </c>
      <c r="F99" s="90">
        <f>'Market to Book Ratio'!F21</f>
        <v>6570.57</v>
      </c>
      <c r="G99" s="91">
        <f>'Market to Book Ratio'!G21</f>
        <v>8925.75</v>
      </c>
      <c r="H99" s="65"/>
      <c r="I99" s="53"/>
    </row>
    <row r="100" spans="2:9" ht="13">
      <c r="B100" s="65"/>
      <c r="C100" s="65"/>
      <c r="D100" s="65"/>
      <c r="E100" s="65"/>
      <c r="F100" s="65"/>
      <c r="G100" s="65"/>
      <c r="H100" s="65"/>
      <c r="I100" s="53"/>
    </row>
    <row r="101" spans="2:9" ht="14" thickBot="1">
      <c r="B101" s="65"/>
      <c r="C101" s="65"/>
      <c r="D101" s="65"/>
      <c r="E101" s="65"/>
      <c r="F101" s="65"/>
      <c r="G101" s="65"/>
      <c r="H101" s="65"/>
      <c r="I101" s="53"/>
    </row>
    <row r="102" spans="2:9" ht="14" thickBot="1">
      <c r="B102" s="433" t="s">
        <v>160</v>
      </c>
      <c r="C102" s="434"/>
      <c r="D102" s="434"/>
      <c r="E102" s="434"/>
      <c r="F102" s="434"/>
      <c r="G102" s="435"/>
      <c r="H102" s="65"/>
      <c r="I102" s="53"/>
    </row>
    <row r="103" spans="2:9" ht="13">
      <c r="B103" s="97" t="s">
        <v>21</v>
      </c>
      <c r="C103" s="98">
        <v>2013</v>
      </c>
      <c r="D103" s="98">
        <v>2014</v>
      </c>
      <c r="E103" s="98">
        <v>2015</v>
      </c>
      <c r="F103" s="98">
        <v>2016</v>
      </c>
      <c r="G103" s="99">
        <v>2017</v>
      </c>
      <c r="H103" s="65"/>
      <c r="I103" s="53"/>
    </row>
    <row r="104" spans="2:9" ht="13">
      <c r="B104" s="72" t="s">
        <v>105</v>
      </c>
      <c r="C104" s="88">
        <v>8.75</v>
      </c>
      <c r="D104" s="88">
        <v>8.15</v>
      </c>
      <c r="E104" s="88">
        <v>8.68</v>
      </c>
      <c r="F104" s="88">
        <v>10.050000000000001</v>
      </c>
      <c r="G104" s="89">
        <v>22.34</v>
      </c>
      <c r="H104" s="65"/>
      <c r="I104" s="53"/>
    </row>
    <row r="105" spans="2:9" ht="13">
      <c r="B105" s="72" t="s">
        <v>106</v>
      </c>
      <c r="C105" s="88">
        <v>7.06</v>
      </c>
      <c r="D105" s="88">
        <v>7.15</v>
      </c>
      <c r="E105" s="88">
        <v>7.64</v>
      </c>
      <c r="F105" s="88">
        <v>7.65</v>
      </c>
      <c r="G105" s="89">
        <v>9.6999999999999993</v>
      </c>
      <c r="H105" s="65"/>
      <c r="I105" s="53"/>
    </row>
    <row r="106" spans="2:9" ht="13">
      <c r="B106" s="72" t="s">
        <v>107</v>
      </c>
      <c r="C106" s="88">
        <v>7.68</v>
      </c>
      <c r="D106" s="88">
        <v>7.87</v>
      </c>
      <c r="E106" s="88">
        <v>8.1999999999999993</v>
      </c>
      <c r="F106" s="88">
        <v>9.8800000000000008</v>
      </c>
      <c r="G106" s="89">
        <v>20.47</v>
      </c>
      <c r="H106" s="65"/>
      <c r="I106" s="53"/>
    </row>
    <row r="107" spans="2:9" ht="14" thickBot="1">
      <c r="B107" s="76" t="s">
        <v>108</v>
      </c>
      <c r="C107" s="90">
        <v>0.5</v>
      </c>
      <c r="D107" s="90">
        <v>0.51</v>
      </c>
      <c r="E107" s="90">
        <v>0.5</v>
      </c>
      <c r="F107" s="90">
        <v>0.5</v>
      </c>
      <c r="G107" s="91">
        <v>0.6</v>
      </c>
      <c r="H107" s="65"/>
      <c r="I107" s="53"/>
    </row>
    <row r="108" spans="2:9" ht="13">
      <c r="B108" s="65"/>
      <c r="C108" s="65"/>
      <c r="D108" s="65"/>
      <c r="E108" s="65"/>
      <c r="F108" s="65"/>
      <c r="G108" s="65"/>
      <c r="H108" s="65"/>
      <c r="I108" s="53"/>
    </row>
    <row r="109" spans="2:9" ht="14" thickBot="1">
      <c r="B109" s="65"/>
      <c r="C109" s="65"/>
      <c r="D109" s="65"/>
      <c r="E109" s="65"/>
      <c r="F109" s="65"/>
      <c r="G109" s="65"/>
      <c r="H109" s="65"/>
      <c r="I109" s="53"/>
    </row>
    <row r="110" spans="2:9" ht="14" thickBot="1">
      <c r="B110" s="442" t="s">
        <v>161</v>
      </c>
      <c r="C110" s="443"/>
      <c r="D110" s="443"/>
      <c r="E110" s="443"/>
      <c r="F110" s="443"/>
      <c r="G110" s="444"/>
      <c r="H110" s="75"/>
      <c r="I110" s="53"/>
    </row>
    <row r="111" spans="2:9" ht="16">
      <c r="B111" s="108"/>
      <c r="C111" s="109">
        <v>2013</v>
      </c>
      <c r="D111" s="109">
        <v>2014</v>
      </c>
      <c r="E111" s="109">
        <v>2015</v>
      </c>
      <c r="F111" s="109">
        <v>2016</v>
      </c>
      <c r="G111" s="110">
        <v>2017</v>
      </c>
      <c r="H111" s="143"/>
      <c r="I111" s="103">
        <v>2019</v>
      </c>
    </row>
    <row r="112" spans="2:9" ht="16">
      <c r="B112" s="111" t="s">
        <v>11</v>
      </c>
      <c r="C112" s="112">
        <v>1829.25</v>
      </c>
      <c r="D112" s="112">
        <v>1801.01</v>
      </c>
      <c r="E112" s="112">
        <v>1895.81</v>
      </c>
      <c r="F112" s="112">
        <v>1962.53</v>
      </c>
      <c r="G112" s="113">
        <v>2168.06</v>
      </c>
      <c r="H112" s="145"/>
      <c r="I112" s="106">
        <f>E117</f>
        <v>0.17</v>
      </c>
    </row>
    <row r="113" spans="1:9" ht="16">
      <c r="B113" s="111" t="s">
        <v>6</v>
      </c>
      <c r="C113" s="112">
        <v>161.79</v>
      </c>
      <c r="D113" s="112">
        <v>169</v>
      </c>
      <c r="E113" s="112">
        <v>135.02000000000001</v>
      </c>
      <c r="F113" s="112">
        <v>92.64</v>
      </c>
      <c r="G113" s="113">
        <v>30.83</v>
      </c>
      <c r="H113" s="144"/>
      <c r="I113" s="106" t="e">
        <f t="shared" ref="I113" si="4">(I112-H112)/H112</f>
        <v>#DIV/0!</v>
      </c>
    </row>
    <row r="114" spans="1:9" ht="16">
      <c r="B114" s="114" t="s">
        <v>139</v>
      </c>
      <c r="C114" s="115">
        <f t="shared" ref="C114:G114" si="5">C113+C112</f>
        <v>1991.04</v>
      </c>
      <c r="D114" s="115">
        <f t="shared" si="5"/>
        <v>1970.01</v>
      </c>
      <c r="E114" s="115">
        <f t="shared" si="5"/>
        <v>2030.83</v>
      </c>
      <c r="F114" s="115">
        <f t="shared" si="5"/>
        <v>2055.17</v>
      </c>
      <c r="G114" s="116">
        <f t="shared" si="5"/>
        <v>2198.89</v>
      </c>
      <c r="H114" s="65"/>
      <c r="I114" s="53"/>
    </row>
    <row r="115" spans="1:9" ht="16">
      <c r="B115" s="114" t="s">
        <v>125</v>
      </c>
      <c r="C115" s="41">
        <f>C99</f>
        <v>4319.1000000000004</v>
      </c>
      <c r="D115" s="41">
        <f>D99</f>
        <v>5464.79</v>
      </c>
      <c r="E115" s="41">
        <f>E99</f>
        <v>7140.12</v>
      </c>
      <c r="F115" s="41">
        <f>F99</f>
        <v>6570.57</v>
      </c>
      <c r="G115" s="116">
        <f>G99</f>
        <v>8925.75</v>
      </c>
      <c r="H115" s="65"/>
      <c r="I115" s="53"/>
    </row>
    <row r="116" spans="1:9" ht="16">
      <c r="B116" s="114" t="s">
        <v>71</v>
      </c>
      <c r="C116" s="41">
        <f>C86</f>
        <v>0</v>
      </c>
      <c r="D116" s="41">
        <f>C86</f>
        <v>0</v>
      </c>
      <c r="E116" s="41">
        <f>C86</f>
        <v>0</v>
      </c>
      <c r="F116" s="41">
        <f>C86</f>
        <v>0</v>
      </c>
      <c r="G116" s="117">
        <f>C86</f>
        <v>0</v>
      </c>
      <c r="H116" s="65"/>
      <c r="I116" s="53"/>
    </row>
    <row r="117" spans="1:9" s="46" customFormat="1" ht="16">
      <c r="A117" s="48"/>
      <c r="B117" s="114" t="s">
        <v>140</v>
      </c>
      <c r="C117" s="118">
        <v>0.17</v>
      </c>
      <c r="D117" s="118">
        <v>0.17</v>
      </c>
      <c r="E117" s="118">
        <v>0.17</v>
      </c>
      <c r="F117" s="118">
        <v>0.17</v>
      </c>
      <c r="G117" s="119">
        <v>0.17</v>
      </c>
      <c r="H117" s="65"/>
      <c r="I117" s="53"/>
    </row>
    <row r="118" spans="1:9" ht="17" thickBot="1">
      <c r="B118" s="49" t="s">
        <v>141</v>
      </c>
      <c r="C118" s="50">
        <f t="shared" ref="C118:F118" si="6">C112/C114*C116+C113/C114*C115*(1-C117)</f>
        <v>291.30171511873192</v>
      </c>
      <c r="D118" s="50">
        <f t="shared" si="6"/>
        <v>389.10771686438142</v>
      </c>
      <c r="E118" s="50">
        <f t="shared" si="6"/>
        <v>394.01080936956811</v>
      </c>
      <c r="F118" s="50">
        <f t="shared" si="6"/>
        <v>245.82833146844294</v>
      </c>
      <c r="G118" s="51" t="s">
        <v>126</v>
      </c>
      <c r="H118" s="65"/>
      <c r="I118" s="53"/>
    </row>
    <row r="119" spans="1:9" ht="13">
      <c r="B119" s="65"/>
      <c r="C119" s="65"/>
      <c r="D119" s="65"/>
      <c r="E119" s="65"/>
      <c r="F119" s="65"/>
      <c r="G119" s="65"/>
      <c r="H119" s="65"/>
      <c r="I119" s="53"/>
    </row>
    <row r="120" spans="1:9" ht="14" thickBot="1">
      <c r="B120" s="65"/>
      <c r="C120" s="65"/>
      <c r="D120" s="65"/>
      <c r="E120" s="65"/>
      <c r="F120" s="65"/>
      <c r="G120" s="65"/>
      <c r="H120" s="65"/>
      <c r="I120" s="53"/>
    </row>
    <row r="121" spans="1:9" ht="14" thickBot="1">
      <c r="B121" s="445" t="s">
        <v>159</v>
      </c>
      <c r="C121" s="446"/>
      <c r="D121" s="446"/>
      <c r="E121" s="446"/>
      <c r="F121" s="446"/>
      <c r="G121" s="447"/>
      <c r="H121" s="65"/>
      <c r="I121" s="53"/>
    </row>
    <row r="122" spans="1:9" ht="15">
      <c r="B122" s="101" t="s">
        <v>21</v>
      </c>
      <c r="C122" s="102">
        <v>2013</v>
      </c>
      <c r="D122" s="102">
        <v>2014</v>
      </c>
      <c r="E122" s="102">
        <v>2015</v>
      </c>
      <c r="F122" s="102">
        <v>2016</v>
      </c>
      <c r="G122" s="120">
        <v>2017</v>
      </c>
      <c r="H122" s="65"/>
      <c r="I122" s="53"/>
    </row>
    <row r="123" spans="1:9" ht="15">
      <c r="B123" s="121" t="s">
        <v>69</v>
      </c>
      <c r="C123" s="122">
        <v>7.68</v>
      </c>
      <c r="D123" s="122">
        <v>7.87</v>
      </c>
      <c r="E123" s="122">
        <v>8.1999999999999993</v>
      </c>
      <c r="F123" s="122">
        <v>9.8800000000000008</v>
      </c>
      <c r="G123" s="123">
        <v>20.47</v>
      </c>
      <c r="H123" s="65"/>
      <c r="I123" s="53"/>
    </row>
    <row r="124" spans="1:9" ht="13">
      <c r="B124" s="104" t="s">
        <v>57</v>
      </c>
      <c r="C124" s="105">
        <v>0.5</v>
      </c>
      <c r="D124" s="105">
        <v>0.5</v>
      </c>
      <c r="E124" s="105">
        <v>0.5</v>
      </c>
      <c r="F124" s="105">
        <v>0.5</v>
      </c>
      <c r="G124" s="124">
        <v>0.6</v>
      </c>
      <c r="H124" s="65"/>
      <c r="I124" s="53"/>
    </row>
    <row r="125" spans="1:9" ht="14" thickBot="1">
      <c r="B125" s="107" t="s">
        <v>71</v>
      </c>
      <c r="C125" s="125">
        <v>7.0000000000000007E-2</v>
      </c>
      <c r="D125" s="125">
        <v>0.06</v>
      </c>
      <c r="E125" s="125">
        <v>0.06</v>
      </c>
      <c r="F125" s="125">
        <v>0.26</v>
      </c>
      <c r="G125" s="126">
        <v>0.18</v>
      </c>
      <c r="H125" s="65"/>
      <c r="I125" s="53"/>
    </row>
    <row r="126" spans="1:9" ht="13">
      <c r="B126" s="53"/>
      <c r="C126" s="53"/>
      <c r="D126" s="53"/>
      <c r="E126" s="53"/>
      <c r="F126" s="53"/>
      <c r="G126" s="53"/>
      <c r="H126" s="65"/>
      <c r="I126" s="53"/>
    </row>
    <row r="127" spans="1:9" ht="14" thickBot="1">
      <c r="B127" s="53"/>
      <c r="C127" s="53"/>
      <c r="D127" s="53"/>
      <c r="E127" s="53"/>
      <c r="F127" s="53"/>
      <c r="G127" s="53"/>
      <c r="H127" s="65"/>
      <c r="I127" s="53"/>
    </row>
    <row r="128" spans="1:9" s="46" customFormat="1" ht="14" thickBot="1">
      <c r="A128" s="48"/>
      <c r="B128" s="439" t="s">
        <v>156</v>
      </c>
      <c r="C128" s="440"/>
      <c r="D128" s="440"/>
      <c r="E128" s="440"/>
      <c r="F128" s="440"/>
      <c r="G128" s="441"/>
      <c r="H128" s="65"/>
      <c r="I128" s="53"/>
    </row>
    <row r="129" spans="2:9" ht="13">
      <c r="B129" s="127"/>
      <c r="C129" s="128">
        <v>2013</v>
      </c>
      <c r="D129" s="128">
        <v>2014</v>
      </c>
      <c r="E129" s="128">
        <v>2015</v>
      </c>
      <c r="F129" s="128">
        <v>2016</v>
      </c>
      <c r="G129" s="129">
        <v>2017</v>
      </c>
      <c r="H129" s="65"/>
      <c r="I129" s="53"/>
    </row>
    <row r="130" spans="2:9" ht="16">
      <c r="B130" s="130" t="s">
        <v>21</v>
      </c>
      <c r="C130" s="131">
        <v>4.88</v>
      </c>
      <c r="D130" s="131">
        <v>4.58</v>
      </c>
      <c r="E130" s="131">
        <v>4.71</v>
      </c>
      <c r="F130" s="131">
        <v>4.4800000000000004</v>
      </c>
      <c r="G130" s="132">
        <v>5.42</v>
      </c>
      <c r="H130" s="65"/>
      <c r="I130" s="53"/>
    </row>
    <row r="131" spans="2:9" ht="13">
      <c r="B131" s="130" t="s">
        <v>22</v>
      </c>
      <c r="C131" s="133">
        <v>4.92</v>
      </c>
      <c r="D131" s="133">
        <v>5.18</v>
      </c>
      <c r="E131" s="133">
        <v>5.08</v>
      </c>
      <c r="F131" s="133">
        <v>5.0199999999999996</v>
      </c>
      <c r="G131" s="134">
        <v>5.62</v>
      </c>
      <c r="H131" s="65"/>
      <c r="I131" s="53"/>
    </row>
    <row r="132" spans="2:9" ht="15.75" customHeight="1" thickBot="1">
      <c r="B132" s="135" t="s">
        <v>23</v>
      </c>
      <c r="C132" s="136">
        <v>10</v>
      </c>
      <c r="D132" s="136">
        <v>10.85</v>
      </c>
      <c r="E132" s="136">
        <v>10.39</v>
      </c>
      <c r="F132" s="136">
        <v>11.14</v>
      </c>
      <c r="G132" s="137">
        <v>11.26</v>
      </c>
      <c r="H132" s="53"/>
      <c r="I132" s="53"/>
    </row>
    <row r="133" spans="2:9" ht="15.75" customHeight="1">
      <c r="H133" s="53"/>
      <c r="I133" s="53"/>
    </row>
    <row r="134" spans="2:9" ht="15.75" customHeight="1">
      <c r="H134" s="53"/>
      <c r="I134" s="53"/>
    </row>
    <row r="135" spans="2:9" ht="15.75" customHeight="1">
      <c r="H135" s="53"/>
      <c r="I135" s="53"/>
    </row>
    <row r="136" spans="2:9" ht="15.75" customHeight="1">
      <c r="H136" s="53"/>
      <c r="I136" s="53"/>
    </row>
    <row r="137" spans="2:9" ht="15.75" customHeight="1">
      <c r="H137" s="53"/>
      <c r="I137" s="53"/>
    </row>
    <row r="138" spans="2:9" ht="15.75" customHeight="1">
      <c r="H138" s="53"/>
      <c r="I138" s="53"/>
    </row>
    <row r="139" spans="2:9" ht="15.75" customHeight="1">
      <c r="H139" s="53"/>
      <c r="I139" s="53"/>
    </row>
  </sheetData>
  <mergeCells count="18">
    <mergeCell ref="B128:G128"/>
    <mergeCell ref="B110:G110"/>
    <mergeCell ref="B121:G121"/>
    <mergeCell ref="B55:G55"/>
    <mergeCell ref="B48:G48"/>
    <mergeCell ref="B102:G102"/>
    <mergeCell ref="B69:G69"/>
    <mergeCell ref="B62:G62"/>
    <mergeCell ref="B76:G76"/>
    <mergeCell ref="B83:G83"/>
    <mergeCell ref="B88:G88"/>
    <mergeCell ref="B95:G95"/>
    <mergeCell ref="B40:G40"/>
    <mergeCell ref="B2:F2"/>
    <mergeCell ref="B11:F11"/>
    <mergeCell ref="B20:I20"/>
    <mergeCell ref="B33:G33"/>
    <mergeCell ref="B26:G26"/>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G1000"/>
  <sheetViews>
    <sheetView topLeftCell="A76" zoomScale="86" zoomScaleNormal="86" workbookViewId="0">
      <selection activeCell="F92" sqref="F92"/>
    </sheetView>
  </sheetViews>
  <sheetFormatPr baseColWidth="10" defaultColWidth="14.5" defaultRowHeight="15.75" customHeight="1"/>
  <cols>
    <col min="1" max="1" width="34.5" customWidth="1"/>
    <col min="7" max="7" width="74.83203125" customWidth="1"/>
  </cols>
  <sheetData>
    <row r="1" spans="1:7" ht="17" thickBot="1">
      <c r="A1" s="186" t="s">
        <v>19</v>
      </c>
      <c r="B1" s="173">
        <v>2013</v>
      </c>
      <c r="C1" s="174">
        <v>2014</v>
      </c>
      <c r="D1" s="174">
        <v>2015</v>
      </c>
      <c r="E1" s="174">
        <v>2016</v>
      </c>
      <c r="F1" s="175">
        <v>2017</v>
      </c>
      <c r="G1" s="6" t="s">
        <v>20</v>
      </c>
    </row>
    <row r="2" spans="1:7" ht="16">
      <c r="A2" s="171" t="s">
        <v>21</v>
      </c>
      <c r="B2" s="167">
        <v>5.61</v>
      </c>
      <c r="C2" s="167">
        <v>5.96</v>
      </c>
      <c r="D2" s="167">
        <v>6.33</v>
      </c>
      <c r="E2" s="167">
        <v>7.11</v>
      </c>
      <c r="F2" s="168">
        <v>10.87</v>
      </c>
      <c r="G2" s="5"/>
    </row>
    <row r="3" spans="1:7" ht="16">
      <c r="A3" s="171" t="s">
        <v>22</v>
      </c>
      <c r="B3" s="167">
        <v>4.5999999999999996</v>
      </c>
      <c r="C3" s="167">
        <v>3.6</v>
      </c>
      <c r="D3" s="167">
        <v>3.7</v>
      </c>
      <c r="E3" s="167">
        <v>3.3</v>
      </c>
      <c r="F3" s="168">
        <v>3.2</v>
      </c>
      <c r="G3" s="5"/>
    </row>
    <row r="4" spans="1:7" ht="17" thickBot="1">
      <c r="A4" s="172" t="s">
        <v>23</v>
      </c>
      <c r="B4" s="169">
        <v>1.4</v>
      </c>
      <c r="C4" s="169">
        <v>2.1</v>
      </c>
      <c r="D4" s="169">
        <v>2.6</v>
      </c>
      <c r="E4" s="169">
        <v>2.4</v>
      </c>
      <c r="F4" s="170">
        <v>2.1</v>
      </c>
      <c r="G4" s="5"/>
    </row>
    <row r="5" spans="1:7" ht="16">
      <c r="A5" s="4"/>
      <c r="B5" s="4"/>
      <c r="C5" s="4"/>
      <c r="D5" s="4"/>
      <c r="E5" s="4"/>
      <c r="F5" s="4"/>
      <c r="G5" s="5"/>
    </row>
    <row r="6" spans="1:7" ht="17" thickBot="1">
      <c r="A6" s="4"/>
      <c r="B6" s="4"/>
      <c r="C6" s="4"/>
      <c r="D6" s="4"/>
      <c r="E6" s="4"/>
      <c r="F6" s="4"/>
      <c r="G6" s="5"/>
    </row>
    <row r="7" spans="1:7" ht="17" thickBot="1">
      <c r="A7" s="186" t="s">
        <v>24</v>
      </c>
      <c r="B7" s="174">
        <v>2013</v>
      </c>
      <c r="C7" s="174">
        <v>2014</v>
      </c>
      <c r="D7" s="174">
        <v>2015</v>
      </c>
      <c r="E7" s="174">
        <v>2016</v>
      </c>
      <c r="F7" s="175">
        <v>2017</v>
      </c>
      <c r="G7" s="6" t="s">
        <v>25</v>
      </c>
    </row>
    <row r="8" spans="1:7" ht="16">
      <c r="A8" s="184" t="s">
        <v>21</v>
      </c>
      <c r="B8" s="178">
        <v>5.63</v>
      </c>
      <c r="C8" s="178">
        <v>3.08</v>
      </c>
      <c r="D8" s="178">
        <v>5.8</v>
      </c>
      <c r="E8" s="178">
        <v>6.29</v>
      </c>
      <c r="F8" s="179">
        <v>9.31</v>
      </c>
      <c r="G8" s="5"/>
    </row>
    <row r="9" spans="1:7" ht="16">
      <c r="A9" s="184" t="s">
        <v>22</v>
      </c>
      <c r="B9" s="178">
        <v>4.43</v>
      </c>
      <c r="C9" s="178">
        <v>2.9</v>
      </c>
      <c r="D9" s="178">
        <v>3.74</v>
      </c>
      <c r="E9" s="178">
        <v>2.77</v>
      </c>
      <c r="F9" s="179">
        <v>-0.13</v>
      </c>
      <c r="G9" s="5"/>
    </row>
    <row r="10" spans="1:7" ht="17" thickBot="1">
      <c r="A10" s="185" t="s">
        <v>23</v>
      </c>
      <c r="B10" s="180">
        <v>1.18</v>
      </c>
      <c r="C10" s="180">
        <v>1.4</v>
      </c>
      <c r="D10" s="180">
        <v>2.2999999999999998</v>
      </c>
      <c r="E10" s="180">
        <v>1.82</v>
      </c>
      <c r="F10" s="181">
        <v>1.34</v>
      </c>
      <c r="G10" s="5"/>
    </row>
    <row r="11" spans="1:7" ht="14" thickBot="1">
      <c r="F11" s="8"/>
      <c r="G11" s="5"/>
    </row>
    <row r="12" spans="1:7" ht="17" thickBot="1">
      <c r="A12" s="190"/>
      <c r="B12" s="174">
        <v>2013</v>
      </c>
      <c r="C12" s="174">
        <v>2014</v>
      </c>
      <c r="D12" s="174">
        <v>2015</v>
      </c>
      <c r="E12" s="174">
        <v>2016</v>
      </c>
      <c r="F12" s="175">
        <v>2017</v>
      </c>
      <c r="G12" s="5"/>
    </row>
    <row r="13" spans="1:7" ht="16">
      <c r="A13" s="184" t="s">
        <v>26</v>
      </c>
      <c r="B13" s="178">
        <v>139.93</v>
      </c>
      <c r="C13" s="178">
        <v>92.67</v>
      </c>
      <c r="D13" s="178">
        <v>181.71</v>
      </c>
      <c r="E13" s="178">
        <v>215.86</v>
      </c>
      <c r="F13" s="179">
        <v>443.75</v>
      </c>
      <c r="G13" s="5"/>
    </row>
    <row r="14" spans="1:7" ht="16">
      <c r="A14" s="184" t="s">
        <v>27</v>
      </c>
      <c r="B14" s="178">
        <v>131.13</v>
      </c>
      <c r="C14" s="178">
        <v>76</v>
      </c>
      <c r="D14" s="178">
        <v>153.99</v>
      </c>
      <c r="E14" s="178">
        <v>180.68</v>
      </c>
      <c r="F14" s="179">
        <v>372.82</v>
      </c>
      <c r="G14" s="5"/>
    </row>
    <row r="15" spans="1:7" ht="17" thickBot="1">
      <c r="A15" s="185" t="s">
        <v>28</v>
      </c>
      <c r="B15" s="180">
        <v>109.78</v>
      </c>
      <c r="C15" s="180">
        <v>171.48</v>
      </c>
      <c r="D15" s="180">
        <v>238.1</v>
      </c>
      <c r="E15" s="180">
        <v>234.32</v>
      </c>
      <c r="F15" s="181">
        <v>454.96</v>
      </c>
      <c r="G15" s="6" t="s">
        <v>29</v>
      </c>
    </row>
    <row r="16" spans="1:7" ht="13">
      <c r="F16" s="8"/>
      <c r="G16" s="5"/>
    </row>
    <row r="17" spans="6:7" ht="13">
      <c r="F17" s="8"/>
      <c r="G17" s="5"/>
    </row>
    <row r="18" spans="6:7" ht="13">
      <c r="F18" s="8"/>
      <c r="G18" s="5"/>
    </row>
    <row r="19" spans="6:7" ht="13">
      <c r="F19" s="8"/>
      <c r="G19" s="5"/>
    </row>
    <row r="20" spans="6:7" ht="13">
      <c r="F20" s="8"/>
      <c r="G20" s="5"/>
    </row>
    <row r="21" spans="6:7" ht="13">
      <c r="F21" s="8"/>
      <c r="G21" s="5"/>
    </row>
    <row r="22" spans="6:7" ht="13">
      <c r="F22" s="8"/>
      <c r="G22" s="5"/>
    </row>
    <row r="23" spans="6:7" ht="13">
      <c r="F23" s="8"/>
      <c r="G23" s="5"/>
    </row>
    <row r="24" spans="6:7" ht="13">
      <c r="F24" s="8"/>
      <c r="G24" s="5"/>
    </row>
    <row r="25" spans="6:7" ht="13">
      <c r="F25" s="8"/>
      <c r="G25" s="5"/>
    </row>
    <row r="26" spans="6:7" ht="13">
      <c r="F26" s="8"/>
      <c r="G26" s="5"/>
    </row>
    <row r="27" spans="6:7" ht="13">
      <c r="F27" s="8"/>
      <c r="G27" s="5"/>
    </row>
    <row r="28" spans="6:7" ht="13">
      <c r="F28" s="8"/>
      <c r="G28" s="5"/>
    </row>
    <row r="29" spans="6:7" ht="13">
      <c r="F29" s="8"/>
      <c r="G29" s="5"/>
    </row>
    <row r="30" spans="6:7" ht="13">
      <c r="F30" s="8"/>
      <c r="G30" s="5"/>
    </row>
    <row r="31" spans="6:7" ht="13">
      <c r="F31" s="8"/>
      <c r="G31" s="5"/>
    </row>
    <row r="32" spans="6:7" ht="13">
      <c r="F32" s="8"/>
      <c r="G32" s="5"/>
    </row>
    <row r="33" spans="1:7" ht="13">
      <c r="F33" s="8"/>
      <c r="G33" s="5"/>
    </row>
    <row r="34" spans="1:7" ht="14" thickBot="1">
      <c r="F34" s="8"/>
      <c r="G34" s="5"/>
    </row>
    <row r="35" spans="1:7" ht="17" thickBot="1">
      <c r="A35" s="186" t="s">
        <v>30</v>
      </c>
      <c r="B35" s="173">
        <v>2013</v>
      </c>
      <c r="C35" s="174">
        <v>2014</v>
      </c>
      <c r="D35" s="174">
        <v>2015</v>
      </c>
      <c r="E35" s="174">
        <v>2016</v>
      </c>
      <c r="F35" s="175">
        <v>2017</v>
      </c>
      <c r="G35" s="6" t="s">
        <v>31</v>
      </c>
    </row>
    <row r="36" spans="1:7" ht="16">
      <c r="A36" s="184" t="s">
        <v>21</v>
      </c>
      <c r="B36" s="178">
        <v>5.45</v>
      </c>
      <c r="C36" s="178">
        <v>3.1</v>
      </c>
      <c r="D36" s="178">
        <v>6.17</v>
      </c>
      <c r="E36" s="178">
        <v>6.84</v>
      </c>
      <c r="F36" s="179">
        <v>12.63</v>
      </c>
      <c r="G36" s="5"/>
    </row>
    <row r="37" spans="1:7" ht="16">
      <c r="A37" s="184" t="s">
        <v>22</v>
      </c>
      <c r="B37" s="178">
        <v>7.04</v>
      </c>
      <c r="C37" s="178">
        <v>4.9400000000000004</v>
      </c>
      <c r="D37" s="178">
        <v>5.34</v>
      </c>
      <c r="E37" s="178">
        <v>3.29</v>
      </c>
      <c r="F37" s="179">
        <v>-1.56</v>
      </c>
      <c r="G37" s="5"/>
    </row>
    <row r="38" spans="1:7" ht="17" thickBot="1">
      <c r="A38" s="185" t="s">
        <v>23</v>
      </c>
      <c r="B38" s="180">
        <v>2.56</v>
      </c>
      <c r="C38" s="180">
        <v>3.17</v>
      </c>
      <c r="D38" s="180">
        <v>4.97</v>
      </c>
      <c r="E38" s="180">
        <v>3.69</v>
      </c>
      <c r="F38" s="181">
        <v>2.56</v>
      </c>
      <c r="G38" s="5"/>
    </row>
    <row r="39" spans="1:7" ht="13">
      <c r="F39" s="8"/>
      <c r="G39" s="5"/>
    </row>
    <row r="40" spans="1:7" ht="13">
      <c r="F40" s="8"/>
      <c r="G40" s="5"/>
    </row>
    <row r="41" spans="1:7" ht="13">
      <c r="F41" s="8"/>
      <c r="G41" s="5"/>
    </row>
    <row r="42" spans="1:7" ht="13">
      <c r="F42" s="8"/>
      <c r="G42" s="5"/>
    </row>
    <row r="43" spans="1:7" ht="13">
      <c r="F43" s="8"/>
      <c r="G43" s="5"/>
    </row>
    <row r="44" spans="1:7" ht="13">
      <c r="F44" s="8"/>
      <c r="G44" s="5"/>
    </row>
    <row r="45" spans="1:7" ht="13">
      <c r="F45" s="8"/>
      <c r="G45" s="5"/>
    </row>
    <row r="46" spans="1:7" ht="13">
      <c r="F46" s="8"/>
      <c r="G46" s="5"/>
    </row>
    <row r="47" spans="1:7" ht="13">
      <c r="F47" s="8"/>
      <c r="G47" s="5"/>
    </row>
    <row r="48" spans="1:7" ht="13">
      <c r="F48" s="8"/>
      <c r="G48" s="5"/>
    </row>
    <row r="49" spans="1:7" ht="13">
      <c r="F49" s="8"/>
      <c r="G49" s="5"/>
    </row>
    <row r="50" spans="1:7" ht="13">
      <c r="F50" s="8"/>
      <c r="G50" s="5"/>
    </row>
    <row r="51" spans="1:7" ht="13">
      <c r="F51" s="8"/>
      <c r="G51" s="5"/>
    </row>
    <row r="52" spans="1:7" ht="13">
      <c r="F52" s="8"/>
      <c r="G52" s="5"/>
    </row>
    <row r="53" spans="1:7" ht="13">
      <c r="F53" s="8"/>
      <c r="G53" s="5"/>
    </row>
    <row r="54" spans="1:7" ht="13">
      <c r="F54" s="8"/>
      <c r="G54" s="5"/>
    </row>
    <row r="55" spans="1:7" ht="13">
      <c r="F55" s="8"/>
      <c r="G55" s="5"/>
    </row>
    <row r="56" spans="1:7" ht="13">
      <c r="F56" s="8"/>
      <c r="G56" s="5"/>
    </row>
    <row r="57" spans="1:7" ht="14" thickBot="1">
      <c r="F57" s="8"/>
      <c r="G57" s="5"/>
    </row>
    <row r="58" spans="1:7" ht="17" thickBot="1">
      <c r="A58" s="192" t="s">
        <v>32</v>
      </c>
      <c r="B58" s="182">
        <v>2013</v>
      </c>
      <c r="C58" s="182">
        <v>2014</v>
      </c>
      <c r="D58" s="182">
        <v>2015</v>
      </c>
      <c r="E58" s="182">
        <v>2016</v>
      </c>
      <c r="F58" s="183">
        <v>2017</v>
      </c>
      <c r="G58" s="6" t="s">
        <v>33</v>
      </c>
    </row>
    <row r="59" spans="1:7" ht="16">
      <c r="A59" s="193" t="s">
        <v>34</v>
      </c>
      <c r="B59" s="178">
        <v>7.26</v>
      </c>
      <c r="C59" s="178">
        <v>7.09</v>
      </c>
      <c r="D59" s="178">
        <v>8.3800000000000008</v>
      </c>
      <c r="E59" s="178">
        <v>9.65</v>
      </c>
      <c r="F59" s="179">
        <v>17.62</v>
      </c>
      <c r="G59" s="6" t="s">
        <v>35</v>
      </c>
    </row>
    <row r="60" spans="1:7" ht="16">
      <c r="A60" s="193" t="s">
        <v>36</v>
      </c>
      <c r="B60" s="178">
        <v>6.06</v>
      </c>
      <c r="C60" s="178">
        <v>3.8</v>
      </c>
      <c r="D60" s="178">
        <v>6.88</v>
      </c>
      <c r="E60" s="178">
        <v>7.54</v>
      </c>
      <c r="F60" s="179">
        <v>11.11</v>
      </c>
      <c r="G60" s="6" t="s">
        <v>37</v>
      </c>
    </row>
    <row r="61" spans="1:7" ht="16">
      <c r="A61" s="193" t="s">
        <v>38</v>
      </c>
      <c r="B61" s="178">
        <v>0.97</v>
      </c>
      <c r="C61" s="178">
        <v>1</v>
      </c>
      <c r="D61" s="178">
        <v>1.06</v>
      </c>
      <c r="E61" s="178">
        <v>1.0900000000000001</v>
      </c>
      <c r="F61" s="179">
        <v>1.36</v>
      </c>
      <c r="G61" s="6" t="s">
        <v>39</v>
      </c>
    </row>
    <row r="62" spans="1:7" ht="17" thickBot="1">
      <c r="A62" s="194" t="s">
        <v>40</v>
      </c>
      <c r="B62" s="180">
        <v>1.33</v>
      </c>
      <c r="C62" s="180">
        <v>1.35</v>
      </c>
      <c r="D62" s="180">
        <v>1.35</v>
      </c>
      <c r="E62" s="180">
        <v>1.37</v>
      </c>
      <c r="F62" s="181">
        <v>1.43</v>
      </c>
      <c r="G62" s="6" t="s">
        <v>41</v>
      </c>
    </row>
    <row r="63" spans="1:7" ht="13">
      <c r="F63" s="8"/>
      <c r="G63" s="5"/>
    </row>
    <row r="64" spans="1:7" ht="13">
      <c r="F64" s="8"/>
      <c r="G64" s="5"/>
    </row>
    <row r="65" spans="6:7" ht="13">
      <c r="F65" s="8"/>
      <c r="G65" s="5"/>
    </row>
    <row r="66" spans="6:7" ht="13">
      <c r="F66" s="8"/>
      <c r="G66" s="5"/>
    </row>
    <row r="67" spans="6:7" ht="13">
      <c r="F67" s="8"/>
      <c r="G67" s="5"/>
    </row>
    <row r="68" spans="6:7" ht="13">
      <c r="F68" s="8"/>
      <c r="G68" s="5"/>
    </row>
    <row r="69" spans="6:7" ht="13">
      <c r="F69" s="8"/>
      <c r="G69" s="5"/>
    </row>
    <row r="70" spans="6:7" ht="13">
      <c r="F70" s="8"/>
      <c r="G70" s="5"/>
    </row>
    <row r="71" spans="6:7" ht="13">
      <c r="F71" s="8"/>
      <c r="G71" s="5"/>
    </row>
    <row r="72" spans="6:7" ht="13">
      <c r="F72" s="8"/>
      <c r="G72" s="5"/>
    </row>
    <row r="73" spans="6:7" ht="13">
      <c r="F73" s="8"/>
      <c r="G73" s="5"/>
    </row>
    <row r="74" spans="6:7" ht="13">
      <c r="F74" s="8"/>
      <c r="G74" s="5"/>
    </row>
    <row r="75" spans="6:7" ht="13">
      <c r="F75" s="8"/>
      <c r="G75" s="5"/>
    </row>
    <row r="76" spans="6:7" ht="13">
      <c r="F76" s="8"/>
      <c r="G76" s="5"/>
    </row>
    <row r="77" spans="6:7" ht="13">
      <c r="F77" s="8"/>
      <c r="G77" s="5"/>
    </row>
    <row r="78" spans="6:7" ht="13">
      <c r="F78" s="8"/>
      <c r="G78" s="5"/>
    </row>
    <row r="79" spans="6:7" ht="13">
      <c r="F79" s="8"/>
      <c r="G79" s="5"/>
    </row>
    <row r="80" spans="6:7" ht="13">
      <c r="F80" s="8"/>
      <c r="G80" s="5"/>
    </row>
    <row r="81" spans="1:7" ht="13">
      <c r="F81" s="8"/>
      <c r="G81" s="5"/>
    </row>
    <row r="82" spans="1:7" ht="13">
      <c r="F82" s="8"/>
      <c r="G82" s="5"/>
    </row>
    <row r="83" spans="1:7" ht="13">
      <c r="F83" s="8"/>
      <c r="G83" s="5"/>
    </row>
    <row r="84" spans="1:7" ht="14" thickBot="1">
      <c r="F84" s="8"/>
      <c r="G84" s="5"/>
    </row>
    <row r="85" spans="1:7" ht="17" thickBot="1">
      <c r="A85" s="186" t="s">
        <v>42</v>
      </c>
      <c r="B85" s="174">
        <v>2013</v>
      </c>
      <c r="C85" s="174">
        <v>2014</v>
      </c>
      <c r="D85" s="174">
        <v>2015</v>
      </c>
      <c r="E85" s="174">
        <v>2016</v>
      </c>
      <c r="F85" s="175">
        <v>2017</v>
      </c>
      <c r="G85" s="6" t="s">
        <v>43</v>
      </c>
    </row>
    <row r="86" spans="1:7" ht="16">
      <c r="A86" s="184" t="s">
        <v>21</v>
      </c>
      <c r="B86" s="195">
        <f>'Earnings per Share &amp; Price to E'!C6</f>
        <v>0.48</v>
      </c>
      <c r="C86" s="195">
        <f>'Earnings per Share &amp; Price to E'!D6</f>
        <v>0.28000000000000003</v>
      </c>
      <c r="D86" s="195">
        <f>'Earnings per Share &amp; Price to E'!E6</f>
        <v>0.56000000000000005</v>
      </c>
      <c r="E86" s="195">
        <f>'Earnings per Share &amp; Price to E'!F6</f>
        <v>0.67</v>
      </c>
      <c r="F86" s="196">
        <f>'Earnings per Share &amp; Price to E'!G6</f>
        <v>1.27</v>
      </c>
      <c r="G86" s="5"/>
    </row>
    <row r="87" spans="1:7" ht="16">
      <c r="A87" s="184" t="s">
        <v>22</v>
      </c>
      <c r="B87" s="178">
        <v>2.0299999999999998</v>
      </c>
      <c r="C87" s="195">
        <f>'Graph Tab'!C8</f>
        <v>1.5331194565012265</v>
      </c>
      <c r="D87" s="195">
        <f>'Graph Tab'!D8</f>
        <v>1.9011558389796732</v>
      </c>
      <c r="E87" s="195">
        <f>'Graph Tab'!E8</f>
        <v>1.2983985404419218</v>
      </c>
      <c r="F87" s="196">
        <f>'Graph Tab'!F8</f>
        <v>-0.65059015059015057</v>
      </c>
      <c r="G87" s="5"/>
    </row>
    <row r="88" spans="1:7" ht="17" thickBot="1">
      <c r="A88" s="185" t="s">
        <v>23</v>
      </c>
      <c r="B88" s="180">
        <v>0.41</v>
      </c>
      <c r="C88" s="197">
        <f>'Graph Tab'!C17</f>
        <v>0.61814584988925148</v>
      </c>
      <c r="D88" s="197">
        <f>'Graph Tab'!D17</f>
        <v>1.0665341191507489</v>
      </c>
      <c r="E88" s="197">
        <f>'Graph Tab'!E17</f>
        <v>0.81509489372636823</v>
      </c>
      <c r="F88" s="198">
        <f>'Graph Tab'!F17</f>
        <v>0.60147941802029026</v>
      </c>
      <c r="G88" s="5"/>
    </row>
    <row r="89" spans="1:7" ht="13">
      <c r="F89" s="8"/>
      <c r="G89" s="5"/>
    </row>
    <row r="90" spans="1:7" ht="13">
      <c r="F90" s="8"/>
      <c r="G90" s="5"/>
    </row>
    <row r="91" spans="1:7" ht="13">
      <c r="F91" s="8"/>
      <c r="G91" s="5"/>
    </row>
    <row r="92" spans="1:7" ht="13">
      <c r="F92" s="8"/>
      <c r="G92" s="5"/>
    </row>
    <row r="93" spans="1:7" ht="13">
      <c r="F93" s="8"/>
      <c r="G93" s="5"/>
    </row>
    <row r="94" spans="1:7" ht="13">
      <c r="F94" s="8"/>
      <c r="G94" s="5"/>
    </row>
    <row r="95" spans="1:7" ht="13">
      <c r="F95" s="8"/>
      <c r="G95" s="5"/>
    </row>
    <row r="96" spans="1:7" ht="13">
      <c r="F96" s="8"/>
      <c r="G96" s="5"/>
    </row>
    <row r="97" spans="6:7" ht="13">
      <c r="F97" s="8"/>
      <c r="G97" s="5"/>
    </row>
    <row r="98" spans="6:7" ht="13">
      <c r="F98" s="8"/>
      <c r="G98" s="5"/>
    </row>
    <row r="99" spans="6:7" ht="13">
      <c r="F99" s="8"/>
      <c r="G99" s="5"/>
    </row>
    <row r="100" spans="6:7" ht="13">
      <c r="F100" s="8"/>
      <c r="G100" s="5"/>
    </row>
    <row r="101" spans="6:7" ht="13">
      <c r="F101" s="8"/>
      <c r="G101" s="5"/>
    </row>
    <row r="102" spans="6:7" ht="13">
      <c r="F102" s="8"/>
      <c r="G102" s="5"/>
    </row>
    <row r="103" spans="6:7" ht="13">
      <c r="F103" s="8"/>
      <c r="G103" s="5"/>
    </row>
    <row r="104" spans="6:7" ht="13">
      <c r="F104" s="8"/>
      <c r="G104" s="5"/>
    </row>
    <row r="105" spans="6:7" ht="13">
      <c r="F105" s="8"/>
      <c r="G105" s="5"/>
    </row>
    <row r="106" spans="6:7" ht="13">
      <c r="F106" s="8"/>
      <c r="G106" s="5"/>
    </row>
    <row r="107" spans="6:7" ht="13">
      <c r="F107" s="8"/>
      <c r="G107" s="5"/>
    </row>
    <row r="108" spans="6:7" ht="13">
      <c r="F108" s="8"/>
      <c r="G108" s="5"/>
    </row>
    <row r="109" spans="6:7" ht="13">
      <c r="F109" s="8"/>
      <c r="G109" s="5"/>
    </row>
    <row r="110" spans="6:7" ht="13">
      <c r="F110" s="8"/>
      <c r="G110" s="5"/>
    </row>
    <row r="111" spans="6:7" ht="13">
      <c r="F111" s="8"/>
      <c r="G111" s="5"/>
    </row>
    <row r="112" spans="6:7" ht="13">
      <c r="F112" s="8"/>
      <c r="G112" s="5"/>
    </row>
    <row r="113" spans="6:7" ht="13">
      <c r="F113" s="8"/>
      <c r="G113" s="5"/>
    </row>
    <row r="114" spans="6:7" ht="13">
      <c r="F114" s="8"/>
      <c r="G114" s="5"/>
    </row>
    <row r="115" spans="6:7" ht="13">
      <c r="F115" s="8"/>
      <c r="G115" s="5"/>
    </row>
    <row r="116" spans="6:7" ht="13">
      <c r="F116" s="8"/>
      <c r="G116" s="5"/>
    </row>
    <row r="117" spans="6:7" ht="13">
      <c r="F117" s="8"/>
      <c r="G117" s="5"/>
    </row>
    <row r="118" spans="6:7" ht="13">
      <c r="F118" s="8"/>
      <c r="G118" s="5"/>
    </row>
    <row r="119" spans="6:7" ht="13">
      <c r="F119" s="8"/>
      <c r="G119" s="5"/>
    </row>
    <row r="120" spans="6:7" ht="13">
      <c r="F120" s="8"/>
      <c r="G120" s="5"/>
    </row>
    <row r="121" spans="6:7" ht="13">
      <c r="F121" s="8"/>
      <c r="G121" s="5"/>
    </row>
    <row r="122" spans="6:7" ht="13">
      <c r="F122" s="8"/>
      <c r="G122" s="5"/>
    </row>
    <row r="123" spans="6:7" ht="13">
      <c r="F123" s="8"/>
      <c r="G123" s="5"/>
    </row>
    <row r="124" spans="6:7" ht="13">
      <c r="F124" s="8"/>
      <c r="G124" s="5"/>
    </row>
    <row r="125" spans="6:7" ht="13">
      <c r="F125" s="8"/>
      <c r="G125" s="5"/>
    </row>
    <row r="126" spans="6:7" ht="13">
      <c r="F126" s="8"/>
      <c r="G126" s="5"/>
    </row>
    <row r="127" spans="6:7" ht="13">
      <c r="F127" s="8"/>
      <c r="G127" s="5"/>
    </row>
    <row r="128" spans="6:7" ht="13">
      <c r="F128" s="8"/>
      <c r="G128" s="5"/>
    </row>
    <row r="129" spans="6:7" ht="13">
      <c r="F129" s="8"/>
      <c r="G129" s="5"/>
    </row>
    <row r="130" spans="6:7" ht="13">
      <c r="F130" s="8"/>
      <c r="G130" s="5"/>
    </row>
    <row r="131" spans="6:7" ht="13">
      <c r="F131" s="8"/>
      <c r="G131" s="5"/>
    </row>
    <row r="132" spans="6:7" ht="13">
      <c r="F132" s="8"/>
      <c r="G132" s="5"/>
    </row>
    <row r="133" spans="6:7" ht="13">
      <c r="F133" s="8"/>
      <c r="G133" s="5"/>
    </row>
    <row r="134" spans="6:7" ht="13">
      <c r="F134" s="8"/>
      <c r="G134" s="5"/>
    </row>
    <row r="135" spans="6:7" ht="13">
      <c r="F135" s="8"/>
      <c r="G135" s="5"/>
    </row>
    <row r="136" spans="6:7" ht="13">
      <c r="F136" s="8"/>
      <c r="G136" s="5"/>
    </row>
    <row r="137" spans="6:7" ht="13">
      <c r="F137" s="8"/>
      <c r="G137" s="5"/>
    </row>
    <row r="138" spans="6:7" ht="13">
      <c r="F138" s="8"/>
      <c r="G138" s="5"/>
    </row>
    <row r="139" spans="6:7" ht="13">
      <c r="F139" s="8"/>
      <c r="G139" s="5"/>
    </row>
    <row r="140" spans="6:7" ht="13">
      <c r="F140" s="8"/>
      <c r="G140" s="5"/>
    </row>
    <row r="141" spans="6:7" ht="13">
      <c r="F141" s="8"/>
      <c r="G141" s="5"/>
    </row>
    <row r="142" spans="6:7" ht="13">
      <c r="F142" s="8"/>
      <c r="G142" s="5"/>
    </row>
    <row r="143" spans="6:7" ht="13">
      <c r="F143" s="8"/>
      <c r="G143" s="5"/>
    </row>
    <row r="144" spans="6:7" ht="13">
      <c r="F144" s="8"/>
      <c r="G144" s="5"/>
    </row>
    <row r="145" spans="6:7" ht="13">
      <c r="F145" s="8"/>
      <c r="G145" s="5"/>
    </row>
    <row r="146" spans="6:7" ht="13">
      <c r="F146" s="8"/>
      <c r="G146" s="5"/>
    </row>
    <row r="147" spans="6:7" ht="13">
      <c r="F147" s="8"/>
      <c r="G147" s="5"/>
    </row>
    <row r="148" spans="6:7" ht="13">
      <c r="F148" s="8"/>
      <c r="G148" s="5"/>
    </row>
    <row r="149" spans="6:7" ht="13">
      <c r="F149" s="8"/>
      <c r="G149" s="5"/>
    </row>
    <row r="150" spans="6:7" ht="13">
      <c r="F150" s="8"/>
      <c r="G150" s="5"/>
    </row>
    <row r="151" spans="6:7" ht="13">
      <c r="F151" s="8"/>
      <c r="G151" s="5"/>
    </row>
    <row r="152" spans="6:7" ht="13">
      <c r="F152" s="8"/>
      <c r="G152" s="5"/>
    </row>
    <row r="153" spans="6:7" ht="13">
      <c r="F153" s="8"/>
      <c r="G153" s="5"/>
    </row>
    <row r="154" spans="6:7" ht="13">
      <c r="F154" s="8"/>
      <c r="G154" s="5"/>
    </row>
    <row r="155" spans="6:7" ht="13">
      <c r="F155" s="8"/>
      <c r="G155" s="5"/>
    </row>
    <row r="156" spans="6:7" ht="13">
      <c r="F156" s="8"/>
      <c r="G156" s="5"/>
    </row>
    <row r="157" spans="6:7" ht="13">
      <c r="F157" s="8"/>
      <c r="G157" s="5"/>
    </row>
    <row r="158" spans="6:7" ht="13">
      <c r="F158" s="8"/>
      <c r="G158" s="5"/>
    </row>
    <row r="159" spans="6:7" ht="13">
      <c r="F159" s="8"/>
      <c r="G159" s="5"/>
    </row>
    <row r="160" spans="6:7" ht="13">
      <c r="F160" s="8"/>
      <c r="G160" s="5"/>
    </row>
    <row r="161" spans="6:7" ht="13">
      <c r="F161" s="8"/>
      <c r="G161" s="5"/>
    </row>
    <row r="162" spans="6:7" ht="13">
      <c r="F162" s="8"/>
      <c r="G162" s="5"/>
    </row>
    <row r="163" spans="6:7" ht="13">
      <c r="F163" s="8"/>
      <c r="G163" s="5"/>
    </row>
    <row r="164" spans="6:7" ht="13">
      <c r="F164" s="8"/>
      <c r="G164" s="5"/>
    </row>
    <row r="165" spans="6:7" ht="13">
      <c r="F165" s="8"/>
      <c r="G165" s="5"/>
    </row>
    <row r="166" spans="6:7" ht="13">
      <c r="F166" s="8"/>
      <c r="G166" s="5"/>
    </row>
    <row r="167" spans="6:7" ht="13">
      <c r="F167" s="8"/>
      <c r="G167" s="5"/>
    </row>
    <row r="168" spans="6:7" ht="13">
      <c r="F168" s="8"/>
      <c r="G168" s="5"/>
    </row>
    <row r="169" spans="6:7" ht="13">
      <c r="F169" s="8"/>
      <c r="G169" s="5"/>
    </row>
    <row r="170" spans="6:7" ht="13">
      <c r="F170" s="8"/>
      <c r="G170" s="5"/>
    </row>
    <row r="171" spans="6:7" ht="13">
      <c r="F171" s="8"/>
      <c r="G171" s="5"/>
    </row>
    <row r="172" spans="6:7" ht="13">
      <c r="F172" s="8"/>
      <c r="G172" s="5"/>
    </row>
    <row r="173" spans="6:7" ht="13">
      <c r="F173" s="8"/>
      <c r="G173" s="5"/>
    </row>
    <row r="174" spans="6:7" ht="13">
      <c r="F174" s="8"/>
      <c r="G174" s="5"/>
    </row>
    <row r="175" spans="6:7" ht="13">
      <c r="F175" s="8"/>
      <c r="G175" s="5"/>
    </row>
    <row r="176" spans="6:7" ht="13">
      <c r="F176" s="8"/>
      <c r="G176" s="5"/>
    </row>
    <row r="177" spans="6:7" ht="13">
      <c r="F177" s="8"/>
      <c r="G177" s="5"/>
    </row>
    <row r="178" spans="6:7" ht="13">
      <c r="F178" s="8"/>
      <c r="G178" s="5"/>
    </row>
    <row r="179" spans="6:7" ht="13">
      <c r="F179" s="8"/>
      <c r="G179" s="5"/>
    </row>
    <row r="180" spans="6:7" ht="13">
      <c r="F180" s="8"/>
      <c r="G180" s="5"/>
    </row>
    <row r="181" spans="6:7" ht="13">
      <c r="F181" s="8"/>
      <c r="G181" s="5"/>
    </row>
    <row r="182" spans="6:7" ht="13">
      <c r="F182" s="8"/>
      <c r="G182" s="5"/>
    </row>
    <row r="183" spans="6:7" ht="13">
      <c r="F183" s="8"/>
      <c r="G183" s="5"/>
    </row>
    <row r="184" spans="6:7" ht="13">
      <c r="F184" s="8"/>
      <c r="G184" s="5"/>
    </row>
    <row r="185" spans="6:7" ht="13">
      <c r="F185" s="8"/>
      <c r="G185" s="5"/>
    </row>
    <row r="186" spans="6:7" ht="13">
      <c r="F186" s="8"/>
      <c r="G186" s="5"/>
    </row>
    <row r="187" spans="6:7" ht="13">
      <c r="F187" s="8"/>
      <c r="G187" s="5"/>
    </row>
    <row r="188" spans="6:7" ht="13">
      <c r="F188" s="8"/>
      <c r="G188" s="5"/>
    </row>
    <row r="189" spans="6:7" ht="13">
      <c r="F189" s="8"/>
      <c r="G189" s="5"/>
    </row>
    <row r="190" spans="6:7" ht="13">
      <c r="F190" s="8"/>
      <c r="G190" s="5"/>
    </row>
    <row r="191" spans="6:7" ht="13">
      <c r="F191" s="8"/>
      <c r="G191" s="5"/>
    </row>
    <row r="192" spans="6:7" ht="13">
      <c r="F192" s="8"/>
      <c r="G192" s="5"/>
    </row>
    <row r="193" spans="6:7" ht="13">
      <c r="F193" s="8"/>
      <c r="G193" s="5"/>
    </row>
    <row r="194" spans="6:7" ht="13">
      <c r="F194" s="8"/>
      <c r="G194" s="5"/>
    </row>
    <row r="195" spans="6:7" ht="13">
      <c r="F195" s="8"/>
      <c r="G195" s="5"/>
    </row>
    <row r="196" spans="6:7" ht="13">
      <c r="F196" s="8"/>
      <c r="G196" s="5"/>
    </row>
    <row r="197" spans="6:7" ht="13">
      <c r="F197" s="8"/>
      <c r="G197" s="5"/>
    </row>
    <row r="198" spans="6:7" ht="13">
      <c r="F198" s="8"/>
      <c r="G198" s="5"/>
    </row>
    <row r="199" spans="6:7" ht="13">
      <c r="F199" s="8"/>
      <c r="G199" s="5"/>
    </row>
    <row r="200" spans="6:7" ht="13">
      <c r="F200" s="8"/>
      <c r="G200" s="5"/>
    </row>
    <row r="201" spans="6:7" ht="13">
      <c r="F201" s="8"/>
      <c r="G201" s="5"/>
    </row>
    <row r="202" spans="6:7" ht="13">
      <c r="F202" s="8"/>
      <c r="G202" s="5"/>
    </row>
    <row r="203" spans="6:7" ht="13">
      <c r="F203" s="8"/>
      <c r="G203" s="5"/>
    </row>
    <row r="204" spans="6:7" ht="13">
      <c r="F204" s="8"/>
      <c r="G204" s="5"/>
    </row>
    <row r="205" spans="6:7" ht="13">
      <c r="F205" s="8"/>
      <c r="G205" s="5"/>
    </row>
    <row r="206" spans="6:7" ht="13">
      <c r="F206" s="8"/>
      <c r="G206" s="5"/>
    </row>
    <row r="207" spans="6:7" ht="13">
      <c r="F207" s="8"/>
      <c r="G207" s="5"/>
    </row>
    <row r="208" spans="6:7" ht="13">
      <c r="F208" s="8"/>
      <c r="G208" s="5"/>
    </row>
    <row r="209" spans="6:7" ht="13">
      <c r="F209" s="8"/>
      <c r="G209" s="5"/>
    </row>
    <row r="210" spans="6:7" ht="13">
      <c r="F210" s="8"/>
      <c r="G210" s="5"/>
    </row>
    <row r="211" spans="6:7" ht="13">
      <c r="F211" s="8"/>
      <c r="G211" s="5"/>
    </row>
    <row r="212" spans="6:7" ht="13">
      <c r="F212" s="8"/>
      <c r="G212" s="5"/>
    </row>
    <row r="213" spans="6:7" ht="13">
      <c r="F213" s="8"/>
      <c r="G213" s="5"/>
    </row>
    <row r="214" spans="6:7" ht="13">
      <c r="F214" s="8"/>
      <c r="G214" s="5"/>
    </row>
    <row r="215" spans="6:7" ht="13">
      <c r="F215" s="8"/>
      <c r="G215" s="5"/>
    </row>
    <row r="216" spans="6:7" ht="13">
      <c r="F216" s="8"/>
      <c r="G216" s="5"/>
    </row>
    <row r="217" spans="6:7" ht="13">
      <c r="F217" s="8"/>
      <c r="G217" s="5"/>
    </row>
    <row r="218" spans="6:7" ht="13">
      <c r="F218" s="8"/>
      <c r="G218" s="5"/>
    </row>
    <row r="219" spans="6:7" ht="13">
      <c r="F219" s="8"/>
      <c r="G219" s="5"/>
    </row>
    <row r="220" spans="6:7" ht="13">
      <c r="F220" s="8"/>
      <c r="G220" s="5"/>
    </row>
    <row r="221" spans="6:7" ht="13">
      <c r="F221" s="8"/>
      <c r="G221" s="5"/>
    </row>
    <row r="222" spans="6:7" ht="13">
      <c r="F222" s="8"/>
      <c r="G222" s="5"/>
    </row>
    <row r="223" spans="6:7" ht="13">
      <c r="F223" s="8"/>
      <c r="G223" s="5"/>
    </row>
    <row r="224" spans="6:7" ht="13">
      <c r="F224" s="8"/>
      <c r="G224" s="5"/>
    </row>
    <row r="225" spans="6:7" ht="13">
      <c r="F225" s="8"/>
      <c r="G225" s="5"/>
    </row>
    <row r="226" spans="6:7" ht="13">
      <c r="F226" s="8"/>
      <c r="G226" s="5"/>
    </row>
    <row r="227" spans="6:7" ht="13">
      <c r="F227" s="8"/>
      <c r="G227" s="5"/>
    </row>
    <row r="228" spans="6:7" ht="13">
      <c r="F228" s="8"/>
      <c r="G228" s="5"/>
    </row>
    <row r="229" spans="6:7" ht="13">
      <c r="F229" s="8"/>
      <c r="G229" s="5"/>
    </row>
    <row r="230" spans="6:7" ht="13">
      <c r="F230" s="8"/>
      <c r="G230" s="5"/>
    </row>
    <row r="231" spans="6:7" ht="13">
      <c r="F231" s="8"/>
      <c r="G231" s="5"/>
    </row>
    <row r="232" spans="6:7" ht="13">
      <c r="F232" s="8"/>
      <c r="G232" s="5"/>
    </row>
    <row r="233" spans="6:7" ht="13">
      <c r="F233" s="8"/>
      <c r="G233" s="5"/>
    </row>
    <row r="234" spans="6:7" ht="13">
      <c r="F234" s="8"/>
      <c r="G234" s="5"/>
    </row>
    <row r="235" spans="6:7" ht="13">
      <c r="F235" s="8"/>
      <c r="G235" s="5"/>
    </row>
    <row r="236" spans="6:7" ht="13">
      <c r="F236" s="8"/>
      <c r="G236" s="5"/>
    </row>
    <row r="237" spans="6:7" ht="13">
      <c r="F237" s="8"/>
      <c r="G237" s="5"/>
    </row>
    <row r="238" spans="6:7" ht="13">
      <c r="F238" s="8"/>
      <c r="G238" s="5"/>
    </row>
    <row r="239" spans="6:7" ht="13">
      <c r="F239" s="8"/>
      <c r="G239" s="5"/>
    </row>
    <row r="240" spans="6:7" ht="13">
      <c r="F240" s="8"/>
      <c r="G240" s="5"/>
    </row>
    <row r="241" spans="6:7" ht="13">
      <c r="F241" s="8"/>
      <c r="G241" s="5"/>
    </row>
    <row r="242" spans="6:7" ht="13">
      <c r="F242" s="8"/>
      <c r="G242" s="5"/>
    </row>
    <row r="243" spans="6:7" ht="13">
      <c r="F243" s="8"/>
      <c r="G243" s="5"/>
    </row>
    <row r="244" spans="6:7" ht="13">
      <c r="F244" s="8"/>
      <c r="G244" s="5"/>
    </row>
    <row r="245" spans="6:7" ht="13">
      <c r="F245" s="8"/>
      <c r="G245" s="5"/>
    </row>
    <row r="246" spans="6:7" ht="13">
      <c r="F246" s="8"/>
      <c r="G246" s="5"/>
    </row>
    <row r="247" spans="6:7" ht="13">
      <c r="F247" s="8"/>
      <c r="G247" s="5"/>
    </row>
    <row r="248" spans="6:7" ht="13">
      <c r="F248" s="8"/>
      <c r="G248" s="5"/>
    </row>
    <row r="249" spans="6:7" ht="13">
      <c r="F249" s="8"/>
      <c r="G249" s="5"/>
    </row>
    <row r="250" spans="6:7" ht="13">
      <c r="F250" s="8"/>
      <c r="G250" s="5"/>
    </row>
    <row r="251" spans="6:7" ht="13">
      <c r="F251" s="8"/>
      <c r="G251" s="5"/>
    </row>
    <row r="252" spans="6:7" ht="13">
      <c r="F252" s="8"/>
      <c r="G252" s="5"/>
    </row>
    <row r="253" spans="6:7" ht="13">
      <c r="F253" s="8"/>
      <c r="G253" s="5"/>
    </row>
    <row r="254" spans="6:7" ht="13">
      <c r="F254" s="8"/>
      <c r="G254" s="5"/>
    </row>
    <row r="255" spans="6:7" ht="13">
      <c r="F255" s="8"/>
      <c r="G255" s="5"/>
    </row>
    <row r="256" spans="6:7" ht="13">
      <c r="F256" s="8"/>
      <c r="G256" s="5"/>
    </row>
    <row r="257" spans="6:7" ht="13">
      <c r="F257" s="8"/>
      <c r="G257" s="5"/>
    </row>
    <row r="258" spans="6:7" ht="13">
      <c r="F258" s="8"/>
      <c r="G258" s="5"/>
    </row>
    <row r="259" spans="6:7" ht="13">
      <c r="F259" s="8"/>
      <c r="G259" s="5"/>
    </row>
    <row r="260" spans="6:7" ht="13">
      <c r="F260" s="8"/>
      <c r="G260" s="5"/>
    </row>
    <row r="261" spans="6:7" ht="13">
      <c r="F261" s="8"/>
      <c r="G261" s="5"/>
    </row>
    <row r="262" spans="6:7" ht="13">
      <c r="F262" s="8"/>
      <c r="G262" s="5"/>
    </row>
    <row r="263" spans="6:7" ht="13">
      <c r="F263" s="8"/>
      <c r="G263" s="5"/>
    </row>
    <row r="264" spans="6:7" ht="13">
      <c r="F264" s="8"/>
      <c r="G264" s="5"/>
    </row>
    <row r="265" spans="6:7" ht="13">
      <c r="F265" s="8"/>
      <c r="G265" s="5"/>
    </row>
    <row r="266" spans="6:7" ht="13">
      <c r="F266" s="8"/>
      <c r="G266" s="5"/>
    </row>
    <row r="267" spans="6:7" ht="13">
      <c r="F267" s="8"/>
      <c r="G267" s="5"/>
    </row>
    <row r="268" spans="6:7" ht="13">
      <c r="F268" s="8"/>
      <c r="G268" s="5"/>
    </row>
    <row r="269" spans="6:7" ht="13">
      <c r="F269" s="8"/>
      <c r="G269" s="5"/>
    </row>
    <row r="270" spans="6:7" ht="13">
      <c r="F270" s="8"/>
      <c r="G270" s="5"/>
    </row>
    <row r="271" spans="6:7" ht="13">
      <c r="F271" s="8"/>
      <c r="G271" s="5"/>
    </row>
    <row r="272" spans="6:7" ht="13">
      <c r="F272" s="8"/>
      <c r="G272" s="5"/>
    </row>
    <row r="273" spans="6:7" ht="13">
      <c r="F273" s="8"/>
      <c r="G273" s="5"/>
    </row>
    <row r="274" spans="6:7" ht="13">
      <c r="F274" s="8"/>
      <c r="G274" s="5"/>
    </row>
    <row r="275" spans="6:7" ht="13">
      <c r="F275" s="8"/>
      <c r="G275" s="5"/>
    </row>
    <row r="276" spans="6:7" ht="13">
      <c r="F276" s="8"/>
      <c r="G276" s="5"/>
    </row>
    <row r="277" spans="6:7" ht="13">
      <c r="F277" s="8"/>
      <c r="G277" s="5"/>
    </row>
    <row r="278" spans="6:7" ht="13">
      <c r="F278" s="8"/>
      <c r="G278" s="5"/>
    </row>
    <row r="279" spans="6:7" ht="13">
      <c r="F279" s="8"/>
      <c r="G279" s="5"/>
    </row>
    <row r="280" spans="6:7" ht="13">
      <c r="F280" s="8"/>
      <c r="G280" s="5"/>
    </row>
    <row r="281" spans="6:7" ht="13">
      <c r="F281" s="8"/>
      <c r="G281" s="5"/>
    </row>
    <row r="282" spans="6:7" ht="13">
      <c r="F282" s="8"/>
      <c r="G282" s="5"/>
    </row>
    <row r="283" spans="6:7" ht="13">
      <c r="F283" s="8"/>
      <c r="G283" s="5"/>
    </row>
    <row r="284" spans="6:7" ht="13">
      <c r="F284" s="8"/>
      <c r="G284" s="5"/>
    </row>
    <row r="285" spans="6:7" ht="13">
      <c r="F285" s="8"/>
      <c r="G285" s="5"/>
    </row>
    <row r="286" spans="6:7" ht="13">
      <c r="F286" s="8"/>
      <c r="G286" s="5"/>
    </row>
    <row r="287" spans="6:7" ht="13">
      <c r="F287" s="8"/>
      <c r="G287" s="5"/>
    </row>
    <row r="288" spans="6:7" ht="13">
      <c r="F288" s="8"/>
      <c r="G288" s="5"/>
    </row>
    <row r="289" spans="6:7" ht="13">
      <c r="F289" s="8"/>
      <c r="G289" s="5"/>
    </row>
    <row r="290" spans="6:7" ht="13">
      <c r="F290" s="8"/>
      <c r="G290" s="5"/>
    </row>
    <row r="291" spans="6:7" ht="13">
      <c r="F291" s="8"/>
      <c r="G291" s="5"/>
    </row>
    <row r="292" spans="6:7" ht="13">
      <c r="F292" s="8"/>
      <c r="G292" s="5"/>
    </row>
    <row r="293" spans="6:7" ht="13">
      <c r="F293" s="8"/>
      <c r="G293" s="5"/>
    </row>
    <row r="294" spans="6:7" ht="13">
      <c r="F294" s="8"/>
      <c r="G294" s="5"/>
    </row>
    <row r="295" spans="6:7" ht="13">
      <c r="F295" s="8"/>
      <c r="G295" s="5"/>
    </row>
    <row r="296" spans="6:7" ht="13">
      <c r="F296" s="8"/>
      <c r="G296" s="5"/>
    </row>
    <row r="297" spans="6:7" ht="13">
      <c r="F297" s="8"/>
      <c r="G297" s="5"/>
    </row>
    <row r="298" spans="6:7" ht="13">
      <c r="F298" s="8"/>
      <c r="G298" s="5"/>
    </row>
    <row r="299" spans="6:7" ht="13">
      <c r="F299" s="8"/>
      <c r="G299" s="5"/>
    </row>
    <row r="300" spans="6:7" ht="13">
      <c r="F300" s="8"/>
      <c r="G300" s="5"/>
    </row>
    <row r="301" spans="6:7" ht="13">
      <c r="F301" s="8"/>
      <c r="G301" s="5"/>
    </row>
    <row r="302" spans="6:7" ht="13">
      <c r="F302" s="8"/>
      <c r="G302" s="5"/>
    </row>
    <row r="303" spans="6:7" ht="13">
      <c r="F303" s="8"/>
      <c r="G303" s="5"/>
    </row>
    <row r="304" spans="6:7" ht="13">
      <c r="F304" s="8"/>
      <c r="G304" s="5"/>
    </row>
    <row r="305" spans="6:7" ht="13">
      <c r="F305" s="8"/>
      <c r="G305" s="5"/>
    </row>
    <row r="306" spans="6:7" ht="13">
      <c r="F306" s="8"/>
      <c r="G306" s="5"/>
    </row>
    <row r="307" spans="6:7" ht="13">
      <c r="F307" s="8"/>
      <c r="G307" s="5"/>
    </row>
    <row r="308" spans="6:7" ht="13">
      <c r="F308" s="8"/>
      <c r="G308" s="5"/>
    </row>
    <row r="309" spans="6:7" ht="13">
      <c r="F309" s="8"/>
      <c r="G309" s="5"/>
    </row>
    <row r="310" spans="6:7" ht="13">
      <c r="F310" s="8"/>
      <c r="G310" s="5"/>
    </row>
    <row r="311" spans="6:7" ht="13">
      <c r="F311" s="8"/>
      <c r="G311" s="5"/>
    </row>
    <row r="312" spans="6:7" ht="13">
      <c r="F312" s="8"/>
      <c r="G312" s="5"/>
    </row>
    <row r="313" spans="6:7" ht="13">
      <c r="F313" s="8"/>
      <c r="G313" s="5"/>
    </row>
    <row r="314" spans="6:7" ht="13">
      <c r="F314" s="8"/>
      <c r="G314" s="5"/>
    </row>
    <row r="315" spans="6:7" ht="13">
      <c r="F315" s="8"/>
      <c r="G315" s="5"/>
    </row>
    <row r="316" spans="6:7" ht="13">
      <c r="F316" s="8"/>
      <c r="G316" s="5"/>
    </row>
    <row r="317" spans="6:7" ht="13">
      <c r="F317" s="8"/>
      <c r="G317" s="5"/>
    </row>
    <row r="318" spans="6:7" ht="13">
      <c r="F318" s="8"/>
      <c r="G318" s="5"/>
    </row>
    <row r="319" spans="6:7" ht="13">
      <c r="F319" s="8"/>
      <c r="G319" s="5"/>
    </row>
    <row r="320" spans="6:7" ht="13">
      <c r="F320" s="8"/>
      <c r="G320" s="5"/>
    </row>
    <row r="321" spans="6:7" ht="13">
      <c r="F321" s="8"/>
      <c r="G321" s="5"/>
    </row>
    <row r="322" spans="6:7" ht="13">
      <c r="F322" s="8"/>
      <c r="G322" s="5"/>
    </row>
    <row r="323" spans="6:7" ht="13">
      <c r="F323" s="8"/>
      <c r="G323" s="5"/>
    </row>
    <row r="324" spans="6:7" ht="13">
      <c r="F324" s="8"/>
      <c r="G324" s="5"/>
    </row>
    <row r="325" spans="6:7" ht="13">
      <c r="F325" s="8"/>
      <c r="G325" s="5"/>
    </row>
    <row r="326" spans="6:7" ht="13">
      <c r="F326" s="8"/>
      <c r="G326" s="5"/>
    </row>
    <row r="327" spans="6:7" ht="13">
      <c r="F327" s="8"/>
      <c r="G327" s="5"/>
    </row>
    <row r="328" spans="6:7" ht="13">
      <c r="F328" s="8"/>
      <c r="G328" s="5"/>
    </row>
    <row r="329" spans="6:7" ht="13">
      <c r="F329" s="8"/>
      <c r="G329" s="5"/>
    </row>
    <row r="330" spans="6:7" ht="13">
      <c r="F330" s="8"/>
      <c r="G330" s="5"/>
    </row>
    <row r="331" spans="6:7" ht="13">
      <c r="F331" s="8"/>
      <c r="G331" s="5"/>
    </row>
    <row r="332" spans="6:7" ht="13">
      <c r="F332" s="8"/>
      <c r="G332" s="5"/>
    </row>
    <row r="333" spans="6:7" ht="13">
      <c r="F333" s="8"/>
      <c r="G333" s="5"/>
    </row>
    <row r="334" spans="6:7" ht="13">
      <c r="F334" s="8"/>
      <c r="G334" s="5"/>
    </row>
    <row r="335" spans="6:7" ht="13">
      <c r="F335" s="8"/>
      <c r="G335" s="5"/>
    </row>
    <row r="336" spans="6:7" ht="13">
      <c r="F336" s="8"/>
      <c r="G336" s="5"/>
    </row>
    <row r="337" spans="6:7" ht="13">
      <c r="F337" s="8"/>
      <c r="G337" s="5"/>
    </row>
    <row r="338" spans="6:7" ht="13">
      <c r="F338" s="8"/>
      <c r="G338" s="5"/>
    </row>
    <row r="339" spans="6:7" ht="13">
      <c r="F339" s="8"/>
      <c r="G339" s="5"/>
    </row>
    <row r="340" spans="6:7" ht="13">
      <c r="F340" s="8"/>
      <c r="G340" s="5"/>
    </row>
    <row r="341" spans="6:7" ht="13">
      <c r="F341" s="8"/>
      <c r="G341" s="5"/>
    </row>
    <row r="342" spans="6:7" ht="13">
      <c r="F342" s="8"/>
      <c r="G342" s="5"/>
    </row>
    <row r="343" spans="6:7" ht="13">
      <c r="F343" s="8"/>
      <c r="G343" s="5"/>
    </row>
    <row r="344" spans="6:7" ht="13">
      <c r="F344" s="8"/>
      <c r="G344" s="5"/>
    </row>
    <row r="345" spans="6:7" ht="13">
      <c r="F345" s="8"/>
      <c r="G345" s="5"/>
    </row>
    <row r="346" spans="6:7" ht="13">
      <c r="F346" s="8"/>
      <c r="G346" s="5"/>
    </row>
    <row r="347" spans="6:7" ht="13">
      <c r="F347" s="8"/>
      <c r="G347" s="5"/>
    </row>
    <row r="348" spans="6:7" ht="13">
      <c r="F348" s="8"/>
      <c r="G348" s="5"/>
    </row>
    <row r="349" spans="6:7" ht="13">
      <c r="F349" s="8"/>
      <c r="G349" s="5"/>
    </row>
    <row r="350" spans="6:7" ht="13">
      <c r="F350" s="8"/>
      <c r="G350" s="5"/>
    </row>
    <row r="351" spans="6:7" ht="13">
      <c r="F351" s="8"/>
      <c r="G351" s="5"/>
    </row>
    <row r="352" spans="6:7" ht="13">
      <c r="F352" s="8"/>
      <c r="G352" s="5"/>
    </row>
    <row r="353" spans="6:7" ht="13">
      <c r="F353" s="8"/>
      <c r="G353" s="5"/>
    </row>
    <row r="354" spans="6:7" ht="13">
      <c r="F354" s="8"/>
      <c r="G354" s="5"/>
    </row>
    <row r="355" spans="6:7" ht="13">
      <c r="F355" s="8"/>
      <c r="G355" s="5"/>
    </row>
    <row r="356" spans="6:7" ht="13">
      <c r="F356" s="8"/>
      <c r="G356" s="5"/>
    </row>
    <row r="357" spans="6:7" ht="13">
      <c r="F357" s="8"/>
      <c r="G357" s="5"/>
    </row>
    <row r="358" spans="6:7" ht="13">
      <c r="F358" s="8"/>
      <c r="G358" s="5"/>
    </row>
    <row r="359" spans="6:7" ht="13">
      <c r="F359" s="8"/>
      <c r="G359" s="5"/>
    </row>
    <row r="360" spans="6:7" ht="13">
      <c r="F360" s="8"/>
      <c r="G360" s="5"/>
    </row>
    <row r="361" spans="6:7" ht="13">
      <c r="F361" s="8"/>
      <c r="G361" s="5"/>
    </row>
    <row r="362" spans="6:7" ht="13">
      <c r="F362" s="8"/>
      <c r="G362" s="5"/>
    </row>
    <row r="363" spans="6:7" ht="13">
      <c r="F363" s="8"/>
      <c r="G363" s="5"/>
    </row>
    <row r="364" spans="6:7" ht="13">
      <c r="F364" s="8"/>
      <c r="G364" s="5"/>
    </row>
    <row r="365" spans="6:7" ht="13">
      <c r="F365" s="8"/>
      <c r="G365" s="5"/>
    </row>
    <row r="366" spans="6:7" ht="13">
      <c r="F366" s="8"/>
      <c r="G366" s="5"/>
    </row>
    <row r="367" spans="6:7" ht="13">
      <c r="F367" s="8"/>
      <c r="G367" s="5"/>
    </row>
    <row r="368" spans="6:7" ht="13">
      <c r="F368" s="8"/>
      <c r="G368" s="5"/>
    </row>
    <row r="369" spans="6:7" ht="13">
      <c r="F369" s="8"/>
      <c r="G369" s="5"/>
    </row>
    <row r="370" spans="6:7" ht="13">
      <c r="F370" s="8"/>
      <c r="G370" s="5"/>
    </row>
    <row r="371" spans="6:7" ht="13">
      <c r="F371" s="8"/>
      <c r="G371" s="5"/>
    </row>
    <row r="372" spans="6:7" ht="13">
      <c r="F372" s="8"/>
      <c r="G372" s="5"/>
    </row>
    <row r="373" spans="6:7" ht="13">
      <c r="F373" s="8"/>
      <c r="G373" s="5"/>
    </row>
    <row r="374" spans="6:7" ht="13">
      <c r="F374" s="8"/>
      <c r="G374" s="5"/>
    </row>
    <row r="375" spans="6:7" ht="13">
      <c r="F375" s="8"/>
      <c r="G375" s="5"/>
    </row>
    <row r="376" spans="6:7" ht="13">
      <c r="F376" s="8"/>
      <c r="G376" s="5"/>
    </row>
    <row r="377" spans="6:7" ht="13">
      <c r="F377" s="8"/>
      <c r="G377" s="5"/>
    </row>
    <row r="378" spans="6:7" ht="13">
      <c r="F378" s="8"/>
      <c r="G378" s="5"/>
    </row>
    <row r="379" spans="6:7" ht="13">
      <c r="F379" s="8"/>
      <c r="G379" s="5"/>
    </row>
    <row r="380" spans="6:7" ht="13">
      <c r="F380" s="8"/>
      <c r="G380" s="5"/>
    </row>
    <row r="381" spans="6:7" ht="13">
      <c r="F381" s="8"/>
      <c r="G381" s="5"/>
    </row>
    <row r="382" spans="6:7" ht="13">
      <c r="F382" s="8"/>
      <c r="G382" s="5"/>
    </row>
    <row r="383" spans="6:7" ht="13">
      <c r="F383" s="8"/>
      <c r="G383" s="5"/>
    </row>
    <row r="384" spans="6:7" ht="13">
      <c r="F384" s="8"/>
      <c r="G384" s="5"/>
    </row>
    <row r="385" spans="6:7" ht="13">
      <c r="F385" s="8"/>
      <c r="G385" s="5"/>
    </row>
    <row r="386" spans="6:7" ht="13">
      <c r="F386" s="8"/>
      <c r="G386" s="5"/>
    </row>
    <row r="387" spans="6:7" ht="13">
      <c r="F387" s="8"/>
      <c r="G387" s="5"/>
    </row>
    <row r="388" spans="6:7" ht="13">
      <c r="F388" s="8"/>
      <c r="G388" s="5"/>
    </row>
    <row r="389" spans="6:7" ht="13">
      <c r="F389" s="8"/>
      <c r="G389" s="5"/>
    </row>
    <row r="390" spans="6:7" ht="13">
      <c r="F390" s="8"/>
      <c r="G390" s="5"/>
    </row>
    <row r="391" spans="6:7" ht="13">
      <c r="F391" s="8"/>
      <c r="G391" s="5"/>
    </row>
    <row r="392" spans="6:7" ht="13">
      <c r="F392" s="8"/>
      <c r="G392" s="5"/>
    </row>
    <row r="393" spans="6:7" ht="13">
      <c r="F393" s="8"/>
      <c r="G393" s="5"/>
    </row>
    <row r="394" spans="6:7" ht="13">
      <c r="F394" s="8"/>
      <c r="G394" s="5"/>
    </row>
    <row r="395" spans="6:7" ht="13">
      <c r="F395" s="8"/>
      <c r="G395" s="5"/>
    </row>
    <row r="396" spans="6:7" ht="13">
      <c r="F396" s="8"/>
      <c r="G396" s="5"/>
    </row>
    <row r="397" spans="6:7" ht="13">
      <c r="F397" s="8"/>
      <c r="G397" s="5"/>
    </row>
    <row r="398" spans="6:7" ht="13">
      <c r="F398" s="8"/>
      <c r="G398" s="5"/>
    </row>
    <row r="399" spans="6:7" ht="13">
      <c r="F399" s="8"/>
      <c r="G399" s="5"/>
    </row>
    <row r="400" spans="6:7" ht="13">
      <c r="F400" s="8"/>
      <c r="G400" s="5"/>
    </row>
    <row r="401" spans="6:7" ht="13">
      <c r="F401" s="8"/>
      <c r="G401" s="5"/>
    </row>
    <row r="402" spans="6:7" ht="13">
      <c r="F402" s="8"/>
      <c r="G402" s="5"/>
    </row>
    <row r="403" spans="6:7" ht="13">
      <c r="F403" s="8"/>
      <c r="G403" s="5"/>
    </row>
    <row r="404" spans="6:7" ht="13">
      <c r="F404" s="8"/>
      <c r="G404" s="5"/>
    </row>
    <row r="405" spans="6:7" ht="13">
      <c r="F405" s="8"/>
      <c r="G405" s="5"/>
    </row>
    <row r="406" spans="6:7" ht="13">
      <c r="F406" s="8"/>
      <c r="G406" s="5"/>
    </row>
    <row r="407" spans="6:7" ht="13">
      <c r="F407" s="8"/>
      <c r="G407" s="5"/>
    </row>
    <row r="408" spans="6:7" ht="13">
      <c r="F408" s="8"/>
      <c r="G408" s="5"/>
    </row>
    <row r="409" spans="6:7" ht="13">
      <c r="F409" s="8"/>
      <c r="G409" s="5"/>
    </row>
    <row r="410" spans="6:7" ht="13">
      <c r="F410" s="8"/>
      <c r="G410" s="5"/>
    </row>
    <row r="411" spans="6:7" ht="13">
      <c r="F411" s="8"/>
      <c r="G411" s="5"/>
    </row>
    <row r="412" spans="6:7" ht="13">
      <c r="F412" s="8"/>
      <c r="G412" s="5"/>
    </row>
    <row r="413" spans="6:7" ht="13">
      <c r="F413" s="8"/>
      <c r="G413" s="5"/>
    </row>
    <row r="414" spans="6:7" ht="13">
      <c r="F414" s="8"/>
      <c r="G414" s="5"/>
    </row>
    <row r="415" spans="6:7" ht="13">
      <c r="F415" s="8"/>
      <c r="G415" s="5"/>
    </row>
    <row r="416" spans="6:7" ht="13">
      <c r="F416" s="8"/>
      <c r="G416" s="5"/>
    </row>
    <row r="417" spans="6:7" ht="13">
      <c r="F417" s="8"/>
      <c r="G417" s="5"/>
    </row>
    <row r="418" spans="6:7" ht="13">
      <c r="F418" s="8"/>
      <c r="G418" s="5"/>
    </row>
    <row r="419" spans="6:7" ht="13">
      <c r="F419" s="8"/>
      <c r="G419" s="5"/>
    </row>
    <row r="420" spans="6:7" ht="13">
      <c r="F420" s="8"/>
      <c r="G420" s="5"/>
    </row>
    <row r="421" spans="6:7" ht="13">
      <c r="F421" s="8"/>
      <c r="G421" s="5"/>
    </row>
    <row r="422" spans="6:7" ht="13">
      <c r="F422" s="8"/>
      <c r="G422" s="5"/>
    </row>
    <row r="423" spans="6:7" ht="13">
      <c r="F423" s="8"/>
      <c r="G423" s="5"/>
    </row>
    <row r="424" spans="6:7" ht="13">
      <c r="F424" s="8"/>
      <c r="G424" s="5"/>
    </row>
    <row r="425" spans="6:7" ht="13">
      <c r="F425" s="8"/>
      <c r="G425" s="5"/>
    </row>
    <row r="426" spans="6:7" ht="13">
      <c r="F426" s="8"/>
      <c r="G426" s="5"/>
    </row>
    <row r="427" spans="6:7" ht="13">
      <c r="F427" s="8"/>
      <c r="G427" s="5"/>
    </row>
    <row r="428" spans="6:7" ht="13">
      <c r="F428" s="8"/>
      <c r="G428" s="5"/>
    </row>
    <row r="429" spans="6:7" ht="13">
      <c r="F429" s="8"/>
      <c r="G429" s="5"/>
    </row>
    <row r="430" spans="6:7" ht="13">
      <c r="F430" s="8"/>
      <c r="G430" s="5"/>
    </row>
    <row r="431" spans="6:7" ht="13">
      <c r="F431" s="8"/>
      <c r="G431" s="5"/>
    </row>
    <row r="432" spans="6:7" ht="13">
      <c r="F432" s="8"/>
      <c r="G432" s="5"/>
    </row>
    <row r="433" spans="6:7" ht="13">
      <c r="F433" s="8"/>
      <c r="G433" s="5"/>
    </row>
    <row r="434" spans="6:7" ht="13">
      <c r="F434" s="8"/>
      <c r="G434" s="5"/>
    </row>
    <row r="435" spans="6:7" ht="13">
      <c r="F435" s="8"/>
      <c r="G435" s="5"/>
    </row>
    <row r="436" spans="6:7" ht="13">
      <c r="F436" s="8"/>
      <c r="G436" s="5"/>
    </row>
    <row r="437" spans="6:7" ht="13">
      <c r="F437" s="8"/>
      <c r="G437" s="5"/>
    </row>
    <row r="438" spans="6:7" ht="13">
      <c r="F438" s="8"/>
      <c r="G438" s="5"/>
    </row>
    <row r="439" spans="6:7" ht="13">
      <c r="F439" s="8"/>
      <c r="G439" s="5"/>
    </row>
    <row r="440" spans="6:7" ht="13">
      <c r="F440" s="8"/>
      <c r="G440" s="5"/>
    </row>
    <row r="441" spans="6:7" ht="13">
      <c r="F441" s="8"/>
      <c r="G441" s="5"/>
    </row>
    <row r="442" spans="6:7" ht="13">
      <c r="F442" s="8"/>
      <c r="G442" s="5"/>
    </row>
    <row r="443" spans="6:7" ht="13">
      <c r="F443" s="8"/>
      <c r="G443" s="5"/>
    </row>
    <row r="444" spans="6:7" ht="13">
      <c r="F444" s="8"/>
      <c r="G444" s="5"/>
    </row>
    <row r="445" spans="6:7" ht="13">
      <c r="F445" s="8"/>
      <c r="G445" s="5"/>
    </row>
    <row r="446" spans="6:7" ht="13">
      <c r="F446" s="8"/>
      <c r="G446" s="5"/>
    </row>
    <row r="447" spans="6:7" ht="13">
      <c r="F447" s="8"/>
      <c r="G447" s="5"/>
    </row>
    <row r="448" spans="6:7" ht="13">
      <c r="F448" s="8"/>
      <c r="G448" s="5"/>
    </row>
    <row r="449" spans="6:7" ht="13">
      <c r="F449" s="8"/>
      <c r="G449" s="5"/>
    </row>
    <row r="450" spans="6:7" ht="13">
      <c r="F450" s="8"/>
      <c r="G450" s="5"/>
    </row>
    <row r="451" spans="6:7" ht="13">
      <c r="F451" s="8"/>
      <c r="G451" s="5"/>
    </row>
    <row r="452" spans="6:7" ht="13">
      <c r="F452" s="8"/>
      <c r="G452" s="5"/>
    </row>
    <row r="453" spans="6:7" ht="13">
      <c r="F453" s="8"/>
      <c r="G453" s="5"/>
    </row>
    <row r="454" spans="6:7" ht="13">
      <c r="F454" s="8"/>
      <c r="G454" s="5"/>
    </row>
    <row r="455" spans="6:7" ht="13">
      <c r="F455" s="8"/>
      <c r="G455" s="5"/>
    </row>
    <row r="456" spans="6:7" ht="13">
      <c r="F456" s="8"/>
      <c r="G456" s="5"/>
    </row>
    <row r="457" spans="6:7" ht="13">
      <c r="F457" s="8"/>
      <c r="G457" s="5"/>
    </row>
    <row r="458" spans="6:7" ht="13">
      <c r="F458" s="8"/>
      <c r="G458" s="5"/>
    </row>
    <row r="459" spans="6:7" ht="13">
      <c r="F459" s="8"/>
      <c r="G459" s="5"/>
    </row>
    <row r="460" spans="6:7" ht="13">
      <c r="F460" s="8"/>
      <c r="G460" s="5"/>
    </row>
    <row r="461" spans="6:7" ht="13">
      <c r="F461" s="8"/>
      <c r="G461" s="5"/>
    </row>
    <row r="462" spans="6:7" ht="13">
      <c r="F462" s="8"/>
      <c r="G462" s="5"/>
    </row>
    <row r="463" spans="6:7" ht="13">
      <c r="F463" s="8"/>
      <c r="G463" s="5"/>
    </row>
    <row r="464" spans="6:7" ht="13">
      <c r="F464" s="8"/>
      <c r="G464" s="5"/>
    </row>
    <row r="465" spans="6:7" ht="13">
      <c r="F465" s="8"/>
      <c r="G465" s="5"/>
    </row>
    <row r="466" spans="6:7" ht="13">
      <c r="F466" s="8"/>
      <c r="G466" s="5"/>
    </row>
    <row r="467" spans="6:7" ht="13">
      <c r="F467" s="8"/>
      <c r="G467" s="5"/>
    </row>
    <row r="468" spans="6:7" ht="13">
      <c r="F468" s="8"/>
      <c r="G468" s="5"/>
    </row>
    <row r="469" spans="6:7" ht="13">
      <c r="F469" s="8"/>
      <c r="G469" s="5"/>
    </row>
    <row r="470" spans="6:7" ht="13">
      <c r="F470" s="8"/>
      <c r="G470" s="5"/>
    </row>
    <row r="471" spans="6:7" ht="13">
      <c r="F471" s="8"/>
      <c r="G471" s="5"/>
    </row>
    <row r="472" spans="6:7" ht="13">
      <c r="F472" s="8"/>
      <c r="G472" s="5"/>
    </row>
    <row r="473" spans="6:7" ht="13">
      <c r="F473" s="8"/>
      <c r="G473" s="5"/>
    </row>
    <row r="474" spans="6:7" ht="13">
      <c r="F474" s="8"/>
      <c r="G474" s="5"/>
    </row>
    <row r="475" spans="6:7" ht="13">
      <c r="F475" s="8"/>
      <c r="G475" s="5"/>
    </row>
    <row r="476" spans="6:7" ht="13">
      <c r="F476" s="8"/>
      <c r="G476" s="5"/>
    </row>
    <row r="477" spans="6:7" ht="13">
      <c r="F477" s="8"/>
      <c r="G477" s="5"/>
    </row>
    <row r="478" spans="6:7" ht="13">
      <c r="F478" s="8"/>
      <c r="G478" s="5"/>
    </row>
    <row r="479" spans="6:7" ht="13">
      <c r="F479" s="8"/>
      <c r="G479" s="5"/>
    </row>
    <row r="480" spans="6:7" ht="13">
      <c r="F480" s="8"/>
      <c r="G480" s="5"/>
    </row>
    <row r="481" spans="6:7" ht="13">
      <c r="F481" s="8"/>
      <c r="G481" s="5"/>
    </row>
    <row r="482" spans="6:7" ht="13">
      <c r="F482" s="8"/>
      <c r="G482" s="5"/>
    </row>
    <row r="483" spans="6:7" ht="13">
      <c r="F483" s="8"/>
      <c r="G483" s="5"/>
    </row>
    <row r="484" spans="6:7" ht="13">
      <c r="F484" s="8"/>
      <c r="G484" s="5"/>
    </row>
    <row r="485" spans="6:7" ht="13">
      <c r="F485" s="8"/>
      <c r="G485" s="5"/>
    </row>
    <row r="486" spans="6:7" ht="13">
      <c r="F486" s="8"/>
      <c r="G486" s="5"/>
    </row>
    <row r="487" spans="6:7" ht="13">
      <c r="F487" s="8"/>
      <c r="G487" s="5"/>
    </row>
    <row r="488" spans="6:7" ht="13">
      <c r="F488" s="8"/>
      <c r="G488" s="5"/>
    </row>
    <row r="489" spans="6:7" ht="13">
      <c r="F489" s="8"/>
      <c r="G489" s="5"/>
    </row>
    <row r="490" spans="6:7" ht="13">
      <c r="F490" s="8"/>
      <c r="G490" s="5"/>
    </row>
    <row r="491" spans="6:7" ht="13">
      <c r="F491" s="8"/>
      <c r="G491" s="5"/>
    </row>
    <row r="492" spans="6:7" ht="13">
      <c r="F492" s="8"/>
      <c r="G492" s="5"/>
    </row>
    <row r="493" spans="6:7" ht="13">
      <c r="F493" s="8"/>
      <c r="G493" s="5"/>
    </row>
    <row r="494" spans="6:7" ht="13">
      <c r="F494" s="8"/>
      <c r="G494" s="5"/>
    </row>
    <row r="495" spans="6:7" ht="13">
      <c r="F495" s="8"/>
      <c r="G495" s="5"/>
    </row>
    <row r="496" spans="6:7" ht="13">
      <c r="F496" s="8"/>
      <c r="G496" s="5"/>
    </row>
    <row r="497" spans="6:7" ht="13">
      <c r="F497" s="8"/>
      <c r="G497" s="5"/>
    </row>
    <row r="498" spans="6:7" ht="13">
      <c r="F498" s="8"/>
      <c r="G498" s="5"/>
    </row>
    <row r="499" spans="6:7" ht="13">
      <c r="F499" s="8"/>
      <c r="G499" s="5"/>
    </row>
    <row r="500" spans="6:7" ht="13">
      <c r="F500" s="8"/>
      <c r="G500" s="5"/>
    </row>
    <row r="501" spans="6:7" ht="13">
      <c r="F501" s="8"/>
      <c r="G501" s="5"/>
    </row>
    <row r="502" spans="6:7" ht="13">
      <c r="F502" s="8"/>
      <c r="G502" s="5"/>
    </row>
    <row r="503" spans="6:7" ht="13">
      <c r="F503" s="8"/>
      <c r="G503" s="5"/>
    </row>
    <row r="504" spans="6:7" ht="13">
      <c r="F504" s="8"/>
      <c r="G504" s="5"/>
    </row>
    <row r="505" spans="6:7" ht="13">
      <c r="F505" s="8"/>
      <c r="G505" s="5"/>
    </row>
    <row r="506" spans="6:7" ht="13">
      <c r="F506" s="8"/>
      <c r="G506" s="5"/>
    </row>
    <row r="507" spans="6:7" ht="13">
      <c r="F507" s="8"/>
      <c r="G507" s="5"/>
    </row>
    <row r="508" spans="6:7" ht="13">
      <c r="F508" s="8"/>
      <c r="G508" s="5"/>
    </row>
    <row r="509" spans="6:7" ht="13">
      <c r="F509" s="8"/>
      <c r="G509" s="5"/>
    </row>
    <row r="510" spans="6:7" ht="13">
      <c r="F510" s="8"/>
      <c r="G510" s="5"/>
    </row>
    <row r="511" spans="6:7" ht="13">
      <c r="F511" s="8"/>
      <c r="G511" s="5"/>
    </row>
    <row r="512" spans="6:7" ht="13">
      <c r="F512" s="8"/>
      <c r="G512" s="5"/>
    </row>
    <row r="513" spans="6:7" ht="13">
      <c r="F513" s="8"/>
      <c r="G513" s="5"/>
    </row>
    <row r="514" spans="6:7" ht="13">
      <c r="F514" s="8"/>
      <c r="G514" s="5"/>
    </row>
    <row r="515" spans="6:7" ht="13">
      <c r="F515" s="8"/>
      <c r="G515" s="5"/>
    </row>
    <row r="516" spans="6:7" ht="13">
      <c r="F516" s="8"/>
      <c r="G516" s="5"/>
    </row>
    <row r="517" spans="6:7" ht="13">
      <c r="F517" s="8"/>
      <c r="G517" s="5"/>
    </row>
    <row r="518" spans="6:7" ht="13">
      <c r="F518" s="8"/>
      <c r="G518" s="5"/>
    </row>
    <row r="519" spans="6:7" ht="13">
      <c r="F519" s="8"/>
      <c r="G519" s="5"/>
    </row>
    <row r="520" spans="6:7" ht="13">
      <c r="F520" s="8"/>
      <c r="G520" s="5"/>
    </row>
    <row r="521" spans="6:7" ht="13">
      <c r="F521" s="8"/>
      <c r="G521" s="5"/>
    </row>
    <row r="522" spans="6:7" ht="13">
      <c r="F522" s="8"/>
      <c r="G522" s="5"/>
    </row>
    <row r="523" spans="6:7" ht="13">
      <c r="F523" s="8"/>
      <c r="G523" s="5"/>
    </row>
    <row r="524" spans="6:7" ht="13">
      <c r="F524" s="8"/>
      <c r="G524" s="5"/>
    </row>
    <row r="525" spans="6:7" ht="13">
      <c r="F525" s="8"/>
      <c r="G525" s="5"/>
    </row>
    <row r="526" spans="6:7" ht="13">
      <c r="F526" s="8"/>
      <c r="G526" s="5"/>
    </row>
    <row r="527" spans="6:7" ht="13">
      <c r="F527" s="8"/>
      <c r="G527" s="5"/>
    </row>
    <row r="528" spans="6:7" ht="13">
      <c r="F528" s="8"/>
      <c r="G528" s="5"/>
    </row>
    <row r="529" spans="6:7" ht="13">
      <c r="F529" s="8"/>
      <c r="G529" s="5"/>
    </row>
    <row r="530" spans="6:7" ht="13">
      <c r="F530" s="8"/>
      <c r="G530" s="5"/>
    </row>
    <row r="531" spans="6:7" ht="13">
      <c r="F531" s="8"/>
      <c r="G531" s="5"/>
    </row>
    <row r="532" spans="6:7" ht="13">
      <c r="F532" s="8"/>
      <c r="G532" s="5"/>
    </row>
    <row r="533" spans="6:7" ht="13">
      <c r="F533" s="8"/>
      <c r="G533" s="5"/>
    </row>
    <row r="534" spans="6:7" ht="13">
      <c r="F534" s="8"/>
      <c r="G534" s="5"/>
    </row>
    <row r="535" spans="6:7" ht="13">
      <c r="F535" s="8"/>
      <c r="G535" s="5"/>
    </row>
    <row r="536" spans="6:7" ht="13">
      <c r="F536" s="8"/>
      <c r="G536" s="5"/>
    </row>
    <row r="537" spans="6:7" ht="13">
      <c r="F537" s="8"/>
      <c r="G537" s="5"/>
    </row>
    <row r="538" spans="6:7" ht="13">
      <c r="F538" s="8"/>
      <c r="G538" s="5"/>
    </row>
    <row r="539" spans="6:7" ht="13">
      <c r="F539" s="8"/>
      <c r="G539" s="5"/>
    </row>
    <row r="540" spans="6:7" ht="13">
      <c r="F540" s="8"/>
      <c r="G540" s="5"/>
    </row>
    <row r="541" spans="6:7" ht="13">
      <c r="F541" s="8"/>
      <c r="G541" s="5"/>
    </row>
    <row r="542" spans="6:7" ht="13">
      <c r="F542" s="8"/>
      <c r="G542" s="5"/>
    </row>
    <row r="543" spans="6:7" ht="13">
      <c r="F543" s="8"/>
      <c r="G543" s="5"/>
    </row>
    <row r="544" spans="6:7" ht="13">
      <c r="F544" s="8"/>
      <c r="G544" s="5"/>
    </row>
    <row r="545" spans="6:7" ht="13">
      <c r="F545" s="8"/>
      <c r="G545" s="5"/>
    </row>
    <row r="546" spans="6:7" ht="13">
      <c r="F546" s="8"/>
      <c r="G546" s="5"/>
    </row>
    <row r="547" spans="6:7" ht="13">
      <c r="F547" s="8"/>
      <c r="G547" s="5"/>
    </row>
    <row r="548" spans="6:7" ht="13">
      <c r="F548" s="8"/>
      <c r="G548" s="5"/>
    </row>
    <row r="549" spans="6:7" ht="13">
      <c r="F549" s="8"/>
      <c r="G549" s="5"/>
    </row>
    <row r="550" spans="6:7" ht="13">
      <c r="F550" s="8"/>
      <c r="G550" s="5"/>
    </row>
    <row r="551" spans="6:7" ht="13">
      <c r="F551" s="8"/>
      <c r="G551" s="5"/>
    </row>
    <row r="552" spans="6:7" ht="13">
      <c r="F552" s="8"/>
      <c r="G552" s="5"/>
    </row>
    <row r="553" spans="6:7" ht="13">
      <c r="F553" s="8"/>
      <c r="G553" s="5"/>
    </row>
    <row r="554" spans="6:7" ht="13">
      <c r="F554" s="8"/>
      <c r="G554" s="5"/>
    </row>
    <row r="555" spans="6:7" ht="13">
      <c r="F555" s="8"/>
      <c r="G555" s="5"/>
    </row>
    <row r="556" spans="6:7" ht="13">
      <c r="F556" s="8"/>
      <c r="G556" s="5"/>
    </row>
    <row r="557" spans="6:7" ht="13">
      <c r="F557" s="8"/>
      <c r="G557" s="5"/>
    </row>
    <row r="558" spans="6:7" ht="13">
      <c r="F558" s="8"/>
      <c r="G558" s="5"/>
    </row>
    <row r="559" spans="6:7" ht="13">
      <c r="F559" s="8"/>
      <c r="G559" s="5"/>
    </row>
    <row r="560" spans="6:7" ht="13">
      <c r="F560" s="8"/>
      <c r="G560" s="5"/>
    </row>
    <row r="561" spans="6:7" ht="13">
      <c r="F561" s="8"/>
      <c r="G561" s="5"/>
    </row>
    <row r="562" spans="6:7" ht="13">
      <c r="F562" s="8"/>
      <c r="G562" s="5"/>
    </row>
    <row r="563" spans="6:7" ht="13">
      <c r="F563" s="8"/>
      <c r="G563" s="5"/>
    </row>
    <row r="564" spans="6:7" ht="13">
      <c r="F564" s="8"/>
      <c r="G564" s="5"/>
    </row>
    <row r="565" spans="6:7" ht="13">
      <c r="F565" s="8"/>
      <c r="G565" s="5"/>
    </row>
    <row r="566" spans="6:7" ht="13">
      <c r="F566" s="8"/>
      <c r="G566" s="5"/>
    </row>
    <row r="567" spans="6:7" ht="13">
      <c r="F567" s="8"/>
      <c r="G567" s="5"/>
    </row>
    <row r="568" spans="6:7" ht="13">
      <c r="F568" s="8"/>
      <c r="G568" s="5"/>
    </row>
    <row r="569" spans="6:7" ht="13">
      <c r="F569" s="8"/>
      <c r="G569" s="5"/>
    </row>
    <row r="570" spans="6:7" ht="13">
      <c r="F570" s="8"/>
      <c r="G570" s="5"/>
    </row>
    <row r="571" spans="6:7" ht="13">
      <c r="F571" s="8"/>
      <c r="G571" s="5"/>
    </row>
    <row r="572" spans="6:7" ht="13">
      <c r="F572" s="8"/>
      <c r="G572" s="5"/>
    </row>
    <row r="573" spans="6:7" ht="13">
      <c r="F573" s="8"/>
      <c r="G573" s="5"/>
    </row>
    <row r="574" spans="6:7" ht="13">
      <c r="F574" s="8"/>
      <c r="G574" s="5"/>
    </row>
    <row r="575" spans="6:7" ht="13">
      <c r="F575" s="8"/>
      <c r="G575" s="5"/>
    </row>
    <row r="576" spans="6:7" ht="13">
      <c r="F576" s="8"/>
      <c r="G576" s="5"/>
    </row>
    <row r="577" spans="6:7" ht="13">
      <c r="F577" s="8"/>
      <c r="G577" s="5"/>
    </row>
    <row r="578" spans="6:7" ht="13">
      <c r="F578" s="8"/>
      <c r="G578" s="5"/>
    </row>
    <row r="579" spans="6:7" ht="13">
      <c r="F579" s="8"/>
      <c r="G579" s="5"/>
    </row>
    <row r="580" spans="6:7" ht="13">
      <c r="F580" s="8"/>
      <c r="G580" s="5"/>
    </row>
    <row r="581" spans="6:7" ht="13">
      <c r="F581" s="8"/>
      <c r="G581" s="5"/>
    </row>
    <row r="582" spans="6:7" ht="13">
      <c r="F582" s="8"/>
      <c r="G582" s="5"/>
    </row>
    <row r="583" spans="6:7" ht="13">
      <c r="F583" s="8"/>
      <c r="G583" s="5"/>
    </row>
    <row r="584" spans="6:7" ht="13">
      <c r="F584" s="8"/>
      <c r="G584" s="5"/>
    </row>
    <row r="585" spans="6:7" ht="13">
      <c r="F585" s="8"/>
      <c r="G585" s="5"/>
    </row>
    <row r="586" spans="6:7" ht="13">
      <c r="F586" s="8"/>
      <c r="G586" s="5"/>
    </row>
    <row r="587" spans="6:7" ht="13">
      <c r="F587" s="8"/>
      <c r="G587" s="5"/>
    </row>
    <row r="588" spans="6:7" ht="13">
      <c r="F588" s="8"/>
      <c r="G588" s="5"/>
    </row>
    <row r="589" spans="6:7" ht="13">
      <c r="F589" s="8"/>
      <c r="G589" s="5"/>
    </row>
    <row r="590" spans="6:7" ht="13">
      <c r="F590" s="8"/>
      <c r="G590" s="5"/>
    </row>
    <row r="591" spans="6:7" ht="13">
      <c r="F591" s="8"/>
      <c r="G591" s="5"/>
    </row>
    <row r="592" spans="6:7" ht="13">
      <c r="F592" s="8"/>
      <c r="G592" s="5"/>
    </row>
    <row r="593" spans="6:7" ht="13">
      <c r="F593" s="8"/>
      <c r="G593" s="5"/>
    </row>
    <row r="594" spans="6:7" ht="13">
      <c r="F594" s="8"/>
      <c r="G594" s="5"/>
    </row>
    <row r="595" spans="6:7" ht="13">
      <c r="F595" s="8"/>
      <c r="G595" s="5"/>
    </row>
    <row r="596" spans="6:7" ht="13">
      <c r="F596" s="8"/>
      <c r="G596" s="5"/>
    </row>
    <row r="597" spans="6:7" ht="13">
      <c r="F597" s="8"/>
      <c r="G597" s="5"/>
    </row>
    <row r="598" spans="6:7" ht="13">
      <c r="F598" s="8"/>
      <c r="G598" s="5"/>
    </row>
    <row r="599" spans="6:7" ht="13">
      <c r="F599" s="8"/>
      <c r="G599" s="5"/>
    </row>
    <row r="600" spans="6:7" ht="13">
      <c r="F600" s="8"/>
      <c r="G600" s="5"/>
    </row>
    <row r="601" spans="6:7" ht="13">
      <c r="F601" s="8"/>
      <c r="G601" s="5"/>
    </row>
    <row r="602" spans="6:7" ht="13">
      <c r="F602" s="8"/>
      <c r="G602" s="5"/>
    </row>
    <row r="603" spans="6:7" ht="13">
      <c r="F603" s="8"/>
      <c r="G603" s="5"/>
    </row>
    <row r="604" spans="6:7" ht="13">
      <c r="F604" s="8"/>
      <c r="G604" s="5"/>
    </row>
    <row r="605" spans="6:7" ht="13">
      <c r="F605" s="8"/>
      <c r="G605" s="5"/>
    </row>
    <row r="606" spans="6:7" ht="13">
      <c r="F606" s="8"/>
      <c r="G606" s="5"/>
    </row>
    <row r="607" spans="6:7" ht="13">
      <c r="F607" s="8"/>
      <c r="G607" s="5"/>
    </row>
    <row r="608" spans="6:7" ht="13">
      <c r="F608" s="8"/>
      <c r="G608" s="5"/>
    </row>
    <row r="609" spans="6:7" ht="13">
      <c r="F609" s="8"/>
      <c r="G609" s="5"/>
    </row>
    <row r="610" spans="6:7" ht="13">
      <c r="F610" s="8"/>
      <c r="G610" s="5"/>
    </row>
    <row r="611" spans="6:7" ht="13">
      <c r="F611" s="8"/>
      <c r="G611" s="5"/>
    </row>
    <row r="612" spans="6:7" ht="13">
      <c r="F612" s="8"/>
      <c r="G612" s="5"/>
    </row>
    <row r="613" spans="6:7" ht="13">
      <c r="F613" s="8"/>
      <c r="G613" s="5"/>
    </row>
    <row r="614" spans="6:7" ht="13">
      <c r="F614" s="8"/>
      <c r="G614" s="5"/>
    </row>
    <row r="615" spans="6:7" ht="13">
      <c r="F615" s="8"/>
      <c r="G615" s="5"/>
    </row>
    <row r="616" spans="6:7" ht="13">
      <c r="F616" s="8"/>
      <c r="G616" s="5"/>
    </row>
    <row r="617" spans="6:7" ht="13">
      <c r="F617" s="8"/>
      <c r="G617" s="5"/>
    </row>
    <row r="618" spans="6:7" ht="13">
      <c r="F618" s="8"/>
      <c r="G618" s="5"/>
    </row>
    <row r="619" spans="6:7" ht="13">
      <c r="F619" s="8"/>
      <c r="G619" s="5"/>
    </row>
    <row r="620" spans="6:7" ht="13">
      <c r="F620" s="8"/>
      <c r="G620" s="5"/>
    </row>
    <row r="621" spans="6:7" ht="13">
      <c r="F621" s="8"/>
      <c r="G621" s="5"/>
    </row>
    <row r="622" spans="6:7" ht="13">
      <c r="F622" s="8"/>
      <c r="G622" s="5"/>
    </row>
    <row r="623" spans="6:7" ht="13">
      <c r="F623" s="8"/>
      <c r="G623" s="5"/>
    </row>
    <row r="624" spans="6:7" ht="13">
      <c r="F624" s="8"/>
      <c r="G624" s="5"/>
    </row>
    <row r="625" spans="6:7" ht="13">
      <c r="F625" s="8"/>
      <c r="G625" s="5"/>
    </row>
    <row r="626" spans="6:7" ht="13">
      <c r="F626" s="8"/>
      <c r="G626" s="5"/>
    </row>
    <row r="627" spans="6:7" ht="13">
      <c r="F627" s="8"/>
      <c r="G627" s="5"/>
    </row>
    <row r="628" spans="6:7" ht="13">
      <c r="F628" s="8"/>
      <c r="G628" s="5"/>
    </row>
    <row r="629" spans="6:7" ht="13">
      <c r="F629" s="8"/>
      <c r="G629" s="5"/>
    </row>
    <row r="630" spans="6:7" ht="13">
      <c r="F630" s="8"/>
      <c r="G630" s="5"/>
    </row>
    <row r="631" spans="6:7" ht="13">
      <c r="F631" s="8"/>
      <c r="G631" s="5"/>
    </row>
    <row r="632" spans="6:7" ht="13">
      <c r="F632" s="8"/>
      <c r="G632" s="5"/>
    </row>
    <row r="633" spans="6:7" ht="13">
      <c r="F633" s="8"/>
      <c r="G633" s="5"/>
    </row>
    <row r="634" spans="6:7" ht="13">
      <c r="F634" s="8"/>
      <c r="G634" s="5"/>
    </row>
    <row r="635" spans="6:7" ht="13">
      <c r="F635" s="8"/>
      <c r="G635" s="5"/>
    </row>
    <row r="636" spans="6:7" ht="13">
      <c r="F636" s="8"/>
      <c r="G636" s="5"/>
    </row>
    <row r="637" spans="6:7" ht="13">
      <c r="F637" s="8"/>
      <c r="G637" s="5"/>
    </row>
    <row r="638" spans="6:7" ht="13">
      <c r="F638" s="8"/>
      <c r="G638" s="5"/>
    </row>
    <row r="639" spans="6:7" ht="13">
      <c r="F639" s="8"/>
      <c r="G639" s="5"/>
    </row>
    <row r="640" spans="6:7" ht="13">
      <c r="F640" s="8"/>
      <c r="G640" s="5"/>
    </row>
    <row r="641" spans="6:7" ht="13">
      <c r="F641" s="8"/>
      <c r="G641" s="5"/>
    </row>
    <row r="642" spans="6:7" ht="13">
      <c r="F642" s="8"/>
      <c r="G642" s="5"/>
    </row>
    <row r="643" spans="6:7" ht="13">
      <c r="F643" s="8"/>
      <c r="G643" s="5"/>
    </row>
    <row r="644" spans="6:7" ht="13">
      <c r="F644" s="8"/>
      <c r="G644" s="5"/>
    </row>
    <row r="645" spans="6:7" ht="13">
      <c r="F645" s="8"/>
      <c r="G645" s="5"/>
    </row>
    <row r="646" spans="6:7" ht="13">
      <c r="F646" s="8"/>
      <c r="G646" s="5"/>
    </row>
    <row r="647" spans="6:7" ht="13">
      <c r="F647" s="8"/>
      <c r="G647" s="5"/>
    </row>
    <row r="648" spans="6:7" ht="13">
      <c r="F648" s="8"/>
      <c r="G648" s="5"/>
    </row>
    <row r="649" spans="6:7" ht="13">
      <c r="F649" s="8"/>
      <c r="G649" s="5"/>
    </row>
    <row r="650" spans="6:7" ht="13">
      <c r="F650" s="8"/>
      <c r="G650" s="5"/>
    </row>
    <row r="651" spans="6:7" ht="13">
      <c r="F651" s="8"/>
      <c r="G651" s="5"/>
    </row>
    <row r="652" spans="6:7" ht="13">
      <c r="F652" s="8"/>
      <c r="G652" s="5"/>
    </row>
    <row r="653" spans="6:7" ht="13">
      <c r="F653" s="8"/>
      <c r="G653" s="5"/>
    </row>
    <row r="654" spans="6:7" ht="13">
      <c r="F654" s="8"/>
      <c r="G654" s="5"/>
    </row>
    <row r="655" spans="6:7" ht="13">
      <c r="F655" s="8"/>
      <c r="G655" s="5"/>
    </row>
    <row r="656" spans="6:7" ht="13">
      <c r="F656" s="8"/>
      <c r="G656" s="5"/>
    </row>
    <row r="657" spans="6:7" ht="13">
      <c r="F657" s="8"/>
      <c r="G657" s="5"/>
    </row>
    <row r="658" spans="6:7" ht="13">
      <c r="F658" s="8"/>
      <c r="G658" s="5"/>
    </row>
    <row r="659" spans="6:7" ht="13">
      <c r="F659" s="8"/>
      <c r="G659" s="5"/>
    </row>
    <row r="660" spans="6:7" ht="13">
      <c r="F660" s="8"/>
      <c r="G660" s="5"/>
    </row>
    <row r="661" spans="6:7" ht="13">
      <c r="F661" s="8"/>
      <c r="G661" s="5"/>
    </row>
    <row r="662" spans="6:7" ht="13">
      <c r="F662" s="8"/>
      <c r="G662" s="5"/>
    </row>
    <row r="663" spans="6:7" ht="13">
      <c r="F663" s="8"/>
      <c r="G663" s="5"/>
    </row>
    <row r="664" spans="6:7" ht="13">
      <c r="F664" s="8"/>
      <c r="G664" s="5"/>
    </row>
    <row r="665" spans="6:7" ht="13">
      <c r="F665" s="8"/>
      <c r="G665" s="5"/>
    </row>
    <row r="666" spans="6:7" ht="13">
      <c r="F666" s="8"/>
      <c r="G666" s="5"/>
    </row>
    <row r="667" spans="6:7" ht="13">
      <c r="F667" s="8"/>
      <c r="G667" s="5"/>
    </row>
    <row r="668" spans="6:7" ht="13">
      <c r="F668" s="8"/>
      <c r="G668" s="5"/>
    </row>
    <row r="669" spans="6:7" ht="13">
      <c r="F669" s="8"/>
      <c r="G669" s="5"/>
    </row>
    <row r="670" spans="6:7" ht="13">
      <c r="F670" s="8"/>
      <c r="G670" s="5"/>
    </row>
    <row r="671" spans="6:7" ht="13">
      <c r="F671" s="8"/>
      <c r="G671" s="5"/>
    </row>
    <row r="672" spans="6:7" ht="13">
      <c r="F672" s="8"/>
      <c r="G672" s="5"/>
    </row>
    <row r="673" spans="6:7" ht="13">
      <c r="F673" s="8"/>
      <c r="G673" s="5"/>
    </row>
    <row r="674" spans="6:7" ht="13">
      <c r="F674" s="8"/>
      <c r="G674" s="5"/>
    </row>
    <row r="675" spans="6:7" ht="13">
      <c r="F675" s="8"/>
      <c r="G675" s="5"/>
    </row>
    <row r="676" spans="6:7" ht="13">
      <c r="F676" s="8"/>
      <c r="G676" s="5"/>
    </row>
    <row r="677" spans="6:7" ht="13">
      <c r="F677" s="8"/>
      <c r="G677" s="5"/>
    </row>
    <row r="678" spans="6:7" ht="13">
      <c r="F678" s="8"/>
      <c r="G678" s="5"/>
    </row>
    <row r="679" spans="6:7" ht="13">
      <c r="F679" s="8"/>
      <c r="G679" s="5"/>
    </row>
    <row r="680" spans="6:7" ht="13">
      <c r="F680" s="8"/>
      <c r="G680" s="5"/>
    </row>
    <row r="681" spans="6:7" ht="13">
      <c r="F681" s="8"/>
      <c r="G681" s="5"/>
    </row>
    <row r="682" spans="6:7" ht="13">
      <c r="F682" s="8"/>
      <c r="G682" s="5"/>
    </row>
    <row r="683" spans="6:7" ht="13">
      <c r="F683" s="8"/>
      <c r="G683" s="5"/>
    </row>
    <row r="684" spans="6:7" ht="13">
      <c r="F684" s="8"/>
      <c r="G684" s="5"/>
    </row>
    <row r="685" spans="6:7" ht="13">
      <c r="F685" s="8"/>
      <c r="G685" s="5"/>
    </row>
    <row r="686" spans="6:7" ht="13">
      <c r="F686" s="8"/>
      <c r="G686" s="5"/>
    </row>
    <row r="687" spans="6:7" ht="13">
      <c r="F687" s="8"/>
      <c r="G687" s="5"/>
    </row>
    <row r="688" spans="6:7" ht="13">
      <c r="F688" s="8"/>
      <c r="G688" s="5"/>
    </row>
    <row r="689" spans="6:7" ht="13">
      <c r="F689" s="8"/>
      <c r="G689" s="5"/>
    </row>
    <row r="690" spans="6:7" ht="13">
      <c r="F690" s="8"/>
      <c r="G690" s="5"/>
    </row>
    <row r="691" spans="6:7" ht="13">
      <c r="F691" s="8"/>
      <c r="G691" s="5"/>
    </row>
    <row r="692" spans="6:7" ht="13">
      <c r="F692" s="8"/>
      <c r="G692" s="5"/>
    </row>
    <row r="693" spans="6:7" ht="13">
      <c r="F693" s="8"/>
      <c r="G693" s="5"/>
    </row>
    <row r="694" spans="6:7" ht="13">
      <c r="F694" s="8"/>
      <c r="G694" s="5"/>
    </row>
    <row r="695" spans="6:7" ht="13">
      <c r="F695" s="8"/>
      <c r="G695" s="5"/>
    </row>
    <row r="696" spans="6:7" ht="13">
      <c r="F696" s="8"/>
      <c r="G696" s="5"/>
    </row>
    <row r="697" spans="6:7" ht="13">
      <c r="F697" s="8"/>
      <c r="G697" s="5"/>
    </row>
    <row r="698" spans="6:7" ht="13">
      <c r="F698" s="8"/>
      <c r="G698" s="5"/>
    </row>
    <row r="699" spans="6:7" ht="13">
      <c r="F699" s="8"/>
      <c r="G699" s="5"/>
    </row>
    <row r="700" spans="6:7" ht="13">
      <c r="F700" s="8"/>
      <c r="G700" s="5"/>
    </row>
    <row r="701" spans="6:7" ht="13">
      <c r="F701" s="8"/>
      <c r="G701" s="5"/>
    </row>
    <row r="702" spans="6:7" ht="13">
      <c r="F702" s="8"/>
      <c r="G702" s="5"/>
    </row>
    <row r="703" spans="6:7" ht="13">
      <c r="F703" s="8"/>
      <c r="G703" s="5"/>
    </row>
    <row r="704" spans="6:7" ht="13">
      <c r="F704" s="8"/>
      <c r="G704" s="5"/>
    </row>
    <row r="705" spans="6:7" ht="13">
      <c r="F705" s="8"/>
      <c r="G705" s="5"/>
    </row>
    <row r="706" spans="6:7" ht="13">
      <c r="F706" s="8"/>
      <c r="G706" s="5"/>
    </row>
    <row r="707" spans="6:7" ht="13">
      <c r="F707" s="8"/>
      <c r="G707" s="5"/>
    </row>
    <row r="708" spans="6:7" ht="13">
      <c r="F708" s="8"/>
      <c r="G708" s="5"/>
    </row>
    <row r="709" spans="6:7" ht="13">
      <c r="F709" s="8"/>
      <c r="G709" s="5"/>
    </row>
    <row r="710" spans="6:7" ht="13">
      <c r="F710" s="8"/>
      <c r="G710" s="5"/>
    </row>
    <row r="711" spans="6:7" ht="13">
      <c r="F711" s="8"/>
      <c r="G711" s="5"/>
    </row>
    <row r="712" spans="6:7" ht="13">
      <c r="F712" s="8"/>
      <c r="G712" s="5"/>
    </row>
    <row r="713" spans="6:7" ht="13">
      <c r="F713" s="8"/>
      <c r="G713" s="5"/>
    </row>
    <row r="714" spans="6:7" ht="13">
      <c r="F714" s="8"/>
      <c r="G714" s="5"/>
    </row>
    <row r="715" spans="6:7" ht="13">
      <c r="F715" s="8"/>
      <c r="G715" s="5"/>
    </row>
    <row r="716" spans="6:7" ht="13">
      <c r="F716" s="8"/>
      <c r="G716" s="5"/>
    </row>
    <row r="717" spans="6:7" ht="13">
      <c r="F717" s="8"/>
      <c r="G717" s="5"/>
    </row>
    <row r="718" spans="6:7" ht="13">
      <c r="F718" s="8"/>
      <c r="G718" s="5"/>
    </row>
    <row r="719" spans="6:7" ht="13">
      <c r="F719" s="8"/>
      <c r="G719" s="5"/>
    </row>
    <row r="720" spans="6:7" ht="13">
      <c r="F720" s="8"/>
      <c r="G720" s="5"/>
    </row>
    <row r="721" spans="6:7" ht="13">
      <c r="F721" s="8"/>
      <c r="G721" s="5"/>
    </row>
    <row r="722" spans="6:7" ht="13">
      <c r="F722" s="8"/>
      <c r="G722" s="5"/>
    </row>
    <row r="723" spans="6:7" ht="13">
      <c r="F723" s="8"/>
      <c r="G723" s="5"/>
    </row>
    <row r="724" spans="6:7" ht="13">
      <c r="F724" s="8"/>
      <c r="G724" s="5"/>
    </row>
    <row r="725" spans="6:7" ht="13">
      <c r="F725" s="8"/>
      <c r="G725" s="5"/>
    </row>
    <row r="726" spans="6:7" ht="13">
      <c r="F726" s="8"/>
      <c r="G726" s="5"/>
    </row>
    <row r="727" spans="6:7" ht="13">
      <c r="F727" s="8"/>
      <c r="G727" s="5"/>
    </row>
    <row r="728" spans="6:7" ht="13">
      <c r="F728" s="8"/>
      <c r="G728" s="5"/>
    </row>
    <row r="729" spans="6:7" ht="13">
      <c r="F729" s="8"/>
      <c r="G729" s="5"/>
    </row>
    <row r="730" spans="6:7" ht="13">
      <c r="F730" s="8"/>
      <c r="G730" s="5"/>
    </row>
    <row r="731" spans="6:7" ht="13">
      <c r="F731" s="8"/>
      <c r="G731" s="5"/>
    </row>
    <row r="732" spans="6:7" ht="13">
      <c r="F732" s="8"/>
      <c r="G732" s="5"/>
    </row>
    <row r="733" spans="6:7" ht="13">
      <c r="F733" s="8"/>
      <c r="G733" s="5"/>
    </row>
    <row r="734" spans="6:7" ht="13">
      <c r="F734" s="8"/>
      <c r="G734" s="5"/>
    </row>
    <row r="735" spans="6:7" ht="13">
      <c r="F735" s="8"/>
      <c r="G735" s="5"/>
    </row>
    <row r="736" spans="6:7" ht="13">
      <c r="F736" s="8"/>
      <c r="G736" s="5"/>
    </row>
    <row r="737" spans="6:7" ht="13">
      <c r="F737" s="8"/>
      <c r="G737" s="5"/>
    </row>
    <row r="738" spans="6:7" ht="13">
      <c r="F738" s="8"/>
      <c r="G738" s="5"/>
    </row>
    <row r="739" spans="6:7" ht="13">
      <c r="F739" s="8"/>
      <c r="G739" s="5"/>
    </row>
    <row r="740" spans="6:7" ht="13">
      <c r="F740" s="8"/>
      <c r="G740" s="5"/>
    </row>
    <row r="741" spans="6:7" ht="13">
      <c r="F741" s="8"/>
      <c r="G741" s="5"/>
    </row>
    <row r="742" spans="6:7" ht="13">
      <c r="F742" s="8"/>
      <c r="G742" s="5"/>
    </row>
    <row r="743" spans="6:7" ht="13">
      <c r="F743" s="8"/>
      <c r="G743" s="5"/>
    </row>
    <row r="744" spans="6:7" ht="13">
      <c r="F744" s="8"/>
      <c r="G744" s="5"/>
    </row>
    <row r="745" spans="6:7" ht="13">
      <c r="F745" s="8"/>
      <c r="G745" s="5"/>
    </row>
    <row r="746" spans="6:7" ht="13">
      <c r="F746" s="8"/>
      <c r="G746" s="5"/>
    </row>
    <row r="747" spans="6:7" ht="13">
      <c r="F747" s="8"/>
      <c r="G747" s="5"/>
    </row>
    <row r="748" spans="6:7" ht="13">
      <c r="F748" s="8"/>
      <c r="G748" s="5"/>
    </row>
    <row r="749" spans="6:7" ht="13">
      <c r="F749" s="8"/>
      <c r="G749" s="5"/>
    </row>
    <row r="750" spans="6:7" ht="13">
      <c r="F750" s="8"/>
      <c r="G750" s="5"/>
    </row>
    <row r="751" spans="6:7" ht="13">
      <c r="F751" s="8"/>
      <c r="G751" s="5"/>
    </row>
    <row r="752" spans="6:7" ht="13">
      <c r="F752" s="8"/>
      <c r="G752" s="5"/>
    </row>
    <row r="753" spans="6:7" ht="13">
      <c r="F753" s="8"/>
      <c r="G753" s="5"/>
    </row>
    <row r="754" spans="6:7" ht="13">
      <c r="F754" s="8"/>
      <c r="G754" s="5"/>
    </row>
    <row r="755" spans="6:7" ht="13">
      <c r="F755" s="8"/>
      <c r="G755" s="5"/>
    </row>
    <row r="756" spans="6:7" ht="13">
      <c r="F756" s="8"/>
      <c r="G756" s="5"/>
    </row>
    <row r="757" spans="6:7" ht="13">
      <c r="F757" s="8"/>
      <c r="G757" s="5"/>
    </row>
    <row r="758" spans="6:7" ht="13">
      <c r="F758" s="8"/>
      <c r="G758" s="5"/>
    </row>
    <row r="759" spans="6:7" ht="13">
      <c r="F759" s="8"/>
      <c r="G759" s="5"/>
    </row>
    <row r="760" spans="6:7" ht="13">
      <c r="F760" s="8"/>
      <c r="G760" s="5"/>
    </row>
    <row r="761" spans="6:7" ht="13">
      <c r="F761" s="8"/>
      <c r="G761" s="5"/>
    </row>
    <row r="762" spans="6:7" ht="13">
      <c r="F762" s="8"/>
      <c r="G762" s="5"/>
    </row>
    <row r="763" spans="6:7" ht="13">
      <c r="F763" s="8"/>
      <c r="G763" s="5"/>
    </row>
    <row r="764" spans="6:7" ht="13">
      <c r="F764" s="8"/>
      <c r="G764" s="5"/>
    </row>
    <row r="765" spans="6:7" ht="13">
      <c r="F765" s="8"/>
      <c r="G765" s="5"/>
    </row>
    <row r="766" spans="6:7" ht="13">
      <c r="F766" s="8"/>
      <c r="G766" s="5"/>
    </row>
    <row r="767" spans="6:7" ht="13">
      <c r="F767" s="8"/>
      <c r="G767" s="5"/>
    </row>
    <row r="768" spans="6:7" ht="13">
      <c r="F768" s="8"/>
      <c r="G768" s="5"/>
    </row>
    <row r="769" spans="6:7" ht="13">
      <c r="F769" s="8"/>
      <c r="G769" s="5"/>
    </row>
    <row r="770" spans="6:7" ht="13">
      <c r="F770" s="8"/>
      <c r="G770" s="5"/>
    </row>
    <row r="771" spans="6:7" ht="13">
      <c r="F771" s="8"/>
      <c r="G771" s="5"/>
    </row>
    <row r="772" spans="6:7" ht="13">
      <c r="F772" s="8"/>
      <c r="G772" s="5"/>
    </row>
    <row r="773" spans="6:7" ht="13">
      <c r="F773" s="8"/>
      <c r="G773" s="5"/>
    </row>
    <row r="774" spans="6:7" ht="13">
      <c r="F774" s="8"/>
      <c r="G774" s="5"/>
    </row>
    <row r="775" spans="6:7" ht="13">
      <c r="F775" s="8"/>
      <c r="G775" s="5"/>
    </row>
    <row r="776" spans="6:7" ht="13">
      <c r="F776" s="8"/>
      <c r="G776" s="5"/>
    </row>
    <row r="777" spans="6:7" ht="13">
      <c r="F777" s="8"/>
      <c r="G777" s="5"/>
    </row>
    <row r="778" spans="6:7" ht="13">
      <c r="F778" s="8"/>
      <c r="G778" s="5"/>
    </row>
    <row r="779" spans="6:7" ht="13">
      <c r="F779" s="8"/>
      <c r="G779" s="5"/>
    </row>
    <row r="780" spans="6:7" ht="13">
      <c r="F780" s="8"/>
      <c r="G780" s="5"/>
    </row>
    <row r="781" spans="6:7" ht="13">
      <c r="F781" s="8"/>
      <c r="G781" s="5"/>
    </row>
    <row r="782" spans="6:7" ht="13">
      <c r="F782" s="8"/>
      <c r="G782" s="5"/>
    </row>
    <row r="783" spans="6:7" ht="13">
      <c r="F783" s="8"/>
      <c r="G783" s="5"/>
    </row>
    <row r="784" spans="6:7" ht="13">
      <c r="F784" s="8"/>
      <c r="G784" s="5"/>
    </row>
    <row r="785" spans="6:7" ht="13">
      <c r="F785" s="8"/>
      <c r="G785" s="5"/>
    </row>
    <row r="786" spans="6:7" ht="13">
      <c r="F786" s="8"/>
      <c r="G786" s="5"/>
    </row>
    <row r="787" spans="6:7" ht="13">
      <c r="F787" s="8"/>
      <c r="G787" s="5"/>
    </row>
    <row r="788" spans="6:7" ht="13">
      <c r="F788" s="8"/>
      <c r="G788" s="5"/>
    </row>
    <row r="789" spans="6:7" ht="13">
      <c r="F789" s="8"/>
      <c r="G789" s="5"/>
    </row>
    <row r="790" spans="6:7" ht="13">
      <c r="F790" s="8"/>
      <c r="G790" s="5"/>
    </row>
    <row r="791" spans="6:7" ht="13">
      <c r="F791" s="8"/>
      <c r="G791" s="5"/>
    </row>
    <row r="792" spans="6:7" ht="13">
      <c r="F792" s="8"/>
      <c r="G792" s="5"/>
    </row>
    <row r="793" spans="6:7" ht="13">
      <c r="F793" s="8"/>
      <c r="G793" s="5"/>
    </row>
    <row r="794" spans="6:7" ht="13">
      <c r="F794" s="8"/>
      <c r="G794" s="5"/>
    </row>
    <row r="795" spans="6:7" ht="13">
      <c r="F795" s="8"/>
      <c r="G795" s="5"/>
    </row>
    <row r="796" spans="6:7" ht="13">
      <c r="F796" s="8"/>
      <c r="G796" s="5"/>
    </row>
    <row r="797" spans="6:7" ht="13">
      <c r="F797" s="8"/>
      <c r="G797" s="5"/>
    </row>
    <row r="798" spans="6:7" ht="13">
      <c r="F798" s="8"/>
      <c r="G798" s="5"/>
    </row>
    <row r="799" spans="6:7" ht="13">
      <c r="F799" s="8"/>
      <c r="G799" s="5"/>
    </row>
    <row r="800" spans="6:7" ht="13">
      <c r="F800" s="8"/>
      <c r="G800" s="5"/>
    </row>
    <row r="801" spans="6:7" ht="13">
      <c r="F801" s="8"/>
      <c r="G801" s="5"/>
    </row>
    <row r="802" spans="6:7" ht="13">
      <c r="F802" s="8"/>
      <c r="G802" s="5"/>
    </row>
    <row r="803" spans="6:7" ht="13">
      <c r="F803" s="8"/>
      <c r="G803" s="5"/>
    </row>
    <row r="804" spans="6:7" ht="13">
      <c r="F804" s="8"/>
      <c r="G804" s="5"/>
    </row>
    <row r="805" spans="6:7" ht="13">
      <c r="F805" s="8"/>
      <c r="G805" s="5"/>
    </row>
    <row r="806" spans="6:7" ht="13">
      <c r="F806" s="8"/>
      <c r="G806" s="5"/>
    </row>
    <row r="807" spans="6:7" ht="13">
      <c r="F807" s="8"/>
      <c r="G807" s="5"/>
    </row>
    <row r="808" spans="6:7" ht="13">
      <c r="F808" s="8"/>
      <c r="G808" s="5"/>
    </row>
    <row r="809" spans="6:7" ht="13">
      <c r="F809" s="8"/>
      <c r="G809" s="5"/>
    </row>
    <row r="810" spans="6:7" ht="13">
      <c r="F810" s="8"/>
      <c r="G810" s="5"/>
    </row>
    <row r="811" spans="6:7" ht="13">
      <c r="F811" s="8"/>
      <c r="G811" s="5"/>
    </row>
    <row r="812" spans="6:7" ht="13">
      <c r="F812" s="8"/>
      <c r="G812" s="5"/>
    </row>
    <row r="813" spans="6:7" ht="13">
      <c r="F813" s="8"/>
      <c r="G813" s="5"/>
    </row>
    <row r="814" spans="6:7" ht="13">
      <c r="F814" s="8"/>
      <c r="G814" s="5"/>
    </row>
    <row r="815" spans="6:7" ht="13">
      <c r="F815" s="8"/>
      <c r="G815" s="5"/>
    </row>
    <row r="816" spans="6:7" ht="13">
      <c r="F816" s="8"/>
      <c r="G816" s="5"/>
    </row>
    <row r="817" spans="6:7" ht="13">
      <c r="F817" s="8"/>
      <c r="G817" s="5"/>
    </row>
    <row r="818" spans="6:7" ht="13">
      <c r="F818" s="8"/>
      <c r="G818" s="5"/>
    </row>
    <row r="819" spans="6:7" ht="13">
      <c r="F819" s="8"/>
      <c r="G819" s="5"/>
    </row>
    <row r="820" spans="6:7" ht="13">
      <c r="F820" s="8"/>
      <c r="G820" s="5"/>
    </row>
    <row r="821" spans="6:7" ht="13">
      <c r="F821" s="8"/>
      <c r="G821" s="5"/>
    </row>
    <row r="822" spans="6:7" ht="13">
      <c r="F822" s="8"/>
      <c r="G822" s="5"/>
    </row>
    <row r="823" spans="6:7" ht="13">
      <c r="F823" s="8"/>
      <c r="G823" s="5"/>
    </row>
    <row r="824" spans="6:7" ht="13">
      <c r="F824" s="8"/>
      <c r="G824" s="5"/>
    </row>
    <row r="825" spans="6:7" ht="13">
      <c r="F825" s="8"/>
      <c r="G825" s="5"/>
    </row>
    <row r="826" spans="6:7" ht="13">
      <c r="F826" s="8"/>
      <c r="G826" s="5"/>
    </row>
    <row r="827" spans="6:7" ht="13">
      <c r="F827" s="8"/>
      <c r="G827" s="5"/>
    </row>
    <row r="828" spans="6:7" ht="13">
      <c r="F828" s="8"/>
      <c r="G828" s="5"/>
    </row>
    <row r="829" spans="6:7" ht="13">
      <c r="F829" s="8"/>
      <c r="G829" s="5"/>
    </row>
    <row r="830" spans="6:7" ht="13">
      <c r="F830" s="8"/>
      <c r="G830" s="5"/>
    </row>
    <row r="831" spans="6:7" ht="13">
      <c r="F831" s="8"/>
      <c r="G831" s="5"/>
    </row>
    <row r="832" spans="6:7" ht="13">
      <c r="F832" s="8"/>
      <c r="G832" s="5"/>
    </row>
    <row r="833" spans="6:7" ht="13">
      <c r="F833" s="8"/>
      <c r="G833" s="5"/>
    </row>
    <row r="834" spans="6:7" ht="13">
      <c r="F834" s="8"/>
      <c r="G834" s="5"/>
    </row>
    <row r="835" spans="6:7" ht="13">
      <c r="F835" s="8"/>
      <c r="G835" s="5"/>
    </row>
    <row r="836" spans="6:7" ht="13">
      <c r="F836" s="8"/>
      <c r="G836" s="5"/>
    </row>
    <row r="837" spans="6:7" ht="13">
      <c r="F837" s="8"/>
      <c r="G837" s="5"/>
    </row>
    <row r="838" spans="6:7" ht="13">
      <c r="F838" s="8"/>
      <c r="G838" s="5"/>
    </row>
    <row r="839" spans="6:7" ht="13">
      <c r="F839" s="8"/>
      <c r="G839" s="5"/>
    </row>
    <row r="840" spans="6:7" ht="13">
      <c r="F840" s="8"/>
      <c r="G840" s="5"/>
    </row>
    <row r="841" spans="6:7" ht="13">
      <c r="F841" s="8"/>
      <c r="G841" s="5"/>
    </row>
    <row r="842" spans="6:7" ht="13">
      <c r="F842" s="8"/>
      <c r="G842" s="5"/>
    </row>
    <row r="843" spans="6:7" ht="13">
      <c r="F843" s="8"/>
      <c r="G843" s="5"/>
    </row>
    <row r="844" spans="6:7" ht="13">
      <c r="F844" s="8"/>
      <c r="G844" s="5"/>
    </row>
    <row r="845" spans="6:7" ht="13">
      <c r="F845" s="8"/>
      <c r="G845" s="5"/>
    </row>
    <row r="846" spans="6:7" ht="13">
      <c r="F846" s="8"/>
      <c r="G846" s="5"/>
    </row>
    <row r="847" spans="6:7" ht="13">
      <c r="F847" s="8"/>
      <c r="G847" s="5"/>
    </row>
    <row r="848" spans="6:7" ht="13">
      <c r="F848" s="8"/>
      <c r="G848" s="5"/>
    </row>
    <row r="849" spans="6:7" ht="13">
      <c r="F849" s="8"/>
      <c r="G849" s="5"/>
    </row>
    <row r="850" spans="6:7" ht="13">
      <c r="F850" s="8"/>
      <c r="G850" s="5"/>
    </row>
    <row r="851" spans="6:7" ht="13">
      <c r="F851" s="8"/>
      <c r="G851" s="5"/>
    </row>
    <row r="852" spans="6:7" ht="13">
      <c r="F852" s="8"/>
      <c r="G852" s="5"/>
    </row>
    <row r="853" spans="6:7" ht="13">
      <c r="F853" s="8"/>
      <c r="G853" s="5"/>
    </row>
    <row r="854" spans="6:7" ht="13">
      <c r="F854" s="8"/>
      <c r="G854" s="5"/>
    </row>
    <row r="855" spans="6:7" ht="13">
      <c r="F855" s="8"/>
      <c r="G855" s="5"/>
    </row>
    <row r="856" spans="6:7" ht="13">
      <c r="F856" s="8"/>
      <c r="G856" s="5"/>
    </row>
    <row r="857" spans="6:7" ht="13">
      <c r="F857" s="8"/>
      <c r="G857" s="5"/>
    </row>
    <row r="858" spans="6:7" ht="13">
      <c r="F858" s="8"/>
      <c r="G858" s="5"/>
    </row>
    <row r="859" spans="6:7" ht="13">
      <c r="F859" s="8"/>
      <c r="G859" s="5"/>
    </row>
    <row r="860" spans="6:7" ht="13">
      <c r="F860" s="8"/>
      <c r="G860" s="5"/>
    </row>
    <row r="861" spans="6:7" ht="13">
      <c r="F861" s="8"/>
      <c r="G861" s="5"/>
    </row>
    <row r="862" spans="6:7" ht="13">
      <c r="F862" s="8"/>
      <c r="G862" s="5"/>
    </row>
    <row r="863" spans="6:7" ht="13">
      <c r="F863" s="8"/>
      <c r="G863" s="5"/>
    </row>
    <row r="864" spans="6:7" ht="13">
      <c r="F864" s="8"/>
      <c r="G864" s="5"/>
    </row>
    <row r="865" spans="6:7" ht="13">
      <c r="F865" s="8"/>
      <c r="G865" s="5"/>
    </row>
    <row r="866" spans="6:7" ht="13">
      <c r="F866" s="8"/>
      <c r="G866" s="5"/>
    </row>
    <row r="867" spans="6:7" ht="13">
      <c r="F867" s="8"/>
      <c r="G867" s="5"/>
    </row>
    <row r="868" spans="6:7" ht="13">
      <c r="F868" s="8"/>
      <c r="G868" s="5"/>
    </row>
    <row r="869" spans="6:7" ht="13">
      <c r="F869" s="8"/>
      <c r="G869" s="5"/>
    </row>
    <row r="870" spans="6:7" ht="13">
      <c r="F870" s="8"/>
      <c r="G870" s="5"/>
    </row>
    <row r="871" spans="6:7" ht="13">
      <c r="F871" s="8"/>
      <c r="G871" s="5"/>
    </row>
    <row r="872" spans="6:7" ht="13">
      <c r="F872" s="8"/>
      <c r="G872" s="5"/>
    </row>
    <row r="873" spans="6:7" ht="13">
      <c r="F873" s="8"/>
      <c r="G873" s="5"/>
    </row>
    <row r="874" spans="6:7" ht="13">
      <c r="F874" s="8"/>
      <c r="G874" s="5"/>
    </row>
    <row r="875" spans="6:7" ht="13">
      <c r="F875" s="8"/>
      <c r="G875" s="5"/>
    </row>
    <row r="876" spans="6:7" ht="13">
      <c r="F876" s="8"/>
      <c r="G876" s="5"/>
    </row>
    <row r="877" spans="6:7" ht="13">
      <c r="F877" s="8"/>
      <c r="G877" s="5"/>
    </row>
    <row r="878" spans="6:7" ht="13">
      <c r="F878" s="8"/>
      <c r="G878" s="5"/>
    </row>
    <row r="879" spans="6:7" ht="13">
      <c r="F879" s="8"/>
      <c r="G879" s="5"/>
    </row>
    <row r="880" spans="6:7" ht="13">
      <c r="F880" s="8"/>
      <c r="G880" s="5"/>
    </row>
    <row r="881" spans="6:7" ht="13">
      <c r="F881" s="8"/>
      <c r="G881" s="5"/>
    </row>
    <row r="882" spans="6:7" ht="13">
      <c r="F882" s="8"/>
      <c r="G882" s="5"/>
    </row>
    <row r="883" spans="6:7" ht="13">
      <c r="F883" s="8"/>
      <c r="G883" s="5"/>
    </row>
    <row r="884" spans="6:7" ht="13">
      <c r="F884" s="8"/>
      <c r="G884" s="5"/>
    </row>
    <row r="885" spans="6:7" ht="13">
      <c r="F885" s="8"/>
      <c r="G885" s="5"/>
    </row>
    <row r="886" spans="6:7" ht="13">
      <c r="F886" s="8"/>
      <c r="G886" s="5"/>
    </row>
    <row r="887" spans="6:7" ht="13">
      <c r="F887" s="8"/>
      <c r="G887" s="5"/>
    </row>
    <row r="888" spans="6:7" ht="13">
      <c r="F888" s="8"/>
      <c r="G888" s="5"/>
    </row>
    <row r="889" spans="6:7" ht="13">
      <c r="F889" s="8"/>
      <c r="G889" s="5"/>
    </row>
    <row r="890" spans="6:7" ht="13">
      <c r="F890" s="8"/>
      <c r="G890" s="5"/>
    </row>
    <row r="891" spans="6:7" ht="13">
      <c r="F891" s="8"/>
      <c r="G891" s="5"/>
    </row>
    <row r="892" spans="6:7" ht="13">
      <c r="F892" s="8"/>
      <c r="G892" s="5"/>
    </row>
    <row r="893" spans="6:7" ht="13">
      <c r="F893" s="8"/>
      <c r="G893" s="5"/>
    </row>
    <row r="894" spans="6:7" ht="13">
      <c r="F894" s="8"/>
      <c r="G894" s="5"/>
    </row>
    <row r="895" spans="6:7" ht="13">
      <c r="F895" s="8"/>
      <c r="G895" s="5"/>
    </row>
    <row r="896" spans="6:7" ht="13">
      <c r="F896" s="8"/>
      <c r="G896" s="5"/>
    </row>
    <row r="897" spans="6:7" ht="13">
      <c r="F897" s="8"/>
      <c r="G897" s="5"/>
    </row>
    <row r="898" spans="6:7" ht="13">
      <c r="F898" s="8"/>
      <c r="G898" s="5"/>
    </row>
    <row r="899" spans="6:7" ht="13">
      <c r="F899" s="8"/>
      <c r="G899" s="5"/>
    </row>
    <row r="900" spans="6:7" ht="13">
      <c r="F900" s="8"/>
      <c r="G900" s="5"/>
    </row>
    <row r="901" spans="6:7" ht="13">
      <c r="F901" s="8"/>
      <c r="G901" s="5"/>
    </row>
    <row r="902" spans="6:7" ht="13">
      <c r="F902" s="8"/>
      <c r="G902" s="5"/>
    </row>
    <row r="903" spans="6:7" ht="13">
      <c r="F903" s="8"/>
      <c r="G903" s="5"/>
    </row>
    <row r="904" spans="6:7" ht="13">
      <c r="F904" s="8"/>
      <c r="G904" s="5"/>
    </row>
    <row r="905" spans="6:7" ht="13">
      <c r="F905" s="8"/>
      <c r="G905" s="5"/>
    </row>
    <row r="906" spans="6:7" ht="13">
      <c r="F906" s="8"/>
      <c r="G906" s="5"/>
    </row>
    <row r="907" spans="6:7" ht="13">
      <c r="F907" s="8"/>
      <c r="G907" s="5"/>
    </row>
    <row r="908" spans="6:7" ht="13">
      <c r="F908" s="8"/>
      <c r="G908" s="5"/>
    </row>
    <row r="909" spans="6:7" ht="13">
      <c r="F909" s="8"/>
      <c r="G909" s="5"/>
    </row>
    <row r="910" spans="6:7" ht="13">
      <c r="F910" s="8"/>
      <c r="G910" s="5"/>
    </row>
    <row r="911" spans="6:7" ht="13">
      <c r="F911" s="8"/>
      <c r="G911" s="5"/>
    </row>
    <row r="912" spans="6:7" ht="13">
      <c r="F912" s="8"/>
      <c r="G912" s="5"/>
    </row>
    <row r="913" spans="6:7" ht="13">
      <c r="F913" s="8"/>
      <c r="G913" s="5"/>
    </row>
    <row r="914" spans="6:7" ht="13">
      <c r="F914" s="8"/>
      <c r="G914" s="5"/>
    </row>
    <row r="915" spans="6:7" ht="13">
      <c r="F915" s="8"/>
      <c r="G915" s="5"/>
    </row>
    <row r="916" spans="6:7" ht="13">
      <c r="F916" s="8"/>
      <c r="G916" s="5"/>
    </row>
    <row r="917" spans="6:7" ht="13">
      <c r="F917" s="8"/>
      <c r="G917" s="5"/>
    </row>
    <row r="918" spans="6:7" ht="13">
      <c r="F918" s="8"/>
      <c r="G918" s="5"/>
    </row>
    <row r="919" spans="6:7" ht="13">
      <c r="F919" s="8"/>
      <c r="G919" s="5"/>
    </row>
    <row r="920" spans="6:7" ht="13">
      <c r="F920" s="8"/>
      <c r="G920" s="5"/>
    </row>
    <row r="921" spans="6:7" ht="13">
      <c r="F921" s="8"/>
      <c r="G921" s="5"/>
    </row>
    <row r="922" spans="6:7" ht="13">
      <c r="F922" s="8"/>
      <c r="G922" s="5"/>
    </row>
    <row r="923" spans="6:7" ht="13">
      <c r="F923" s="8"/>
      <c r="G923" s="5"/>
    </row>
    <row r="924" spans="6:7" ht="13">
      <c r="F924" s="8"/>
      <c r="G924" s="5"/>
    </row>
    <row r="925" spans="6:7" ht="13">
      <c r="F925" s="8"/>
      <c r="G925" s="5"/>
    </row>
    <row r="926" spans="6:7" ht="13">
      <c r="F926" s="8"/>
      <c r="G926" s="5"/>
    </row>
    <row r="927" spans="6:7" ht="13">
      <c r="F927" s="8"/>
      <c r="G927" s="5"/>
    </row>
    <row r="928" spans="6:7" ht="13">
      <c r="F928" s="8"/>
      <c r="G928" s="5"/>
    </row>
    <row r="929" spans="6:7" ht="13">
      <c r="F929" s="8"/>
      <c r="G929" s="5"/>
    </row>
    <row r="930" spans="6:7" ht="13">
      <c r="F930" s="8"/>
      <c r="G930" s="5"/>
    </row>
    <row r="931" spans="6:7" ht="13">
      <c r="F931" s="8"/>
      <c r="G931" s="5"/>
    </row>
    <row r="932" spans="6:7" ht="13">
      <c r="F932" s="8"/>
      <c r="G932" s="5"/>
    </row>
    <row r="933" spans="6:7" ht="13">
      <c r="F933" s="8"/>
      <c r="G933" s="5"/>
    </row>
    <row r="934" spans="6:7" ht="13">
      <c r="F934" s="8"/>
      <c r="G934" s="5"/>
    </row>
    <row r="935" spans="6:7" ht="13">
      <c r="F935" s="8"/>
      <c r="G935" s="5"/>
    </row>
    <row r="936" spans="6:7" ht="13">
      <c r="F936" s="8"/>
      <c r="G936" s="5"/>
    </row>
    <row r="937" spans="6:7" ht="13">
      <c r="F937" s="8"/>
      <c r="G937" s="5"/>
    </row>
    <row r="938" spans="6:7" ht="13">
      <c r="F938" s="8"/>
      <c r="G938" s="5"/>
    </row>
    <row r="939" spans="6:7" ht="13">
      <c r="F939" s="8"/>
      <c r="G939" s="5"/>
    </row>
    <row r="940" spans="6:7" ht="13">
      <c r="F940" s="8"/>
      <c r="G940" s="5"/>
    </row>
    <row r="941" spans="6:7" ht="13">
      <c r="F941" s="8"/>
      <c r="G941" s="5"/>
    </row>
    <row r="942" spans="6:7" ht="13">
      <c r="F942" s="8"/>
      <c r="G942" s="5"/>
    </row>
    <row r="943" spans="6:7" ht="13">
      <c r="F943" s="8"/>
      <c r="G943" s="5"/>
    </row>
    <row r="944" spans="6:7" ht="13">
      <c r="F944" s="8"/>
      <c r="G944" s="5"/>
    </row>
    <row r="945" spans="6:7" ht="13">
      <c r="F945" s="8"/>
      <c r="G945" s="5"/>
    </row>
    <row r="946" spans="6:7" ht="13">
      <c r="F946" s="8"/>
      <c r="G946" s="5"/>
    </row>
    <row r="947" spans="6:7" ht="13">
      <c r="F947" s="8"/>
      <c r="G947" s="5"/>
    </row>
    <row r="948" spans="6:7" ht="13">
      <c r="F948" s="8"/>
      <c r="G948" s="5"/>
    </row>
    <row r="949" spans="6:7" ht="13">
      <c r="F949" s="8"/>
      <c r="G949" s="5"/>
    </row>
    <row r="950" spans="6:7" ht="13">
      <c r="F950" s="8"/>
      <c r="G950" s="5"/>
    </row>
    <row r="951" spans="6:7" ht="13">
      <c r="F951" s="8"/>
      <c r="G951" s="5"/>
    </row>
    <row r="952" spans="6:7" ht="13">
      <c r="F952" s="8"/>
      <c r="G952" s="5"/>
    </row>
    <row r="953" spans="6:7" ht="13">
      <c r="F953" s="8"/>
      <c r="G953" s="5"/>
    </row>
    <row r="954" spans="6:7" ht="13">
      <c r="F954" s="8"/>
      <c r="G954" s="5"/>
    </row>
    <row r="955" spans="6:7" ht="13">
      <c r="F955" s="8"/>
      <c r="G955" s="5"/>
    </row>
    <row r="956" spans="6:7" ht="13">
      <c r="F956" s="8"/>
      <c r="G956" s="5"/>
    </row>
    <row r="957" spans="6:7" ht="13">
      <c r="F957" s="8"/>
      <c r="G957" s="5"/>
    </row>
    <row r="958" spans="6:7" ht="13">
      <c r="F958" s="8"/>
      <c r="G958" s="5"/>
    </row>
    <row r="959" spans="6:7" ht="13">
      <c r="F959" s="8"/>
      <c r="G959" s="5"/>
    </row>
    <row r="960" spans="6:7" ht="13">
      <c r="F960" s="8"/>
      <c r="G960" s="5"/>
    </row>
    <row r="961" spans="6:7" ht="13">
      <c r="F961" s="8"/>
      <c r="G961" s="5"/>
    </row>
    <row r="962" spans="6:7" ht="13">
      <c r="F962" s="8"/>
      <c r="G962" s="5"/>
    </row>
    <row r="963" spans="6:7" ht="13">
      <c r="F963" s="8"/>
      <c r="G963" s="5"/>
    </row>
    <row r="964" spans="6:7" ht="13">
      <c r="F964" s="8"/>
      <c r="G964" s="5"/>
    </row>
    <row r="965" spans="6:7" ht="13">
      <c r="F965" s="8"/>
      <c r="G965" s="5"/>
    </row>
    <row r="966" spans="6:7" ht="13">
      <c r="F966" s="8"/>
      <c r="G966" s="5"/>
    </row>
    <row r="967" spans="6:7" ht="13">
      <c r="F967" s="8"/>
      <c r="G967" s="5"/>
    </row>
    <row r="968" spans="6:7" ht="13">
      <c r="F968" s="8"/>
      <c r="G968" s="5"/>
    </row>
    <row r="969" spans="6:7" ht="13">
      <c r="F969" s="8"/>
      <c r="G969" s="5"/>
    </row>
    <row r="970" spans="6:7" ht="13">
      <c r="F970" s="8"/>
      <c r="G970" s="5"/>
    </row>
    <row r="971" spans="6:7" ht="13">
      <c r="F971" s="8"/>
      <c r="G971" s="5"/>
    </row>
    <row r="972" spans="6:7" ht="13">
      <c r="F972" s="8"/>
      <c r="G972" s="5"/>
    </row>
    <row r="973" spans="6:7" ht="13">
      <c r="F973" s="8"/>
      <c r="G973" s="5"/>
    </row>
    <row r="974" spans="6:7" ht="13">
      <c r="F974" s="8"/>
      <c r="G974" s="5"/>
    </row>
    <row r="975" spans="6:7" ht="13">
      <c r="F975" s="8"/>
      <c r="G975" s="5"/>
    </row>
    <row r="976" spans="6:7" ht="13">
      <c r="F976" s="8"/>
      <c r="G976" s="5"/>
    </row>
    <row r="977" spans="6:7" ht="13">
      <c r="F977" s="8"/>
      <c r="G977" s="5"/>
    </row>
    <row r="978" spans="6:7" ht="13">
      <c r="F978" s="8"/>
      <c r="G978" s="5"/>
    </row>
    <row r="979" spans="6:7" ht="13">
      <c r="F979" s="8"/>
      <c r="G979" s="5"/>
    </row>
    <row r="980" spans="6:7" ht="13">
      <c r="F980" s="8"/>
      <c r="G980" s="5"/>
    </row>
    <row r="981" spans="6:7" ht="13">
      <c r="F981" s="8"/>
      <c r="G981" s="5"/>
    </row>
    <row r="982" spans="6:7" ht="13">
      <c r="F982" s="8"/>
      <c r="G982" s="5"/>
    </row>
    <row r="983" spans="6:7" ht="13">
      <c r="F983" s="8"/>
      <c r="G983" s="5"/>
    </row>
    <row r="984" spans="6:7" ht="13">
      <c r="F984" s="8"/>
      <c r="G984" s="5"/>
    </row>
    <row r="985" spans="6:7" ht="13">
      <c r="F985" s="8"/>
      <c r="G985" s="5"/>
    </row>
    <row r="986" spans="6:7" ht="13">
      <c r="F986" s="8"/>
      <c r="G986" s="5"/>
    </row>
    <row r="987" spans="6:7" ht="13">
      <c r="F987" s="8"/>
      <c r="G987" s="5"/>
    </row>
    <row r="988" spans="6:7" ht="13">
      <c r="F988" s="8"/>
      <c r="G988" s="5"/>
    </row>
    <row r="989" spans="6:7" ht="13">
      <c r="F989" s="8"/>
      <c r="G989" s="5"/>
    </row>
    <row r="990" spans="6:7" ht="13">
      <c r="F990" s="8"/>
      <c r="G990" s="5"/>
    </row>
    <row r="991" spans="6:7" ht="13">
      <c r="F991" s="8"/>
      <c r="G991" s="5"/>
    </row>
    <row r="992" spans="6:7" ht="13">
      <c r="F992" s="8"/>
      <c r="G992" s="5"/>
    </row>
    <row r="993" spans="6:7" ht="13">
      <c r="F993" s="8"/>
      <c r="G993" s="5"/>
    </row>
    <row r="994" spans="6:7" ht="13">
      <c r="F994" s="8"/>
      <c r="G994" s="5"/>
    </row>
    <row r="995" spans="6:7" ht="13">
      <c r="F995" s="8"/>
      <c r="G995" s="5"/>
    </row>
    <row r="996" spans="6:7" ht="13">
      <c r="F996" s="8"/>
      <c r="G996" s="5"/>
    </row>
    <row r="997" spans="6:7" ht="13">
      <c r="F997" s="8"/>
      <c r="G997" s="5"/>
    </row>
    <row r="998" spans="6:7" ht="13">
      <c r="F998" s="8"/>
      <c r="G998" s="5"/>
    </row>
    <row r="999" spans="6:7" ht="13">
      <c r="F999" s="8"/>
      <c r="G999" s="5"/>
    </row>
    <row r="1000" spans="6:7" ht="13">
      <c r="F1000" s="8"/>
      <c r="G1000" s="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G12"/>
  <sheetViews>
    <sheetView workbookViewId="0">
      <selection activeCell="D18" sqref="D18"/>
    </sheetView>
  </sheetViews>
  <sheetFormatPr baseColWidth="10" defaultColWidth="14.5" defaultRowHeight="15.75" customHeight="1"/>
  <cols>
    <col min="1" max="1" width="21.6640625" customWidth="1"/>
    <col min="7" max="7" width="77.33203125" customWidth="1"/>
  </cols>
  <sheetData>
    <row r="1" spans="1:7" ht="17" thickBot="1">
      <c r="A1" s="190"/>
      <c r="B1" s="201">
        <v>2013</v>
      </c>
      <c r="C1" s="202">
        <v>2014</v>
      </c>
      <c r="D1" s="202">
        <v>2015</v>
      </c>
      <c r="E1" s="202">
        <v>2016</v>
      </c>
      <c r="F1" s="203">
        <v>2017</v>
      </c>
      <c r="G1" s="5"/>
    </row>
    <row r="2" spans="1:7" ht="16">
      <c r="A2" s="199" t="s">
        <v>5</v>
      </c>
      <c r="B2" s="178">
        <v>2442.36</v>
      </c>
      <c r="C2" s="178">
        <v>2464.42</v>
      </c>
      <c r="D2" s="178">
        <v>2528.3200000000002</v>
      </c>
      <c r="E2" s="178">
        <v>2758.52</v>
      </c>
      <c r="F2" s="179">
        <v>3144.2</v>
      </c>
      <c r="G2" s="5"/>
    </row>
    <row r="3" spans="1:7" ht="16">
      <c r="A3" s="199" t="s">
        <v>6</v>
      </c>
      <c r="B3" s="178">
        <v>161.79</v>
      </c>
      <c r="C3" s="178">
        <v>169</v>
      </c>
      <c r="D3" s="178">
        <v>135.02000000000001</v>
      </c>
      <c r="E3" s="178">
        <v>92.64</v>
      </c>
      <c r="F3" s="179">
        <v>30.83</v>
      </c>
      <c r="G3" s="5"/>
    </row>
    <row r="4" spans="1:7" ht="16">
      <c r="A4" s="199" t="s">
        <v>7</v>
      </c>
      <c r="B4" s="178">
        <v>161.79</v>
      </c>
      <c r="C4" s="178">
        <v>169</v>
      </c>
      <c r="D4" s="178">
        <v>108.54</v>
      </c>
      <c r="E4" s="178">
        <v>92.64</v>
      </c>
      <c r="F4" s="179">
        <v>30.83</v>
      </c>
      <c r="G4" s="6" t="s">
        <v>8</v>
      </c>
    </row>
    <row r="5" spans="1:7" ht="16">
      <c r="A5" s="199" t="s">
        <v>9</v>
      </c>
      <c r="B5" s="178">
        <v>0</v>
      </c>
      <c r="C5" s="178">
        <v>0</v>
      </c>
      <c r="D5" s="178">
        <v>26.48</v>
      </c>
      <c r="E5" s="178">
        <v>0</v>
      </c>
      <c r="F5" s="179">
        <v>0</v>
      </c>
      <c r="G5" s="6" t="s">
        <v>10</v>
      </c>
    </row>
    <row r="6" spans="1:7" ht="16">
      <c r="A6" s="199" t="s">
        <v>11</v>
      </c>
      <c r="B6" s="178">
        <v>1829.25</v>
      </c>
      <c r="C6" s="178">
        <v>1801.01</v>
      </c>
      <c r="D6" s="178">
        <v>1895.81</v>
      </c>
      <c r="E6" s="178">
        <v>1962.53</v>
      </c>
      <c r="F6" s="179">
        <v>2168.06</v>
      </c>
      <c r="G6" s="5"/>
    </row>
    <row r="7" spans="1:7" ht="17" thickBot="1">
      <c r="A7" s="200" t="s">
        <v>12</v>
      </c>
      <c r="B7" s="180">
        <v>613.12</v>
      </c>
      <c r="C7" s="180">
        <v>663.41</v>
      </c>
      <c r="D7" s="180">
        <v>632.51</v>
      </c>
      <c r="E7" s="180">
        <v>795.99</v>
      </c>
      <c r="F7" s="181">
        <v>976.14</v>
      </c>
      <c r="G7" s="5"/>
    </row>
    <row r="8" spans="1:7" s="48" customFormat="1" ht="17" thickBot="1">
      <c r="A8" s="191"/>
      <c r="B8" s="3"/>
      <c r="C8" s="3"/>
      <c r="D8" s="3"/>
      <c r="E8" s="3"/>
      <c r="F8" s="3"/>
      <c r="G8" s="6"/>
    </row>
    <row r="9" spans="1:7" ht="17" thickBot="1">
      <c r="A9" s="190"/>
      <c r="B9" s="202">
        <v>2013</v>
      </c>
      <c r="C9" s="202">
        <v>2014</v>
      </c>
      <c r="D9" s="202">
        <v>2015</v>
      </c>
      <c r="E9" s="202">
        <v>2016</v>
      </c>
      <c r="F9" s="203">
        <v>2017</v>
      </c>
      <c r="G9" s="5"/>
    </row>
    <row r="10" spans="1:7" ht="16">
      <c r="A10" s="199" t="s">
        <v>13</v>
      </c>
      <c r="B10" s="195">
        <f t="shared" ref="B10:F10" si="0">B7/B2</f>
        <v>0.25103588332596338</v>
      </c>
      <c r="C10" s="195">
        <f t="shared" si="0"/>
        <v>0.26919518588552271</v>
      </c>
      <c r="D10" s="195">
        <f t="shared" si="0"/>
        <v>0.25017007340842928</v>
      </c>
      <c r="E10" s="195">
        <f t="shared" si="0"/>
        <v>0.28855690732711742</v>
      </c>
      <c r="F10" s="196">
        <f t="shared" si="0"/>
        <v>0.310457350041346</v>
      </c>
      <c r="G10" s="6" t="s">
        <v>14</v>
      </c>
    </row>
    <row r="11" spans="1:7" ht="16">
      <c r="A11" s="199" t="s">
        <v>15</v>
      </c>
      <c r="B11" s="195">
        <f t="shared" ref="B11:F11" si="1">B4/B2</f>
        <v>6.6243305655185963E-2</v>
      </c>
      <c r="C11" s="195">
        <f t="shared" si="1"/>
        <v>6.8575973251312677E-2</v>
      </c>
      <c r="D11" s="195">
        <f t="shared" si="1"/>
        <v>4.292969244399443E-2</v>
      </c>
      <c r="E11" s="195">
        <f t="shared" si="1"/>
        <v>3.3583225787741255E-2</v>
      </c>
      <c r="F11" s="196">
        <f t="shared" si="1"/>
        <v>9.8053558933910052E-3</v>
      </c>
      <c r="G11" s="6" t="s">
        <v>16</v>
      </c>
    </row>
    <row r="12" spans="1:7" ht="17" thickBot="1">
      <c r="A12" s="200" t="s">
        <v>17</v>
      </c>
      <c r="B12" s="197">
        <f t="shared" ref="B12:F12" si="2">B5/B2</f>
        <v>0</v>
      </c>
      <c r="C12" s="197">
        <f t="shared" si="2"/>
        <v>0</v>
      </c>
      <c r="D12" s="197">
        <f t="shared" si="2"/>
        <v>1.0473357802809771E-2</v>
      </c>
      <c r="E12" s="197">
        <f t="shared" si="2"/>
        <v>0</v>
      </c>
      <c r="F12" s="198">
        <f t="shared" si="2"/>
        <v>0</v>
      </c>
      <c r="G12" s="6" t="s">
        <v>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G4"/>
  <sheetViews>
    <sheetView workbookViewId="0">
      <selection activeCell="G11" sqref="G11"/>
    </sheetView>
  </sheetViews>
  <sheetFormatPr baseColWidth="10" defaultColWidth="14.5" defaultRowHeight="15.75" customHeight="1"/>
  <cols>
    <col min="7" max="7" width="68.6640625" customWidth="1"/>
  </cols>
  <sheetData>
    <row r="1" spans="1:7" ht="17" thickBot="1">
      <c r="A1" s="187"/>
      <c r="B1" s="204">
        <v>2013</v>
      </c>
      <c r="C1" s="205">
        <v>2014</v>
      </c>
      <c r="D1" s="205">
        <v>2015</v>
      </c>
      <c r="E1" s="205">
        <v>2016</v>
      </c>
      <c r="F1" s="206">
        <v>2017</v>
      </c>
      <c r="G1" s="5"/>
    </row>
    <row r="2" spans="1:7" ht="16">
      <c r="A2" s="207" t="s">
        <v>48</v>
      </c>
      <c r="B2" s="178">
        <v>2.46</v>
      </c>
      <c r="C2" s="178">
        <v>2.34</v>
      </c>
      <c r="D2" s="178">
        <v>2.69</v>
      </c>
      <c r="E2" s="178">
        <v>2.36</v>
      </c>
      <c r="F2" s="151">
        <v>2.34</v>
      </c>
      <c r="G2" s="6" t="s">
        <v>49</v>
      </c>
    </row>
    <row r="3" spans="1:7" ht="16">
      <c r="A3" s="208" t="s">
        <v>50</v>
      </c>
      <c r="B3" s="178">
        <v>1.51</v>
      </c>
      <c r="C3" s="178">
        <v>1.45</v>
      </c>
      <c r="D3" s="178">
        <v>1.71</v>
      </c>
      <c r="E3" s="178">
        <v>1.53</v>
      </c>
      <c r="F3" s="151">
        <v>1.56</v>
      </c>
      <c r="G3" s="6" t="s">
        <v>51</v>
      </c>
    </row>
    <row r="4" spans="1:7" ht="17" thickBot="1">
      <c r="A4" s="209" t="s">
        <v>52</v>
      </c>
      <c r="B4" s="180">
        <v>0.65</v>
      </c>
      <c r="C4" s="180">
        <v>0.6</v>
      </c>
      <c r="D4" s="180">
        <v>0.76</v>
      </c>
      <c r="E4" s="180">
        <v>0.63</v>
      </c>
      <c r="F4" s="154">
        <v>0.77</v>
      </c>
      <c r="G4" s="6" t="s">
        <v>53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G11"/>
  <sheetViews>
    <sheetView workbookViewId="0">
      <selection activeCell="D12" sqref="D12"/>
    </sheetView>
  </sheetViews>
  <sheetFormatPr baseColWidth="10" defaultColWidth="14.5" defaultRowHeight="15.75" customHeight="1"/>
  <cols>
    <col min="1" max="1" width="24.83203125" customWidth="1"/>
    <col min="7" max="7" width="69" customWidth="1"/>
  </cols>
  <sheetData>
    <row r="1" spans="1:7" ht="17" thickBot="1">
      <c r="A1" s="191"/>
      <c r="B1" s="210">
        <v>2013</v>
      </c>
      <c r="C1" s="211">
        <v>2014</v>
      </c>
      <c r="D1" s="211">
        <v>2015</v>
      </c>
      <c r="E1" s="211">
        <v>2016</v>
      </c>
      <c r="F1" s="212">
        <v>2017</v>
      </c>
      <c r="G1" s="5"/>
    </row>
    <row r="2" spans="1:7" ht="17" thickBot="1">
      <c r="A2" s="213" t="s">
        <v>44</v>
      </c>
      <c r="B2" s="176">
        <v>4.88</v>
      </c>
      <c r="C2" s="176">
        <v>4.58</v>
      </c>
      <c r="D2" s="176">
        <v>4.71</v>
      </c>
      <c r="E2" s="176">
        <v>4.4800000000000004</v>
      </c>
      <c r="F2" s="177">
        <v>5.42</v>
      </c>
      <c r="G2" s="6" t="s">
        <v>45</v>
      </c>
    </row>
    <row r="3" spans="1:7" ht="17" thickBot="1">
      <c r="A3" s="191"/>
      <c r="B3" s="210">
        <v>2013</v>
      </c>
      <c r="C3" s="211">
        <v>2014</v>
      </c>
      <c r="D3" s="211">
        <v>2015</v>
      </c>
      <c r="E3" s="211">
        <v>2016</v>
      </c>
      <c r="F3" s="212">
        <v>2017</v>
      </c>
      <c r="G3" s="5"/>
    </row>
    <row r="4" spans="1:7" ht="17" thickBot="1">
      <c r="A4" s="213" t="s">
        <v>46</v>
      </c>
      <c r="B4" s="176">
        <v>74.77</v>
      </c>
      <c r="C4" s="176">
        <v>79.75</v>
      </c>
      <c r="D4" s="176">
        <v>77.45</v>
      </c>
      <c r="E4" s="176">
        <v>81.72</v>
      </c>
      <c r="F4" s="177">
        <v>67.39</v>
      </c>
      <c r="G4" s="6" t="s">
        <v>47</v>
      </c>
    </row>
    <row r="5" spans="1:7" ht="15.75" customHeight="1" thickBot="1"/>
    <row r="6" spans="1:7" ht="15.75" customHeight="1" thickBot="1">
      <c r="B6" s="210">
        <v>2013</v>
      </c>
      <c r="C6" s="211">
        <v>2014</v>
      </c>
      <c r="D6" s="211">
        <v>2015</v>
      </c>
      <c r="E6" s="211">
        <v>2016</v>
      </c>
      <c r="F6" s="212">
        <v>2017</v>
      </c>
    </row>
    <row r="7" spans="1:7" ht="15.75" customHeight="1">
      <c r="A7" s="218" t="s">
        <v>143</v>
      </c>
      <c r="B7" s="188">
        <v>700.6</v>
      </c>
      <c r="C7" s="188">
        <v>681.1</v>
      </c>
      <c r="D7" s="188">
        <v>661.22</v>
      </c>
      <c r="E7" s="188">
        <v>640.99</v>
      </c>
      <c r="F7" s="189">
        <v>639.91999999999996</v>
      </c>
    </row>
    <row r="8" spans="1:7" ht="15.75" customHeight="1">
      <c r="A8" s="219" t="s">
        <v>5</v>
      </c>
      <c r="B8" s="214">
        <f>'Debt Ratios'!B2</f>
        <v>2442.36</v>
      </c>
      <c r="C8" s="214">
        <f>'Debt Ratios'!C2</f>
        <v>2464.42</v>
      </c>
      <c r="D8" s="214">
        <f>'Debt Ratios'!D2</f>
        <v>2528.3200000000002</v>
      </c>
      <c r="E8" s="214">
        <f>'Debt Ratios'!E2</f>
        <v>2758.52</v>
      </c>
      <c r="F8" s="215">
        <f>'Debt Ratios'!F2</f>
        <v>3144.2</v>
      </c>
    </row>
    <row r="9" spans="1:7" ht="15.75" customHeight="1" thickBot="1">
      <c r="A9" s="220" t="s">
        <v>144</v>
      </c>
      <c r="B9" s="216">
        <f>B7/B8</f>
        <v>0.28685369888140977</v>
      </c>
      <c r="C9" s="216">
        <f t="shared" ref="C9:F9" si="0">C7/C8</f>
        <v>0.27637334545247971</v>
      </c>
      <c r="D9" s="216">
        <f t="shared" si="0"/>
        <v>0.26152543981774456</v>
      </c>
      <c r="E9" s="216">
        <f t="shared" si="0"/>
        <v>0.23236735640850892</v>
      </c>
      <c r="F9" s="217">
        <f t="shared" si="0"/>
        <v>0.20352394885821512</v>
      </c>
      <c r="G9" s="47" t="s">
        <v>145</v>
      </c>
    </row>
    <row r="10" spans="1:7" ht="15.75" customHeight="1" thickBot="1"/>
    <row r="11" spans="1:7" ht="15.75" customHeight="1" thickBot="1">
      <c r="A11" s="221" t="s">
        <v>146</v>
      </c>
      <c r="B11" s="222">
        <f>AVERAGE(B9:F9)</f>
        <v>0.25212875788367162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996"/>
  <sheetViews>
    <sheetView workbookViewId="0">
      <selection activeCell="H37" sqref="H37"/>
    </sheetView>
  </sheetViews>
  <sheetFormatPr baseColWidth="10" defaultColWidth="14.5" defaultRowHeight="15.75" customHeight="1"/>
  <cols>
    <col min="2" max="2" width="27.33203125" customWidth="1"/>
    <col min="8" max="8" width="81" customWidth="1"/>
  </cols>
  <sheetData>
    <row r="1" spans="1:25" ht="16" thickBot="1">
      <c r="A1" s="18"/>
      <c r="B1" s="18"/>
      <c r="C1" s="18"/>
      <c r="D1" s="18"/>
      <c r="E1" s="18"/>
      <c r="F1" s="18"/>
      <c r="G1" s="18"/>
      <c r="H1" s="18"/>
      <c r="I1" s="18"/>
      <c r="J1" s="18"/>
      <c r="K1" s="18"/>
      <c r="L1" s="18"/>
      <c r="M1" s="18"/>
      <c r="N1" s="18"/>
      <c r="O1" s="18"/>
      <c r="P1" s="18"/>
      <c r="Q1" s="18"/>
      <c r="R1" s="18"/>
      <c r="S1" s="18"/>
      <c r="T1" s="18"/>
      <c r="U1" s="18"/>
      <c r="V1" s="18"/>
      <c r="W1" s="18"/>
      <c r="X1" s="18"/>
      <c r="Y1" s="18"/>
    </row>
    <row r="2" spans="1:25" ht="16" thickBot="1">
      <c r="A2" s="18"/>
      <c r="B2" s="9"/>
      <c r="C2" s="223">
        <v>2013</v>
      </c>
      <c r="D2" s="224">
        <v>2014</v>
      </c>
      <c r="E2" s="224">
        <v>2015</v>
      </c>
      <c r="F2" s="224">
        <v>2016</v>
      </c>
      <c r="G2" s="225">
        <v>2017</v>
      </c>
      <c r="H2" s="18"/>
      <c r="I2" s="18"/>
      <c r="J2" s="18"/>
      <c r="K2" s="18"/>
      <c r="L2" s="18"/>
      <c r="M2" s="18"/>
      <c r="N2" s="18"/>
      <c r="O2" s="18"/>
      <c r="P2" s="18"/>
      <c r="Q2" s="18"/>
      <c r="R2" s="18"/>
      <c r="S2" s="18"/>
      <c r="T2" s="18"/>
      <c r="U2" s="18"/>
      <c r="V2" s="18"/>
      <c r="W2" s="18"/>
      <c r="X2" s="18"/>
      <c r="Y2" s="18"/>
    </row>
    <row r="3" spans="1:25" ht="16" thickBot="1">
      <c r="A3" s="18"/>
      <c r="B3" s="240" t="s">
        <v>21</v>
      </c>
      <c r="C3" s="9"/>
      <c r="D3" s="9"/>
      <c r="E3" s="9"/>
      <c r="F3" s="9"/>
      <c r="G3" s="18"/>
      <c r="H3" s="18"/>
      <c r="I3" s="18"/>
      <c r="J3" s="18"/>
      <c r="K3" s="18"/>
      <c r="L3" s="18"/>
      <c r="M3" s="18"/>
      <c r="N3" s="18"/>
      <c r="O3" s="18"/>
      <c r="P3" s="18"/>
      <c r="Q3" s="18"/>
      <c r="R3" s="18"/>
      <c r="S3" s="18"/>
      <c r="T3" s="18"/>
      <c r="U3" s="18"/>
      <c r="V3" s="18"/>
      <c r="W3" s="18"/>
      <c r="X3" s="18"/>
      <c r="Y3" s="18"/>
    </row>
    <row r="4" spans="1:25" ht="15">
      <c r="A4" s="18"/>
      <c r="B4" s="234" t="s">
        <v>3</v>
      </c>
      <c r="C4" s="226">
        <f>Revenue!B3</f>
        <v>131.13</v>
      </c>
      <c r="D4" s="226">
        <f>Revenue!C3</f>
        <v>76</v>
      </c>
      <c r="E4" s="226">
        <f>Revenue!D3</f>
        <v>153.99</v>
      </c>
      <c r="F4" s="226">
        <f>Revenue!E3</f>
        <v>185.9</v>
      </c>
      <c r="G4" s="227">
        <f>Revenue!F3</f>
        <v>363.5</v>
      </c>
      <c r="H4" s="18"/>
      <c r="I4" s="18"/>
      <c r="J4" s="18"/>
      <c r="K4" s="18"/>
      <c r="L4" s="18"/>
      <c r="M4" s="18"/>
      <c r="N4" s="18"/>
      <c r="O4" s="18"/>
      <c r="P4" s="18"/>
      <c r="Q4" s="18"/>
      <c r="R4" s="18"/>
      <c r="S4" s="18"/>
      <c r="T4" s="18"/>
      <c r="U4" s="18"/>
      <c r="V4" s="18"/>
      <c r="W4" s="18"/>
      <c r="X4" s="18"/>
      <c r="Y4" s="18"/>
    </row>
    <row r="5" spans="1:25" ht="15">
      <c r="A5" s="18"/>
      <c r="B5" s="235" t="s">
        <v>83</v>
      </c>
      <c r="C5" s="228">
        <v>274.69</v>
      </c>
      <c r="D5" s="228">
        <v>274.75</v>
      </c>
      <c r="E5" s="228">
        <v>275.88</v>
      </c>
      <c r="F5" s="228">
        <v>277.27999999999997</v>
      </c>
      <c r="G5" s="229">
        <v>282.01</v>
      </c>
      <c r="H5" s="18"/>
      <c r="I5" s="18"/>
      <c r="J5" s="18"/>
      <c r="K5" s="18"/>
      <c r="L5" s="18"/>
      <c r="M5" s="18"/>
      <c r="N5" s="18"/>
      <c r="O5" s="18"/>
      <c r="P5" s="18"/>
      <c r="Q5" s="18"/>
      <c r="R5" s="18"/>
      <c r="S5" s="18"/>
      <c r="T5" s="18"/>
      <c r="U5" s="18"/>
      <c r="V5" s="18"/>
      <c r="W5" s="18"/>
      <c r="X5" s="18"/>
      <c r="Y5" s="18"/>
    </row>
    <row r="6" spans="1:25" ht="15">
      <c r="A6" s="18"/>
      <c r="B6" s="235" t="s">
        <v>54</v>
      </c>
      <c r="C6" s="230">
        <v>0.48</v>
      </c>
      <c r="D6" s="230">
        <v>0.28000000000000003</v>
      </c>
      <c r="E6" s="230">
        <v>0.56000000000000005</v>
      </c>
      <c r="F6" s="230">
        <v>0.67</v>
      </c>
      <c r="G6" s="231">
        <v>1.27</v>
      </c>
      <c r="H6" s="18"/>
      <c r="I6" s="18"/>
      <c r="J6" s="18"/>
      <c r="K6" s="18"/>
      <c r="L6" s="18"/>
      <c r="M6" s="18"/>
      <c r="N6" s="18"/>
      <c r="O6" s="18"/>
      <c r="P6" s="18"/>
      <c r="Q6" s="18"/>
      <c r="R6" s="18"/>
      <c r="S6" s="18"/>
      <c r="T6" s="18"/>
      <c r="U6" s="18"/>
      <c r="V6" s="18"/>
      <c r="W6" s="18"/>
      <c r="X6" s="18"/>
      <c r="Y6" s="18"/>
    </row>
    <row r="7" spans="1:25" ht="15">
      <c r="A7" s="18"/>
      <c r="B7" s="235" t="s">
        <v>84</v>
      </c>
      <c r="C7" s="230">
        <v>7.68</v>
      </c>
      <c r="D7" s="230">
        <v>7.87</v>
      </c>
      <c r="E7" s="230">
        <v>8.1999999999999993</v>
      </c>
      <c r="F7" s="230">
        <v>9.8800000000000008</v>
      </c>
      <c r="G7" s="231">
        <v>20.47</v>
      </c>
      <c r="H7" s="18"/>
      <c r="I7" s="18"/>
      <c r="J7" s="18"/>
      <c r="K7" s="18"/>
      <c r="L7" s="18"/>
      <c r="M7" s="18"/>
      <c r="N7" s="18"/>
      <c r="O7" s="18"/>
      <c r="P7" s="18"/>
      <c r="Q7" s="18"/>
      <c r="R7" s="18"/>
      <c r="S7" s="18"/>
      <c r="T7" s="18"/>
      <c r="U7" s="18"/>
      <c r="V7" s="18"/>
      <c r="W7" s="18"/>
      <c r="X7" s="18"/>
      <c r="Y7" s="18"/>
    </row>
    <row r="8" spans="1:25" ht="16" thickBot="1">
      <c r="A8" s="18"/>
      <c r="B8" s="236" t="s">
        <v>85</v>
      </c>
      <c r="C8" s="232">
        <v>16.100000000000001</v>
      </c>
      <c r="D8" s="232">
        <v>28.41</v>
      </c>
      <c r="E8" s="232">
        <v>14.7</v>
      </c>
      <c r="F8" s="232">
        <v>15.15</v>
      </c>
      <c r="G8" s="233">
        <v>15.48</v>
      </c>
      <c r="H8" s="18"/>
      <c r="I8" s="18"/>
      <c r="J8" s="18"/>
      <c r="K8" s="18"/>
      <c r="L8" s="18"/>
      <c r="M8" s="18"/>
      <c r="N8" s="18"/>
      <c r="O8" s="18"/>
      <c r="P8" s="18"/>
      <c r="Q8" s="18"/>
      <c r="R8" s="18"/>
      <c r="S8" s="18"/>
      <c r="T8" s="18"/>
      <c r="U8" s="18"/>
      <c r="V8" s="18"/>
      <c r="W8" s="18"/>
      <c r="X8" s="18"/>
      <c r="Y8" s="18"/>
    </row>
    <row r="9" spans="1:25" ht="16" thickBot="1">
      <c r="A9" s="18"/>
      <c r="B9" s="12"/>
      <c r="C9" s="14"/>
      <c r="D9" s="14"/>
      <c r="E9" s="14"/>
      <c r="F9" s="14"/>
      <c r="G9" s="14"/>
      <c r="H9" s="15"/>
      <c r="I9" s="18"/>
      <c r="J9" s="18"/>
      <c r="K9" s="18"/>
      <c r="L9" s="18"/>
      <c r="M9" s="18"/>
      <c r="N9" s="18"/>
      <c r="O9" s="18"/>
      <c r="P9" s="18"/>
      <c r="Q9" s="18"/>
      <c r="R9" s="18"/>
      <c r="S9" s="18"/>
      <c r="T9" s="18"/>
      <c r="U9" s="18"/>
      <c r="V9" s="18"/>
      <c r="W9" s="18"/>
      <c r="X9" s="18"/>
      <c r="Y9" s="18"/>
    </row>
    <row r="10" spans="1:25" ht="16" thickBot="1">
      <c r="A10" s="18"/>
      <c r="B10" s="240" t="s">
        <v>59</v>
      </c>
      <c r="C10" s="14"/>
      <c r="D10" s="9"/>
      <c r="E10" s="9"/>
      <c r="F10" s="9"/>
      <c r="G10" s="18"/>
      <c r="H10" s="23" t="s">
        <v>86</v>
      </c>
      <c r="I10" s="18"/>
      <c r="J10" s="18"/>
      <c r="K10" s="18"/>
      <c r="L10" s="18"/>
      <c r="M10" s="18"/>
      <c r="N10" s="18"/>
      <c r="O10" s="18"/>
      <c r="P10" s="18"/>
      <c r="Q10" s="18"/>
      <c r="R10" s="18"/>
      <c r="S10" s="18"/>
      <c r="T10" s="18"/>
      <c r="U10" s="18"/>
      <c r="V10" s="18"/>
      <c r="W10" s="18"/>
      <c r="X10" s="18"/>
      <c r="Y10" s="18"/>
    </row>
    <row r="11" spans="1:25" ht="15">
      <c r="A11" s="18"/>
      <c r="B11" s="235" t="s">
        <v>3</v>
      </c>
      <c r="C11" s="241">
        <v>110.95</v>
      </c>
      <c r="D11" s="242">
        <v>81.239999999999995</v>
      </c>
      <c r="E11" s="242">
        <v>95.4</v>
      </c>
      <c r="F11" s="242">
        <v>64.05</v>
      </c>
      <c r="G11" s="243">
        <v>-31.97</v>
      </c>
      <c r="H11" s="18"/>
      <c r="I11" s="18"/>
      <c r="J11" s="18"/>
      <c r="K11" s="18"/>
      <c r="L11" s="18"/>
      <c r="M11" s="18"/>
      <c r="N11" s="18"/>
      <c r="O11" s="18"/>
      <c r="P11" s="18"/>
      <c r="Q11" s="18"/>
      <c r="R11" s="18"/>
      <c r="S11" s="18"/>
      <c r="T11" s="18"/>
      <c r="U11" s="18"/>
      <c r="V11" s="18"/>
      <c r="W11" s="18"/>
      <c r="X11" s="18"/>
      <c r="Y11" s="18"/>
    </row>
    <row r="12" spans="1:25" ht="15">
      <c r="A12" s="18"/>
      <c r="B12" s="235" t="str">
        <f>B5</f>
        <v>Basic weighted average shares</v>
      </c>
      <c r="C12" s="244">
        <v>54.21</v>
      </c>
      <c r="D12" s="228">
        <v>53.54</v>
      </c>
      <c r="E12" s="228">
        <v>51.57</v>
      </c>
      <c r="F12" s="228">
        <v>49.3</v>
      </c>
      <c r="G12" s="229">
        <v>49.68</v>
      </c>
      <c r="H12" s="18"/>
      <c r="I12" s="18"/>
      <c r="J12" s="18"/>
      <c r="K12" s="18"/>
      <c r="L12" s="18"/>
      <c r="M12" s="18"/>
      <c r="N12" s="18"/>
      <c r="O12" s="18"/>
      <c r="P12" s="18"/>
      <c r="Q12" s="18"/>
      <c r="R12" s="18"/>
      <c r="S12" s="18"/>
      <c r="T12" s="18"/>
      <c r="U12" s="18"/>
      <c r="V12" s="18"/>
      <c r="W12" s="18"/>
      <c r="X12" s="18"/>
      <c r="Y12" s="18"/>
    </row>
    <row r="13" spans="1:25" ht="15">
      <c r="A13" s="18"/>
      <c r="B13" s="235" t="s">
        <v>87</v>
      </c>
      <c r="C13" s="245">
        <v>2.0299999999999998</v>
      </c>
      <c r="D13" s="230">
        <v>1.53</v>
      </c>
      <c r="E13" s="230">
        <v>1.9</v>
      </c>
      <c r="F13" s="230">
        <v>1.3</v>
      </c>
      <c r="G13" s="231">
        <v>-0.65</v>
      </c>
      <c r="H13" s="18"/>
      <c r="I13" s="18"/>
      <c r="J13" s="18"/>
      <c r="K13" s="18"/>
      <c r="L13" s="18"/>
      <c r="M13" s="18"/>
      <c r="N13" s="18"/>
      <c r="O13" s="18"/>
      <c r="P13" s="18"/>
      <c r="Q13" s="18"/>
      <c r="R13" s="18"/>
      <c r="S13" s="18"/>
      <c r="T13" s="18"/>
      <c r="U13" s="18"/>
      <c r="V13" s="18"/>
      <c r="W13" s="18"/>
      <c r="X13" s="18"/>
      <c r="Y13" s="18"/>
    </row>
    <row r="14" spans="1:25" ht="15">
      <c r="A14" s="18"/>
      <c r="B14" s="235" t="s">
        <v>69</v>
      </c>
      <c r="C14" s="244">
        <v>23.08</v>
      </c>
      <c r="D14" s="228">
        <v>25.44</v>
      </c>
      <c r="E14" s="228">
        <v>20.67</v>
      </c>
      <c r="F14" s="228">
        <v>30.5</v>
      </c>
      <c r="G14" s="229">
        <v>29.1</v>
      </c>
      <c r="H14" s="18"/>
      <c r="I14" s="18"/>
      <c r="J14" s="18"/>
      <c r="K14" s="18"/>
      <c r="L14" s="18"/>
      <c r="M14" s="18"/>
      <c r="N14" s="18"/>
      <c r="O14" s="18"/>
      <c r="P14" s="18"/>
      <c r="Q14" s="18"/>
      <c r="R14" s="18"/>
      <c r="S14" s="18"/>
      <c r="T14" s="18"/>
      <c r="U14" s="18"/>
      <c r="V14" s="18"/>
      <c r="W14" s="18"/>
      <c r="X14" s="18"/>
      <c r="Y14" s="18"/>
    </row>
    <row r="15" spans="1:25" ht="16" thickBot="1">
      <c r="A15" s="18"/>
      <c r="B15" s="236" t="s">
        <v>88</v>
      </c>
      <c r="C15" s="246">
        <v>14.78</v>
      </c>
      <c r="D15" s="232">
        <v>16.54</v>
      </c>
      <c r="E15" s="232">
        <v>12.82</v>
      </c>
      <c r="F15" s="232">
        <v>23.53</v>
      </c>
      <c r="G15" s="233">
        <v>20.18</v>
      </c>
      <c r="H15" s="18"/>
      <c r="I15" s="18"/>
      <c r="J15" s="18"/>
      <c r="K15" s="18"/>
      <c r="L15" s="18"/>
      <c r="M15" s="18"/>
      <c r="N15" s="18"/>
      <c r="O15" s="18"/>
      <c r="P15" s="18"/>
      <c r="Q15" s="18"/>
      <c r="R15" s="18"/>
      <c r="S15" s="18"/>
      <c r="T15" s="18"/>
      <c r="U15" s="18"/>
      <c r="V15" s="18"/>
      <c r="W15" s="18"/>
      <c r="X15" s="18"/>
      <c r="Y15" s="18"/>
    </row>
    <row r="16" spans="1:25" ht="16" thickBot="1">
      <c r="A16" s="18"/>
      <c r="B16" s="13"/>
      <c r="C16" s="24"/>
      <c r="D16" s="24"/>
      <c r="E16" s="24"/>
      <c r="F16" s="24"/>
      <c r="G16" s="24"/>
      <c r="H16" s="18"/>
      <c r="I16" s="18"/>
      <c r="J16" s="18"/>
      <c r="K16" s="18"/>
      <c r="L16" s="18"/>
      <c r="M16" s="18"/>
      <c r="N16" s="18"/>
      <c r="O16" s="18"/>
      <c r="P16" s="18"/>
      <c r="Q16" s="18"/>
      <c r="R16" s="18"/>
      <c r="S16" s="18"/>
      <c r="T16" s="18"/>
      <c r="U16" s="18"/>
      <c r="V16" s="18"/>
      <c r="W16" s="18"/>
      <c r="X16" s="18"/>
      <c r="Y16" s="18"/>
    </row>
    <row r="17" spans="1:25" ht="16" thickBot="1">
      <c r="A17" s="18"/>
      <c r="B17" s="240" t="s">
        <v>60</v>
      </c>
      <c r="C17" s="9"/>
      <c r="D17" s="9"/>
      <c r="E17" s="9"/>
      <c r="F17" s="9"/>
      <c r="G17" s="18"/>
      <c r="H17" s="18"/>
      <c r="I17" s="18"/>
      <c r="J17" s="18"/>
      <c r="K17" s="18"/>
      <c r="L17" s="18"/>
      <c r="M17" s="18"/>
      <c r="N17" s="18"/>
      <c r="O17" s="18"/>
      <c r="P17" s="18"/>
      <c r="Q17" s="18"/>
      <c r="R17" s="18"/>
      <c r="S17" s="18"/>
      <c r="T17" s="18"/>
      <c r="U17" s="18"/>
      <c r="V17" s="18"/>
      <c r="W17" s="18"/>
      <c r="X17" s="18"/>
      <c r="Y17" s="18"/>
    </row>
    <row r="18" spans="1:25" ht="15">
      <c r="A18" s="18"/>
      <c r="B18" s="235" t="s">
        <v>3</v>
      </c>
      <c r="C18" s="247">
        <v>277.05</v>
      </c>
      <c r="D18" s="248">
        <v>365.59</v>
      </c>
      <c r="E18" s="248">
        <v>600.79999999999995</v>
      </c>
      <c r="F18" s="248">
        <v>444.08</v>
      </c>
      <c r="G18" s="249">
        <v>319.56</v>
      </c>
      <c r="H18" s="18"/>
      <c r="I18" s="18"/>
      <c r="J18" s="18"/>
      <c r="K18" s="18"/>
      <c r="L18" s="18"/>
      <c r="M18" s="18"/>
      <c r="N18" s="18"/>
      <c r="O18" s="18"/>
      <c r="P18" s="18"/>
      <c r="Q18" s="18"/>
      <c r="R18" s="18"/>
      <c r="S18" s="18"/>
      <c r="T18" s="18"/>
      <c r="U18" s="18"/>
      <c r="V18" s="18"/>
      <c r="W18" s="18"/>
      <c r="X18" s="18"/>
      <c r="Y18" s="18"/>
    </row>
    <row r="19" spans="1:25" ht="15">
      <c r="A19" s="18"/>
      <c r="B19" s="235" t="str">
        <f>B12</f>
        <v>Basic weighted average shares</v>
      </c>
      <c r="C19" s="250">
        <v>662.87</v>
      </c>
      <c r="D19" s="228">
        <v>610.5</v>
      </c>
      <c r="E19" s="228">
        <v>579.98</v>
      </c>
      <c r="F19" s="228">
        <v>557.66999999999996</v>
      </c>
      <c r="G19" s="229">
        <v>540.5</v>
      </c>
      <c r="H19" s="18"/>
      <c r="I19" s="18"/>
      <c r="J19" s="18"/>
      <c r="K19" s="18"/>
      <c r="L19" s="18"/>
      <c r="M19" s="18"/>
      <c r="N19" s="18"/>
      <c r="O19" s="18"/>
      <c r="P19" s="18"/>
      <c r="Q19" s="18"/>
      <c r="R19" s="18"/>
      <c r="S19" s="18"/>
      <c r="T19" s="18"/>
      <c r="U19" s="18"/>
      <c r="V19" s="18"/>
      <c r="W19" s="18"/>
      <c r="X19" s="18"/>
      <c r="Y19" s="18"/>
    </row>
    <row r="20" spans="1:25" ht="15">
      <c r="A20" s="18"/>
      <c r="B20" s="235" t="s">
        <v>87</v>
      </c>
      <c r="C20" s="245">
        <v>0.41</v>
      </c>
      <c r="D20" s="230">
        <v>0.62</v>
      </c>
      <c r="E20" s="230">
        <v>1.07</v>
      </c>
      <c r="F20" s="230">
        <v>0.82</v>
      </c>
      <c r="G20" s="231">
        <v>0.6</v>
      </c>
      <c r="H20" s="18"/>
      <c r="I20" s="18"/>
      <c r="J20" s="18"/>
      <c r="K20" s="18"/>
      <c r="L20" s="18"/>
      <c r="M20" s="18"/>
      <c r="N20" s="18"/>
      <c r="O20" s="18"/>
      <c r="P20" s="18"/>
      <c r="Q20" s="18"/>
      <c r="R20" s="18"/>
      <c r="S20" s="18"/>
      <c r="T20" s="18"/>
      <c r="U20" s="18"/>
      <c r="V20" s="18"/>
      <c r="W20" s="18"/>
      <c r="X20" s="18"/>
      <c r="Y20" s="18"/>
    </row>
    <row r="21" spans="1:25" ht="15">
      <c r="A21" s="18"/>
      <c r="B21" s="235" t="s">
        <v>69</v>
      </c>
      <c r="C21" s="244">
        <v>6.76</v>
      </c>
      <c r="D21" s="228">
        <v>9.24</v>
      </c>
      <c r="E21" s="228">
        <v>12.68</v>
      </c>
      <c r="F21" s="228">
        <v>12.06</v>
      </c>
      <c r="G21" s="229">
        <v>16.8</v>
      </c>
      <c r="H21" s="18"/>
      <c r="I21" s="18"/>
      <c r="J21" s="18"/>
      <c r="K21" s="18"/>
      <c r="L21" s="18"/>
      <c r="M21" s="18"/>
      <c r="N21" s="18"/>
      <c r="O21" s="18"/>
      <c r="P21" s="18"/>
      <c r="Q21" s="18"/>
      <c r="R21" s="18"/>
      <c r="S21" s="18"/>
      <c r="T21" s="18"/>
      <c r="U21" s="18"/>
      <c r="V21" s="18"/>
      <c r="W21" s="18"/>
      <c r="X21" s="18"/>
      <c r="Y21" s="18"/>
    </row>
    <row r="22" spans="1:25" ht="16" thickBot="1">
      <c r="A22" s="18"/>
      <c r="B22" s="236" t="s">
        <v>85</v>
      </c>
      <c r="C22" s="246">
        <v>11.28</v>
      </c>
      <c r="D22" s="232">
        <v>13.31</v>
      </c>
      <c r="E22" s="232">
        <v>13.04</v>
      </c>
      <c r="F22" s="232">
        <v>13.88</v>
      </c>
      <c r="G22" s="233">
        <v>22.75</v>
      </c>
      <c r="H22" s="18"/>
      <c r="I22" s="18"/>
      <c r="J22" s="18"/>
      <c r="K22" s="18"/>
      <c r="L22" s="18"/>
      <c r="M22" s="18"/>
      <c r="N22" s="18"/>
      <c r="O22" s="18"/>
      <c r="P22" s="18"/>
      <c r="Q22" s="18"/>
      <c r="R22" s="18"/>
      <c r="S22" s="18"/>
      <c r="T22" s="18"/>
      <c r="U22" s="18"/>
      <c r="V22" s="18"/>
      <c r="W22" s="18"/>
      <c r="X22" s="18"/>
      <c r="Y22" s="18"/>
    </row>
    <row r="23" spans="1:25" ht="16" thickBot="1">
      <c r="A23" s="18"/>
      <c r="B23" s="13"/>
      <c r="C23" s="25"/>
      <c r="D23" s="25"/>
      <c r="E23" s="25"/>
      <c r="F23" s="25"/>
      <c r="G23" s="25"/>
      <c r="H23" s="18"/>
      <c r="I23" s="18"/>
      <c r="J23" s="18"/>
      <c r="K23" s="18"/>
      <c r="L23" s="18"/>
      <c r="M23" s="18"/>
      <c r="N23" s="18"/>
      <c r="O23" s="18"/>
      <c r="P23" s="18"/>
      <c r="Q23" s="18"/>
      <c r="R23" s="18"/>
      <c r="S23" s="18"/>
      <c r="T23" s="18"/>
      <c r="U23" s="18"/>
      <c r="V23" s="18"/>
      <c r="W23" s="18"/>
      <c r="X23" s="18"/>
      <c r="Y23" s="18"/>
    </row>
    <row r="24" spans="1:25" ht="16" thickBot="1">
      <c r="A24" s="18"/>
      <c r="B24" s="240" t="s">
        <v>69</v>
      </c>
      <c r="C24" s="223">
        <v>2013</v>
      </c>
      <c r="D24" s="224">
        <v>2014</v>
      </c>
      <c r="E24" s="224">
        <v>2015</v>
      </c>
      <c r="F24" s="224">
        <v>2016</v>
      </c>
      <c r="G24" s="225">
        <v>2017</v>
      </c>
      <c r="H24" s="18"/>
      <c r="I24" s="18"/>
      <c r="J24" s="18"/>
      <c r="K24" s="18"/>
      <c r="L24" s="18"/>
      <c r="M24" s="18"/>
      <c r="N24" s="18"/>
      <c r="O24" s="18"/>
      <c r="P24" s="18"/>
      <c r="Q24" s="18"/>
      <c r="R24" s="18"/>
      <c r="S24" s="18"/>
      <c r="T24" s="18"/>
      <c r="U24" s="18"/>
      <c r="V24" s="18"/>
      <c r="W24" s="18"/>
      <c r="X24" s="18"/>
      <c r="Y24" s="18"/>
    </row>
    <row r="25" spans="1:25" ht="15">
      <c r="A25" s="18"/>
      <c r="B25" s="237" t="s">
        <v>21</v>
      </c>
      <c r="C25" s="251">
        <f t="shared" ref="C25:G25" si="0">C7</f>
        <v>7.68</v>
      </c>
      <c r="D25" s="252">
        <f t="shared" si="0"/>
        <v>7.87</v>
      </c>
      <c r="E25" s="252">
        <f t="shared" si="0"/>
        <v>8.1999999999999993</v>
      </c>
      <c r="F25" s="252">
        <f t="shared" si="0"/>
        <v>9.8800000000000008</v>
      </c>
      <c r="G25" s="253">
        <f t="shared" si="0"/>
        <v>20.47</v>
      </c>
      <c r="H25" s="18"/>
      <c r="I25" s="18"/>
      <c r="J25" s="18"/>
      <c r="K25" s="18"/>
      <c r="L25" s="18"/>
      <c r="M25" s="18"/>
      <c r="N25" s="18"/>
      <c r="O25" s="18"/>
      <c r="P25" s="18"/>
      <c r="Q25" s="18"/>
      <c r="R25" s="18"/>
      <c r="S25" s="18"/>
      <c r="T25" s="18"/>
      <c r="U25" s="18"/>
      <c r="V25" s="18"/>
      <c r="W25" s="18"/>
      <c r="X25" s="18"/>
      <c r="Y25" s="18"/>
    </row>
    <row r="26" spans="1:25" ht="15">
      <c r="A26" s="18"/>
      <c r="B26" s="237" t="s">
        <v>59</v>
      </c>
      <c r="C26" s="244">
        <f t="shared" ref="C26:G26" si="1">C14</f>
        <v>23.08</v>
      </c>
      <c r="D26" s="228">
        <f t="shared" si="1"/>
        <v>25.44</v>
      </c>
      <c r="E26" s="228">
        <f t="shared" si="1"/>
        <v>20.67</v>
      </c>
      <c r="F26" s="228">
        <f t="shared" si="1"/>
        <v>30.5</v>
      </c>
      <c r="G26" s="254">
        <f t="shared" si="1"/>
        <v>29.1</v>
      </c>
      <c r="H26" s="18"/>
      <c r="I26" s="18"/>
      <c r="J26" s="18"/>
      <c r="K26" s="18"/>
      <c r="L26" s="18"/>
      <c r="M26" s="18"/>
      <c r="N26" s="18"/>
      <c r="O26" s="18"/>
      <c r="P26" s="18"/>
      <c r="Q26" s="18"/>
      <c r="R26" s="18"/>
      <c r="S26" s="18"/>
      <c r="T26" s="18"/>
      <c r="U26" s="18"/>
      <c r="V26" s="18"/>
      <c r="W26" s="18"/>
      <c r="X26" s="18"/>
      <c r="Y26" s="18"/>
    </row>
    <row r="27" spans="1:25" ht="16" thickBot="1">
      <c r="A27" s="18"/>
      <c r="B27" s="238" t="s">
        <v>60</v>
      </c>
      <c r="C27" s="255">
        <f t="shared" ref="C27:G27" si="2">C21</f>
        <v>6.76</v>
      </c>
      <c r="D27" s="256">
        <f t="shared" si="2"/>
        <v>9.24</v>
      </c>
      <c r="E27" s="256">
        <f t="shared" si="2"/>
        <v>12.68</v>
      </c>
      <c r="F27" s="256">
        <f t="shared" si="2"/>
        <v>12.06</v>
      </c>
      <c r="G27" s="257">
        <f t="shared" si="2"/>
        <v>16.8</v>
      </c>
      <c r="H27" s="14"/>
      <c r="I27" s="18"/>
      <c r="J27" s="18"/>
      <c r="K27" s="18"/>
      <c r="L27" s="18"/>
      <c r="M27" s="18"/>
      <c r="N27" s="18"/>
      <c r="O27" s="18"/>
      <c r="P27" s="18"/>
      <c r="Q27" s="18"/>
      <c r="R27" s="18"/>
      <c r="S27" s="18"/>
      <c r="T27" s="18"/>
      <c r="U27" s="18"/>
      <c r="V27" s="18"/>
      <c r="W27" s="18"/>
      <c r="X27" s="18"/>
      <c r="Y27" s="18"/>
    </row>
    <row r="28" spans="1:25" ht="16" thickBot="1">
      <c r="A28" s="18"/>
      <c r="B28" s="26"/>
      <c r="H28" s="18"/>
      <c r="I28" s="18"/>
      <c r="J28" s="18"/>
      <c r="K28" s="18"/>
      <c r="L28" s="18"/>
      <c r="M28" s="18"/>
      <c r="N28" s="18"/>
      <c r="O28" s="18"/>
      <c r="P28" s="18"/>
      <c r="Q28" s="18"/>
      <c r="R28" s="18"/>
      <c r="S28" s="18"/>
      <c r="T28" s="18"/>
      <c r="U28" s="18"/>
      <c r="V28" s="18"/>
      <c r="W28" s="18"/>
      <c r="X28" s="18"/>
      <c r="Y28" s="18"/>
    </row>
    <row r="29" spans="1:25" ht="16" thickBot="1">
      <c r="A29" s="18"/>
      <c r="B29" s="240" t="s">
        <v>54</v>
      </c>
      <c r="C29" s="223">
        <v>2013</v>
      </c>
      <c r="D29" s="224">
        <v>2014</v>
      </c>
      <c r="E29" s="224">
        <v>2015</v>
      </c>
      <c r="F29" s="224">
        <v>2016</v>
      </c>
      <c r="G29" s="225">
        <v>2017</v>
      </c>
      <c r="H29" s="6" t="s">
        <v>43</v>
      </c>
      <c r="I29" s="18"/>
      <c r="J29" s="18"/>
      <c r="K29" s="18"/>
      <c r="L29" s="18"/>
      <c r="M29" s="18"/>
      <c r="N29" s="18"/>
      <c r="O29" s="18"/>
      <c r="P29" s="18"/>
      <c r="Q29" s="18"/>
      <c r="R29" s="18"/>
      <c r="S29" s="18"/>
      <c r="T29" s="18"/>
      <c r="U29" s="18"/>
      <c r="V29" s="18"/>
      <c r="W29" s="18"/>
      <c r="X29" s="18"/>
      <c r="Y29" s="18"/>
    </row>
    <row r="30" spans="1:25" ht="15">
      <c r="A30" s="18"/>
      <c r="B30" s="237" t="s">
        <v>21</v>
      </c>
      <c r="C30" s="245">
        <f>Profitability!B86</f>
        <v>0.48</v>
      </c>
      <c r="D30" s="230">
        <f>Profitability!C86</f>
        <v>0.28000000000000003</v>
      </c>
      <c r="E30" s="230">
        <f>Profitability!D86</f>
        <v>0.56000000000000005</v>
      </c>
      <c r="F30" s="230">
        <f>Profitability!E86</f>
        <v>0.67</v>
      </c>
      <c r="G30" s="231">
        <f>Profitability!F86</f>
        <v>1.27</v>
      </c>
      <c r="H30" s="18"/>
      <c r="I30" s="18"/>
      <c r="J30" s="18"/>
      <c r="K30" s="18"/>
      <c r="L30" s="18"/>
      <c r="M30" s="18"/>
      <c r="N30" s="18"/>
      <c r="O30" s="18"/>
      <c r="P30" s="18"/>
      <c r="Q30" s="18"/>
      <c r="R30" s="18"/>
      <c r="S30" s="18"/>
      <c r="T30" s="18"/>
      <c r="U30" s="18"/>
      <c r="V30" s="18"/>
      <c r="W30" s="18"/>
      <c r="X30" s="18"/>
      <c r="Y30" s="18"/>
    </row>
    <row r="31" spans="1:25" ht="15">
      <c r="A31" s="18"/>
      <c r="B31" s="237" t="s">
        <v>59</v>
      </c>
      <c r="C31" s="245">
        <f>Profitability!B87</f>
        <v>2.0299999999999998</v>
      </c>
      <c r="D31" s="230">
        <f>Profitability!C87</f>
        <v>1.5331194565012265</v>
      </c>
      <c r="E31" s="230">
        <f>Profitability!D87</f>
        <v>1.9011558389796732</v>
      </c>
      <c r="F31" s="230">
        <f>Profitability!E87</f>
        <v>1.2983985404419218</v>
      </c>
      <c r="G31" s="231">
        <f>Profitability!F87</f>
        <v>-0.65059015059015057</v>
      </c>
      <c r="H31" s="18"/>
      <c r="I31" s="18"/>
      <c r="J31" s="18"/>
      <c r="K31" s="18"/>
      <c r="L31" s="18"/>
      <c r="M31" s="18"/>
      <c r="N31" s="18"/>
      <c r="O31" s="18"/>
      <c r="P31" s="18"/>
      <c r="Q31" s="18"/>
      <c r="R31" s="18"/>
      <c r="S31" s="18"/>
      <c r="T31" s="18"/>
      <c r="U31" s="18"/>
      <c r="V31" s="18"/>
      <c r="W31" s="18"/>
      <c r="X31" s="18"/>
      <c r="Y31" s="18"/>
    </row>
    <row r="32" spans="1:25" ht="16" thickBot="1">
      <c r="A32" s="18"/>
      <c r="B32" s="238" t="s">
        <v>60</v>
      </c>
      <c r="C32" s="246">
        <f>Profitability!B88</f>
        <v>0.41</v>
      </c>
      <c r="D32" s="232">
        <f>Profitability!C88</f>
        <v>0.61814584988925148</v>
      </c>
      <c r="E32" s="232">
        <f>Profitability!D88</f>
        <v>1.0665341191507489</v>
      </c>
      <c r="F32" s="232">
        <f>Profitability!E88</f>
        <v>0.81509489372636823</v>
      </c>
      <c r="G32" s="233">
        <f>Profitability!F88</f>
        <v>0.60147941802029026</v>
      </c>
      <c r="H32" s="18"/>
      <c r="I32" s="18"/>
      <c r="J32" s="18"/>
      <c r="K32" s="18"/>
      <c r="L32" s="18"/>
      <c r="M32" s="18"/>
      <c r="N32" s="18"/>
      <c r="O32" s="18"/>
      <c r="P32" s="18"/>
      <c r="Q32" s="18"/>
      <c r="R32" s="18"/>
      <c r="S32" s="18"/>
      <c r="T32" s="18"/>
      <c r="U32" s="18"/>
      <c r="V32" s="18"/>
      <c r="W32" s="18"/>
      <c r="X32" s="18"/>
      <c r="Y32" s="18"/>
    </row>
    <row r="33" spans="1:25" ht="16" thickBot="1">
      <c r="A33" s="18"/>
      <c r="B33" s="18"/>
      <c r="C33" s="18"/>
      <c r="D33" s="18"/>
      <c r="E33" s="18"/>
      <c r="F33" s="18"/>
      <c r="G33" s="18"/>
      <c r="H33" s="18"/>
      <c r="I33" s="18"/>
      <c r="J33" s="18"/>
      <c r="K33" s="18"/>
      <c r="L33" s="18"/>
      <c r="M33" s="18"/>
      <c r="N33" s="18"/>
      <c r="O33" s="18"/>
      <c r="P33" s="18"/>
      <c r="Q33" s="18"/>
      <c r="R33" s="18"/>
      <c r="S33" s="18"/>
      <c r="T33" s="18"/>
      <c r="U33" s="18"/>
      <c r="V33" s="18"/>
      <c r="W33" s="18"/>
      <c r="X33" s="18"/>
      <c r="Y33" s="18"/>
    </row>
    <row r="34" spans="1:25" ht="16" thickBot="1">
      <c r="A34" s="18"/>
      <c r="B34" s="239" t="s">
        <v>88</v>
      </c>
      <c r="C34" s="223">
        <v>2013</v>
      </c>
      <c r="D34" s="224">
        <v>2014</v>
      </c>
      <c r="E34" s="224">
        <v>2015</v>
      </c>
      <c r="F34" s="224">
        <v>2016</v>
      </c>
      <c r="G34" s="225">
        <v>2017</v>
      </c>
      <c r="H34" s="27" t="s">
        <v>89</v>
      </c>
      <c r="I34" s="18"/>
      <c r="J34" s="18"/>
      <c r="K34" s="18"/>
      <c r="L34" s="18"/>
      <c r="M34" s="18"/>
      <c r="N34" s="18"/>
      <c r="O34" s="18"/>
      <c r="P34" s="18"/>
      <c r="Q34" s="18"/>
      <c r="R34" s="18"/>
      <c r="S34" s="18"/>
      <c r="T34" s="18"/>
      <c r="U34" s="18"/>
      <c r="V34" s="18"/>
      <c r="W34" s="18"/>
      <c r="X34" s="18"/>
      <c r="Y34" s="18"/>
    </row>
    <row r="35" spans="1:25" ht="15">
      <c r="A35" s="18"/>
      <c r="B35" s="237" t="s">
        <v>21</v>
      </c>
      <c r="C35" s="245">
        <f t="shared" ref="C35:G35" si="3">C8</f>
        <v>16.100000000000001</v>
      </c>
      <c r="D35" s="230">
        <f t="shared" si="3"/>
        <v>28.41</v>
      </c>
      <c r="E35" s="230">
        <f t="shared" si="3"/>
        <v>14.7</v>
      </c>
      <c r="F35" s="230">
        <f t="shared" si="3"/>
        <v>15.15</v>
      </c>
      <c r="G35" s="231">
        <f t="shared" si="3"/>
        <v>15.48</v>
      </c>
      <c r="H35" s="18"/>
      <c r="I35" s="18"/>
      <c r="J35" s="18"/>
      <c r="K35" s="18"/>
      <c r="L35" s="18"/>
      <c r="M35" s="18"/>
      <c r="N35" s="18"/>
      <c r="O35" s="18"/>
      <c r="P35" s="18"/>
      <c r="Q35" s="18"/>
      <c r="R35" s="18"/>
      <c r="S35" s="18"/>
      <c r="T35" s="18"/>
      <c r="U35" s="18"/>
      <c r="V35" s="18"/>
      <c r="W35" s="18"/>
      <c r="X35" s="18"/>
      <c r="Y35" s="18"/>
    </row>
    <row r="36" spans="1:25" ht="15">
      <c r="A36" s="18"/>
      <c r="B36" s="237" t="s">
        <v>59</v>
      </c>
      <c r="C36" s="258">
        <f t="shared" ref="C36:G36" si="4">C15</f>
        <v>14.78</v>
      </c>
      <c r="D36" s="259">
        <f t="shared" si="4"/>
        <v>16.54</v>
      </c>
      <c r="E36" s="259">
        <f t="shared" si="4"/>
        <v>12.82</v>
      </c>
      <c r="F36" s="259">
        <f t="shared" si="4"/>
        <v>23.53</v>
      </c>
      <c r="G36" s="260">
        <f t="shared" si="4"/>
        <v>20.18</v>
      </c>
      <c r="H36" s="18"/>
      <c r="I36" s="18"/>
      <c r="J36" s="18"/>
      <c r="K36" s="18"/>
      <c r="L36" s="18"/>
      <c r="M36" s="18"/>
      <c r="N36" s="18"/>
      <c r="O36" s="18"/>
      <c r="P36" s="18"/>
      <c r="Q36" s="18"/>
      <c r="R36" s="18"/>
      <c r="S36" s="18"/>
      <c r="T36" s="18"/>
      <c r="U36" s="18"/>
      <c r="V36" s="18"/>
      <c r="W36" s="18"/>
      <c r="X36" s="18"/>
      <c r="Y36" s="18"/>
    </row>
    <row r="37" spans="1:25" ht="16" thickBot="1">
      <c r="A37" s="18"/>
      <c r="B37" s="238" t="s">
        <v>60</v>
      </c>
      <c r="C37" s="261">
        <f t="shared" ref="C37:G37" si="5">C22</f>
        <v>11.28</v>
      </c>
      <c r="D37" s="262">
        <f t="shared" si="5"/>
        <v>13.31</v>
      </c>
      <c r="E37" s="262">
        <f t="shared" si="5"/>
        <v>13.04</v>
      </c>
      <c r="F37" s="262">
        <f t="shared" si="5"/>
        <v>13.88</v>
      </c>
      <c r="G37" s="263">
        <f t="shared" si="5"/>
        <v>22.75</v>
      </c>
      <c r="H37" s="18"/>
      <c r="I37" s="18"/>
      <c r="J37" s="18"/>
      <c r="K37" s="18"/>
      <c r="L37" s="18"/>
      <c r="M37" s="18"/>
      <c r="N37" s="18"/>
      <c r="O37" s="18"/>
      <c r="P37" s="18"/>
      <c r="Q37" s="18"/>
      <c r="R37" s="18"/>
      <c r="S37" s="18"/>
      <c r="T37" s="18"/>
      <c r="U37" s="18"/>
      <c r="V37" s="18"/>
      <c r="W37" s="18"/>
      <c r="X37" s="18"/>
      <c r="Y37" s="18"/>
    </row>
    <row r="38" spans="1:25" ht="15">
      <c r="A38" s="18"/>
      <c r="B38" s="18"/>
      <c r="C38" s="18"/>
      <c r="D38" s="18"/>
      <c r="E38" s="18"/>
      <c r="F38" s="18"/>
      <c r="G38" s="18"/>
      <c r="H38" s="18"/>
      <c r="I38" s="18"/>
      <c r="J38" s="18"/>
      <c r="K38" s="18"/>
      <c r="L38" s="18"/>
      <c r="M38" s="18"/>
      <c r="N38" s="18"/>
      <c r="O38" s="18"/>
      <c r="P38" s="18"/>
      <c r="Q38" s="18"/>
      <c r="R38" s="18"/>
      <c r="S38" s="18"/>
      <c r="T38" s="18"/>
      <c r="U38" s="18"/>
      <c r="V38" s="18"/>
      <c r="W38" s="18"/>
      <c r="X38" s="18"/>
      <c r="Y38" s="18"/>
    </row>
    <row r="39" spans="1:25" ht="15">
      <c r="A39" s="18"/>
      <c r="B39" s="12"/>
      <c r="C39" s="10"/>
      <c r="D39" s="10"/>
      <c r="E39" s="10"/>
      <c r="F39" s="10"/>
      <c r="G39" s="11"/>
      <c r="H39" s="18"/>
      <c r="I39" s="18"/>
      <c r="J39" s="18"/>
      <c r="K39" s="18"/>
      <c r="L39" s="18"/>
      <c r="M39" s="18"/>
      <c r="N39" s="18"/>
      <c r="O39" s="18"/>
      <c r="P39" s="18"/>
      <c r="Q39" s="18"/>
      <c r="R39" s="18"/>
      <c r="S39" s="18"/>
      <c r="T39" s="18"/>
      <c r="U39" s="18"/>
      <c r="V39" s="18"/>
      <c r="W39" s="18"/>
      <c r="X39" s="18"/>
      <c r="Y39" s="18"/>
    </row>
    <row r="40" spans="1:25" ht="15">
      <c r="A40" s="18"/>
      <c r="B40" s="11"/>
      <c r="C40" s="18"/>
      <c r="D40" s="18"/>
      <c r="E40" s="18"/>
      <c r="F40" s="18"/>
      <c r="G40" s="18"/>
      <c r="H40" s="18"/>
      <c r="I40" s="18"/>
      <c r="J40" s="18"/>
      <c r="K40" s="18"/>
      <c r="L40" s="18"/>
      <c r="M40" s="18"/>
      <c r="N40" s="18"/>
      <c r="O40" s="18"/>
      <c r="P40" s="18"/>
      <c r="Q40" s="18"/>
      <c r="R40" s="18"/>
      <c r="S40" s="18"/>
      <c r="T40" s="18"/>
      <c r="U40" s="18"/>
      <c r="V40" s="18"/>
      <c r="W40" s="18"/>
      <c r="X40" s="18"/>
      <c r="Y40" s="18"/>
    </row>
    <row r="41" spans="1:25" ht="15">
      <c r="A41" s="18"/>
      <c r="B41" s="11"/>
      <c r="C41" s="18"/>
      <c r="D41" s="18"/>
      <c r="E41" s="18"/>
      <c r="F41" s="18"/>
      <c r="G41" s="18"/>
      <c r="H41" s="18"/>
      <c r="I41" s="18"/>
      <c r="J41" s="18"/>
      <c r="K41" s="18"/>
      <c r="L41" s="18"/>
      <c r="M41" s="18"/>
      <c r="N41" s="18"/>
      <c r="O41" s="18"/>
      <c r="P41" s="18"/>
      <c r="Q41" s="18"/>
      <c r="R41" s="18"/>
      <c r="S41" s="18"/>
      <c r="T41" s="18"/>
      <c r="U41" s="18"/>
      <c r="V41" s="18"/>
      <c r="W41" s="18"/>
      <c r="X41" s="18"/>
      <c r="Y41" s="18"/>
    </row>
    <row r="42" spans="1:25" ht="15">
      <c r="A42" s="18"/>
      <c r="B42" s="11"/>
      <c r="C42" s="18"/>
      <c r="D42" s="18"/>
      <c r="E42" s="18"/>
      <c r="F42" s="18"/>
      <c r="G42" s="18"/>
      <c r="H42" s="18"/>
      <c r="I42" s="18"/>
      <c r="J42" s="18"/>
      <c r="K42" s="18"/>
      <c r="L42" s="18"/>
      <c r="M42" s="18"/>
      <c r="N42" s="18"/>
      <c r="O42" s="18"/>
      <c r="P42" s="18"/>
      <c r="Q42" s="18"/>
      <c r="R42" s="18"/>
      <c r="S42" s="18"/>
      <c r="T42" s="18"/>
      <c r="U42" s="18"/>
      <c r="V42" s="18"/>
      <c r="W42" s="18"/>
      <c r="X42" s="18"/>
      <c r="Y42" s="18"/>
    </row>
    <row r="43" spans="1:25" ht="15">
      <c r="A43" s="18"/>
      <c r="B43" s="18"/>
      <c r="C43" s="18"/>
      <c r="D43" s="18"/>
      <c r="E43" s="18"/>
      <c r="F43" s="18"/>
      <c r="G43" s="18"/>
      <c r="H43" s="18"/>
      <c r="I43" s="18"/>
      <c r="J43" s="18"/>
      <c r="K43" s="18"/>
      <c r="L43" s="18"/>
      <c r="M43" s="18"/>
      <c r="N43" s="18"/>
      <c r="O43" s="18"/>
      <c r="P43" s="18"/>
      <c r="Q43" s="18"/>
      <c r="R43" s="18"/>
      <c r="S43" s="18"/>
      <c r="T43" s="18"/>
      <c r="U43" s="18"/>
      <c r="V43" s="18"/>
      <c r="W43" s="18"/>
      <c r="X43" s="18"/>
      <c r="Y43" s="18"/>
    </row>
    <row r="44" spans="1:25" ht="15">
      <c r="A44" s="18"/>
      <c r="B44" s="18"/>
      <c r="C44" s="18"/>
      <c r="D44" s="18"/>
      <c r="E44" s="18"/>
      <c r="F44" s="18"/>
      <c r="G44" s="18"/>
      <c r="H44" s="18"/>
      <c r="I44" s="18"/>
      <c r="J44" s="18"/>
      <c r="K44" s="18"/>
      <c r="L44" s="18"/>
      <c r="M44" s="18"/>
      <c r="N44" s="18"/>
      <c r="O44" s="18"/>
      <c r="P44" s="18"/>
      <c r="Q44" s="18"/>
      <c r="R44" s="18"/>
      <c r="S44" s="18"/>
      <c r="T44" s="18"/>
      <c r="U44" s="18"/>
      <c r="V44" s="18"/>
      <c r="W44" s="18"/>
      <c r="X44" s="18"/>
      <c r="Y44" s="18"/>
    </row>
    <row r="45" spans="1:25" ht="15">
      <c r="A45" s="18"/>
      <c r="B45" s="18"/>
      <c r="C45" s="18"/>
      <c r="D45" s="18"/>
      <c r="E45" s="18"/>
      <c r="F45" s="18"/>
      <c r="G45" s="18"/>
      <c r="H45" s="18"/>
      <c r="I45" s="18"/>
      <c r="J45" s="18"/>
      <c r="K45" s="18"/>
      <c r="L45" s="18"/>
      <c r="M45" s="18"/>
      <c r="N45" s="18"/>
      <c r="O45" s="18"/>
      <c r="P45" s="18"/>
      <c r="Q45" s="18"/>
      <c r="R45" s="18"/>
      <c r="S45" s="18"/>
      <c r="T45" s="18"/>
      <c r="U45" s="18"/>
      <c r="V45" s="18"/>
      <c r="W45" s="18"/>
      <c r="X45" s="18"/>
      <c r="Y45" s="18"/>
    </row>
    <row r="46" spans="1:25" ht="15">
      <c r="A46" s="18"/>
      <c r="B46" s="18"/>
      <c r="C46" s="18"/>
      <c r="D46" s="18"/>
      <c r="E46" s="18"/>
      <c r="F46" s="18"/>
      <c r="G46" s="18"/>
      <c r="H46" s="18"/>
      <c r="I46" s="18"/>
      <c r="J46" s="18"/>
      <c r="K46" s="18"/>
      <c r="L46" s="18"/>
      <c r="M46" s="18"/>
      <c r="N46" s="18"/>
      <c r="O46" s="18"/>
      <c r="P46" s="18"/>
      <c r="Q46" s="18"/>
      <c r="R46" s="18"/>
      <c r="S46" s="18"/>
      <c r="T46" s="18"/>
      <c r="U46" s="18"/>
      <c r="V46" s="18"/>
      <c r="W46" s="18"/>
      <c r="X46" s="18"/>
      <c r="Y46" s="18"/>
    </row>
    <row r="47" spans="1:25" ht="15">
      <c r="A47" s="18"/>
      <c r="B47" s="18"/>
      <c r="C47" s="18"/>
      <c r="D47" s="18"/>
      <c r="E47" s="18"/>
      <c r="F47" s="18"/>
      <c r="G47" s="18"/>
      <c r="H47" s="18"/>
      <c r="I47" s="18"/>
      <c r="J47" s="18"/>
      <c r="K47" s="18"/>
      <c r="L47" s="18"/>
      <c r="M47" s="18"/>
      <c r="N47" s="18"/>
      <c r="O47" s="18"/>
      <c r="P47" s="18"/>
      <c r="Q47" s="18"/>
      <c r="R47" s="18"/>
      <c r="S47" s="18"/>
      <c r="T47" s="18"/>
      <c r="U47" s="18"/>
      <c r="V47" s="18"/>
      <c r="W47" s="18"/>
      <c r="X47" s="18"/>
      <c r="Y47" s="18"/>
    </row>
    <row r="48" spans="1:25" ht="15">
      <c r="A48" s="18"/>
      <c r="B48" s="18"/>
      <c r="C48" s="18"/>
      <c r="D48" s="18"/>
      <c r="E48" s="18"/>
      <c r="F48" s="18"/>
      <c r="G48" s="18"/>
      <c r="H48" s="18"/>
      <c r="I48" s="18"/>
      <c r="J48" s="18"/>
      <c r="K48" s="18"/>
      <c r="L48" s="18"/>
      <c r="M48" s="18"/>
      <c r="N48" s="18"/>
      <c r="O48" s="18"/>
      <c r="P48" s="18"/>
      <c r="Q48" s="18"/>
      <c r="R48" s="18"/>
      <c r="S48" s="18"/>
      <c r="T48" s="18"/>
      <c r="U48" s="18"/>
      <c r="V48" s="18"/>
      <c r="W48" s="18"/>
      <c r="X48" s="18"/>
      <c r="Y48" s="18"/>
    </row>
    <row r="49" spans="1:25" ht="15">
      <c r="A49" s="18"/>
      <c r="B49" s="18"/>
      <c r="C49" s="18"/>
      <c r="D49" s="18"/>
      <c r="E49" s="18"/>
      <c r="F49" s="18"/>
      <c r="G49" s="18"/>
      <c r="H49" s="18"/>
      <c r="I49" s="18"/>
      <c r="J49" s="18"/>
      <c r="K49" s="18"/>
      <c r="L49" s="18"/>
      <c r="M49" s="18"/>
      <c r="N49" s="18"/>
      <c r="O49" s="18"/>
      <c r="P49" s="18"/>
      <c r="Q49" s="18"/>
      <c r="R49" s="18"/>
      <c r="S49" s="18"/>
      <c r="T49" s="18"/>
      <c r="U49" s="18"/>
      <c r="V49" s="18"/>
      <c r="W49" s="18"/>
      <c r="X49" s="18"/>
      <c r="Y49" s="18"/>
    </row>
    <row r="50" spans="1:25" ht="15">
      <c r="A50" s="18"/>
      <c r="B50" s="18"/>
      <c r="C50" s="18"/>
      <c r="D50" s="18"/>
      <c r="E50" s="18"/>
      <c r="F50" s="18"/>
      <c r="G50" s="18"/>
      <c r="H50" s="18"/>
      <c r="I50" s="18"/>
      <c r="J50" s="18"/>
      <c r="K50" s="18"/>
      <c r="L50" s="18"/>
      <c r="M50" s="18"/>
      <c r="N50" s="18"/>
      <c r="O50" s="18"/>
      <c r="P50" s="18"/>
      <c r="Q50" s="18"/>
      <c r="R50" s="18"/>
      <c r="S50" s="18"/>
      <c r="T50" s="18"/>
      <c r="U50" s="18"/>
      <c r="V50" s="18"/>
      <c r="W50" s="18"/>
      <c r="X50" s="18"/>
      <c r="Y50" s="18"/>
    </row>
    <row r="51" spans="1:25" ht="15">
      <c r="A51" s="18"/>
      <c r="B51" s="18"/>
      <c r="C51" s="18"/>
      <c r="D51" s="18"/>
      <c r="E51" s="18"/>
      <c r="F51" s="18"/>
      <c r="G51" s="18"/>
      <c r="H51" s="18"/>
      <c r="I51" s="18"/>
      <c r="J51" s="18"/>
      <c r="K51" s="18"/>
      <c r="L51" s="18"/>
      <c r="M51" s="18"/>
      <c r="N51" s="18"/>
      <c r="O51" s="18"/>
      <c r="P51" s="18"/>
      <c r="Q51" s="18"/>
      <c r="R51" s="18"/>
      <c r="S51" s="18"/>
      <c r="T51" s="18"/>
      <c r="U51" s="18"/>
      <c r="V51" s="18"/>
      <c r="W51" s="18"/>
      <c r="X51" s="18"/>
      <c r="Y51" s="18"/>
    </row>
    <row r="52" spans="1:25" ht="15">
      <c r="A52" s="18"/>
      <c r="B52" s="18"/>
      <c r="C52" s="18"/>
      <c r="D52" s="18"/>
      <c r="E52" s="18"/>
      <c r="F52" s="18"/>
      <c r="G52" s="18"/>
      <c r="H52" s="18"/>
      <c r="I52" s="18"/>
      <c r="J52" s="18"/>
      <c r="K52" s="18"/>
      <c r="L52" s="18"/>
      <c r="M52" s="18"/>
      <c r="N52" s="18"/>
      <c r="O52" s="18"/>
      <c r="P52" s="18"/>
      <c r="Q52" s="18"/>
      <c r="R52" s="18"/>
      <c r="S52" s="18"/>
      <c r="T52" s="18"/>
      <c r="U52" s="18"/>
      <c r="V52" s="18"/>
      <c r="W52" s="18"/>
      <c r="X52" s="18"/>
      <c r="Y52" s="18"/>
    </row>
    <row r="53" spans="1:25" ht="15">
      <c r="A53" s="18"/>
      <c r="B53" s="18"/>
      <c r="C53" s="18"/>
      <c r="D53" s="18"/>
      <c r="E53" s="18"/>
      <c r="F53" s="18"/>
      <c r="G53" s="18"/>
      <c r="H53" s="18"/>
      <c r="I53" s="18"/>
      <c r="J53" s="18"/>
      <c r="K53" s="18"/>
      <c r="L53" s="18"/>
      <c r="M53" s="18"/>
      <c r="N53" s="18"/>
      <c r="O53" s="18"/>
      <c r="P53" s="18"/>
      <c r="Q53" s="18"/>
      <c r="R53" s="18"/>
      <c r="S53" s="18"/>
      <c r="T53" s="18"/>
      <c r="U53" s="18"/>
      <c r="V53" s="18"/>
      <c r="W53" s="18"/>
      <c r="X53" s="18"/>
      <c r="Y53" s="18"/>
    </row>
    <row r="54" spans="1:25" ht="15">
      <c r="A54" s="18"/>
      <c r="B54" s="18"/>
      <c r="C54" s="18"/>
      <c r="D54" s="18"/>
      <c r="E54" s="18"/>
      <c r="F54" s="18"/>
      <c r="G54" s="18"/>
      <c r="H54" s="18"/>
      <c r="I54" s="18"/>
      <c r="J54" s="18"/>
      <c r="K54" s="18"/>
      <c r="L54" s="18"/>
      <c r="M54" s="18"/>
      <c r="N54" s="18"/>
      <c r="O54" s="18"/>
      <c r="P54" s="18"/>
      <c r="Q54" s="18"/>
      <c r="R54" s="18"/>
      <c r="S54" s="18"/>
      <c r="T54" s="18"/>
      <c r="U54" s="18"/>
      <c r="V54" s="18"/>
      <c r="W54" s="18"/>
      <c r="X54" s="18"/>
      <c r="Y54" s="18"/>
    </row>
    <row r="55" spans="1:25" ht="15">
      <c r="A55" s="18"/>
      <c r="B55" s="18"/>
      <c r="C55" s="18"/>
      <c r="D55" s="18"/>
      <c r="E55" s="18"/>
      <c r="F55" s="18"/>
      <c r="G55" s="18"/>
      <c r="H55" s="18"/>
      <c r="I55" s="18"/>
      <c r="J55" s="18"/>
      <c r="K55" s="18"/>
      <c r="L55" s="18"/>
      <c r="M55" s="18"/>
      <c r="N55" s="18"/>
      <c r="O55" s="18"/>
      <c r="P55" s="18"/>
      <c r="Q55" s="18"/>
      <c r="R55" s="18"/>
      <c r="S55" s="18"/>
      <c r="T55" s="18"/>
      <c r="U55" s="18"/>
      <c r="V55" s="18"/>
      <c r="W55" s="18"/>
      <c r="X55" s="18"/>
      <c r="Y55" s="18"/>
    </row>
    <row r="56" spans="1:25" ht="15">
      <c r="A56" s="18"/>
      <c r="B56" s="18"/>
      <c r="C56" s="18"/>
      <c r="D56" s="18"/>
      <c r="E56" s="18"/>
      <c r="F56" s="18"/>
      <c r="G56" s="18"/>
      <c r="H56" s="18"/>
      <c r="I56" s="18"/>
      <c r="J56" s="18"/>
      <c r="K56" s="18"/>
      <c r="L56" s="18"/>
      <c r="M56" s="18"/>
      <c r="N56" s="18"/>
      <c r="O56" s="18"/>
      <c r="P56" s="18"/>
      <c r="Q56" s="18"/>
      <c r="R56" s="18"/>
      <c r="S56" s="18"/>
      <c r="T56" s="18"/>
      <c r="U56" s="18"/>
      <c r="V56" s="18"/>
      <c r="W56" s="18"/>
      <c r="X56" s="18"/>
      <c r="Y56" s="18"/>
    </row>
    <row r="57" spans="1:25" ht="15">
      <c r="A57" s="18"/>
      <c r="B57" s="18"/>
      <c r="C57" s="18"/>
      <c r="D57" s="18"/>
      <c r="E57" s="18"/>
      <c r="F57" s="18"/>
      <c r="G57" s="18"/>
      <c r="H57" s="18"/>
      <c r="I57" s="18"/>
      <c r="J57" s="18"/>
      <c r="K57" s="18"/>
      <c r="L57" s="18"/>
      <c r="M57" s="18"/>
      <c r="N57" s="18"/>
      <c r="O57" s="18"/>
      <c r="P57" s="18"/>
      <c r="Q57" s="18"/>
      <c r="R57" s="18"/>
      <c r="S57" s="18"/>
      <c r="T57" s="18"/>
      <c r="U57" s="18"/>
      <c r="V57" s="18"/>
      <c r="W57" s="18"/>
      <c r="X57" s="18"/>
      <c r="Y57" s="18"/>
    </row>
    <row r="58" spans="1:25" ht="15">
      <c r="A58" s="18"/>
      <c r="B58" s="18"/>
      <c r="C58" s="18"/>
      <c r="D58" s="18"/>
      <c r="E58" s="18"/>
      <c r="F58" s="18"/>
      <c r="G58" s="18"/>
      <c r="H58" s="18"/>
      <c r="I58" s="18"/>
      <c r="J58" s="18"/>
      <c r="K58" s="18"/>
      <c r="L58" s="18"/>
      <c r="M58" s="18"/>
      <c r="N58" s="18"/>
      <c r="O58" s="18"/>
      <c r="P58" s="18"/>
      <c r="Q58" s="18"/>
      <c r="R58" s="18"/>
      <c r="S58" s="18"/>
      <c r="T58" s="18"/>
      <c r="U58" s="18"/>
      <c r="V58" s="18"/>
      <c r="W58" s="18"/>
      <c r="X58" s="18"/>
      <c r="Y58" s="18"/>
    </row>
    <row r="59" spans="1:25" ht="15">
      <c r="A59" s="18"/>
      <c r="B59" s="18"/>
      <c r="C59" s="18"/>
      <c r="D59" s="18"/>
      <c r="E59" s="18"/>
      <c r="F59" s="18"/>
      <c r="G59" s="18"/>
      <c r="H59" s="18"/>
      <c r="I59" s="18"/>
      <c r="J59" s="18"/>
      <c r="K59" s="18"/>
      <c r="L59" s="18"/>
      <c r="M59" s="18"/>
      <c r="N59" s="18"/>
      <c r="O59" s="18"/>
      <c r="P59" s="18"/>
      <c r="Q59" s="18"/>
      <c r="R59" s="18"/>
      <c r="S59" s="18"/>
      <c r="T59" s="18"/>
      <c r="U59" s="18"/>
      <c r="V59" s="18"/>
      <c r="W59" s="18"/>
      <c r="X59" s="18"/>
      <c r="Y59" s="18"/>
    </row>
    <row r="60" spans="1:25" ht="15">
      <c r="A60" s="18"/>
      <c r="B60" s="18"/>
      <c r="C60" s="18"/>
      <c r="D60" s="18"/>
      <c r="E60" s="18"/>
      <c r="F60" s="18"/>
      <c r="G60" s="18"/>
      <c r="H60" s="18"/>
      <c r="I60" s="18"/>
      <c r="J60" s="18"/>
      <c r="K60" s="18"/>
      <c r="L60" s="18"/>
      <c r="M60" s="18"/>
      <c r="N60" s="18"/>
      <c r="O60" s="18"/>
      <c r="P60" s="18"/>
      <c r="Q60" s="18"/>
      <c r="R60" s="18"/>
      <c r="S60" s="18"/>
      <c r="T60" s="18"/>
      <c r="U60" s="18"/>
      <c r="V60" s="18"/>
      <c r="W60" s="18"/>
      <c r="X60" s="18"/>
      <c r="Y60" s="18"/>
    </row>
    <row r="61" spans="1:25" ht="15">
      <c r="A61" s="18"/>
      <c r="B61" s="18"/>
      <c r="C61" s="18"/>
      <c r="D61" s="18"/>
      <c r="E61" s="18"/>
      <c r="F61" s="18"/>
      <c r="G61" s="18"/>
      <c r="H61" s="18"/>
      <c r="I61" s="18"/>
      <c r="J61" s="18"/>
      <c r="K61" s="18"/>
      <c r="L61" s="18"/>
      <c r="M61" s="18"/>
      <c r="N61" s="18"/>
      <c r="O61" s="18"/>
      <c r="P61" s="18"/>
      <c r="Q61" s="18"/>
      <c r="R61" s="18"/>
      <c r="S61" s="18"/>
      <c r="T61" s="18"/>
      <c r="U61" s="18"/>
      <c r="V61" s="18"/>
      <c r="W61" s="18"/>
      <c r="X61" s="18"/>
      <c r="Y61" s="18"/>
    </row>
    <row r="62" spans="1:25" ht="15">
      <c r="A62" s="18"/>
      <c r="B62" s="18"/>
      <c r="C62" s="18"/>
      <c r="D62" s="18"/>
      <c r="E62" s="18"/>
      <c r="F62" s="18"/>
      <c r="G62" s="18"/>
      <c r="H62" s="18"/>
      <c r="I62" s="18"/>
      <c r="J62" s="18"/>
      <c r="K62" s="18"/>
      <c r="L62" s="18"/>
      <c r="M62" s="18"/>
      <c r="N62" s="18"/>
      <c r="O62" s="18"/>
      <c r="P62" s="18"/>
      <c r="Q62" s="18"/>
      <c r="R62" s="18"/>
      <c r="S62" s="18"/>
      <c r="T62" s="18"/>
      <c r="U62" s="18"/>
      <c r="V62" s="18"/>
      <c r="W62" s="18"/>
      <c r="X62" s="18"/>
      <c r="Y62" s="18"/>
    </row>
    <row r="63" spans="1:25" ht="15">
      <c r="A63" s="18"/>
      <c r="B63" s="18"/>
      <c r="C63" s="18"/>
      <c r="D63" s="18"/>
      <c r="E63" s="18"/>
      <c r="F63" s="18"/>
      <c r="G63" s="18"/>
      <c r="H63" s="18"/>
      <c r="I63" s="18"/>
      <c r="J63" s="18"/>
      <c r="K63" s="18"/>
      <c r="L63" s="18"/>
      <c r="M63" s="18"/>
      <c r="N63" s="18"/>
      <c r="O63" s="18"/>
      <c r="P63" s="18"/>
      <c r="Q63" s="18"/>
      <c r="R63" s="18"/>
      <c r="S63" s="18"/>
      <c r="T63" s="18"/>
      <c r="U63" s="18"/>
      <c r="V63" s="18"/>
      <c r="W63" s="18"/>
      <c r="X63" s="18"/>
      <c r="Y63" s="18"/>
    </row>
    <row r="64" spans="1:25" ht="15">
      <c r="A64" s="18"/>
      <c r="B64" s="18"/>
      <c r="C64" s="18"/>
      <c r="D64" s="18"/>
      <c r="E64" s="18"/>
      <c r="F64" s="18"/>
      <c r="G64" s="18"/>
      <c r="H64" s="18"/>
      <c r="I64" s="18"/>
      <c r="J64" s="18"/>
      <c r="K64" s="18"/>
      <c r="L64" s="18"/>
      <c r="M64" s="18"/>
      <c r="N64" s="18"/>
      <c r="O64" s="18"/>
      <c r="P64" s="18"/>
      <c r="Q64" s="18"/>
      <c r="R64" s="18"/>
      <c r="S64" s="18"/>
      <c r="T64" s="18"/>
      <c r="U64" s="18"/>
      <c r="V64" s="18"/>
      <c r="W64" s="18"/>
      <c r="X64" s="18"/>
      <c r="Y64" s="18"/>
    </row>
    <row r="65" spans="1:25" ht="15">
      <c r="A65" s="18"/>
      <c r="B65" s="18"/>
      <c r="C65" s="18"/>
      <c r="D65" s="18"/>
      <c r="E65" s="18"/>
      <c r="F65" s="18"/>
      <c r="G65" s="18"/>
      <c r="H65" s="18"/>
      <c r="I65" s="18"/>
      <c r="J65" s="18"/>
      <c r="K65" s="18"/>
      <c r="L65" s="18"/>
      <c r="M65" s="18"/>
      <c r="N65" s="18"/>
      <c r="O65" s="18"/>
      <c r="P65" s="18"/>
      <c r="Q65" s="18"/>
      <c r="R65" s="18"/>
      <c r="S65" s="18"/>
      <c r="T65" s="18"/>
      <c r="U65" s="18"/>
      <c r="V65" s="18"/>
      <c r="W65" s="18"/>
      <c r="X65" s="18"/>
      <c r="Y65" s="18"/>
    </row>
    <row r="66" spans="1:25" ht="15">
      <c r="A66" s="18"/>
      <c r="B66" s="18"/>
      <c r="C66" s="18"/>
      <c r="D66" s="18"/>
      <c r="E66" s="18"/>
      <c r="F66" s="18"/>
      <c r="G66" s="18"/>
      <c r="H66" s="18"/>
      <c r="I66" s="18"/>
      <c r="J66" s="18"/>
      <c r="K66" s="18"/>
      <c r="L66" s="18"/>
      <c r="M66" s="18"/>
      <c r="N66" s="18"/>
      <c r="O66" s="18"/>
      <c r="P66" s="18"/>
      <c r="Q66" s="18"/>
      <c r="R66" s="18"/>
      <c r="S66" s="18"/>
      <c r="T66" s="18"/>
      <c r="U66" s="18"/>
      <c r="V66" s="18"/>
      <c r="W66" s="18"/>
      <c r="X66" s="18"/>
      <c r="Y66" s="18"/>
    </row>
    <row r="67" spans="1:25" ht="15">
      <c r="A67" s="18"/>
      <c r="B67" s="18"/>
      <c r="C67" s="18"/>
      <c r="D67" s="18"/>
      <c r="E67" s="18"/>
      <c r="F67" s="18"/>
      <c r="G67" s="18"/>
      <c r="H67" s="18"/>
      <c r="I67" s="18"/>
      <c r="J67" s="18"/>
      <c r="K67" s="18"/>
      <c r="L67" s="18"/>
      <c r="M67" s="18"/>
      <c r="N67" s="18"/>
      <c r="O67" s="18"/>
      <c r="P67" s="18"/>
      <c r="Q67" s="18"/>
      <c r="R67" s="18"/>
      <c r="S67" s="18"/>
      <c r="T67" s="18"/>
      <c r="U67" s="18"/>
      <c r="V67" s="18"/>
      <c r="W67" s="18"/>
      <c r="X67" s="18"/>
      <c r="Y67" s="18"/>
    </row>
    <row r="68" spans="1:25" ht="15">
      <c r="A68" s="18"/>
      <c r="B68" s="18"/>
      <c r="C68" s="18"/>
      <c r="D68" s="18"/>
      <c r="E68" s="18"/>
      <c r="F68" s="18"/>
      <c r="G68" s="18"/>
      <c r="H68" s="18"/>
      <c r="I68" s="18"/>
      <c r="J68" s="18"/>
      <c r="K68" s="18"/>
      <c r="L68" s="18"/>
      <c r="M68" s="18"/>
      <c r="N68" s="18"/>
      <c r="O68" s="18"/>
      <c r="P68" s="18"/>
      <c r="Q68" s="18"/>
      <c r="R68" s="18"/>
      <c r="S68" s="18"/>
      <c r="T68" s="18"/>
      <c r="U68" s="18"/>
      <c r="V68" s="18"/>
      <c r="W68" s="18"/>
      <c r="X68" s="18"/>
      <c r="Y68" s="18"/>
    </row>
    <row r="69" spans="1:25" ht="15">
      <c r="A69" s="18"/>
      <c r="B69" s="18"/>
      <c r="C69" s="18"/>
      <c r="D69" s="18"/>
      <c r="E69" s="18"/>
      <c r="F69" s="18"/>
      <c r="G69" s="18"/>
      <c r="H69" s="18"/>
      <c r="I69" s="18"/>
      <c r="J69" s="18"/>
      <c r="K69" s="18"/>
      <c r="L69" s="18"/>
      <c r="M69" s="18"/>
      <c r="N69" s="18"/>
      <c r="O69" s="18"/>
      <c r="P69" s="18"/>
      <c r="Q69" s="18"/>
      <c r="R69" s="18"/>
      <c r="S69" s="18"/>
      <c r="T69" s="18"/>
      <c r="U69" s="18"/>
      <c r="V69" s="18"/>
      <c r="W69" s="18"/>
      <c r="X69" s="18"/>
      <c r="Y69" s="18"/>
    </row>
    <row r="70" spans="1:25" ht="15">
      <c r="A70" s="18"/>
      <c r="B70" s="18"/>
      <c r="C70" s="18"/>
      <c r="D70" s="18"/>
      <c r="E70" s="18"/>
      <c r="F70" s="18"/>
      <c r="G70" s="18"/>
      <c r="H70" s="18"/>
      <c r="I70" s="18"/>
      <c r="J70" s="18"/>
      <c r="K70" s="18"/>
      <c r="L70" s="18"/>
      <c r="M70" s="18"/>
      <c r="N70" s="18"/>
      <c r="O70" s="18"/>
      <c r="P70" s="18"/>
      <c r="Q70" s="18"/>
      <c r="R70" s="18"/>
      <c r="S70" s="18"/>
      <c r="T70" s="18"/>
      <c r="U70" s="18"/>
      <c r="V70" s="18"/>
      <c r="W70" s="18"/>
      <c r="X70" s="18"/>
      <c r="Y70" s="18"/>
    </row>
    <row r="71" spans="1:25" ht="15">
      <c r="A71" s="18"/>
      <c r="B71" s="18"/>
      <c r="C71" s="18"/>
      <c r="D71" s="18"/>
      <c r="E71" s="18"/>
      <c r="F71" s="18"/>
      <c r="G71" s="18"/>
      <c r="H71" s="18"/>
      <c r="I71" s="18"/>
      <c r="J71" s="18"/>
      <c r="K71" s="18"/>
      <c r="L71" s="18"/>
      <c r="M71" s="18"/>
      <c r="N71" s="18"/>
      <c r="O71" s="18"/>
      <c r="P71" s="18"/>
      <c r="Q71" s="18"/>
      <c r="R71" s="18"/>
      <c r="S71" s="18"/>
      <c r="T71" s="18"/>
      <c r="U71" s="18"/>
      <c r="V71" s="18"/>
      <c r="W71" s="18"/>
      <c r="X71" s="18"/>
      <c r="Y71" s="18"/>
    </row>
    <row r="72" spans="1:25" ht="15">
      <c r="A72" s="18"/>
      <c r="B72" s="18"/>
      <c r="C72" s="18"/>
      <c r="D72" s="18"/>
      <c r="E72" s="18"/>
      <c r="F72" s="18"/>
      <c r="G72" s="18"/>
      <c r="H72" s="18"/>
      <c r="I72" s="18"/>
      <c r="J72" s="18"/>
      <c r="K72" s="18"/>
      <c r="L72" s="18"/>
      <c r="M72" s="18"/>
      <c r="N72" s="18"/>
      <c r="O72" s="18"/>
      <c r="P72" s="18"/>
      <c r="Q72" s="18"/>
      <c r="R72" s="18"/>
      <c r="S72" s="18"/>
      <c r="T72" s="18"/>
      <c r="U72" s="18"/>
      <c r="V72" s="18"/>
      <c r="W72" s="18"/>
      <c r="X72" s="18"/>
      <c r="Y72" s="18"/>
    </row>
    <row r="73" spans="1:25" ht="15">
      <c r="A73" s="18"/>
      <c r="B73" s="18"/>
      <c r="C73" s="18"/>
      <c r="D73" s="18"/>
      <c r="E73" s="18"/>
      <c r="F73" s="18"/>
      <c r="G73" s="18"/>
      <c r="H73" s="18"/>
      <c r="I73" s="18"/>
      <c r="J73" s="18"/>
      <c r="K73" s="18"/>
      <c r="L73" s="18"/>
      <c r="M73" s="18"/>
      <c r="N73" s="18"/>
      <c r="O73" s="18"/>
      <c r="P73" s="18"/>
      <c r="Q73" s="18"/>
      <c r="R73" s="18"/>
      <c r="S73" s="18"/>
      <c r="T73" s="18"/>
      <c r="U73" s="18"/>
      <c r="V73" s="18"/>
      <c r="W73" s="18"/>
      <c r="X73" s="18"/>
      <c r="Y73" s="18"/>
    </row>
    <row r="74" spans="1:25" ht="15">
      <c r="A74" s="18"/>
      <c r="B74" s="18"/>
      <c r="C74" s="18"/>
      <c r="D74" s="18"/>
      <c r="E74" s="18"/>
      <c r="F74" s="18"/>
      <c r="G74" s="18"/>
      <c r="H74" s="18"/>
      <c r="I74" s="18"/>
      <c r="J74" s="18"/>
      <c r="K74" s="18"/>
      <c r="L74" s="18"/>
      <c r="M74" s="18"/>
      <c r="N74" s="18"/>
      <c r="O74" s="18"/>
      <c r="P74" s="18"/>
      <c r="Q74" s="18"/>
      <c r="R74" s="18"/>
      <c r="S74" s="18"/>
      <c r="T74" s="18"/>
      <c r="U74" s="18"/>
      <c r="V74" s="18"/>
      <c r="W74" s="18"/>
      <c r="X74" s="18"/>
      <c r="Y74" s="18"/>
    </row>
    <row r="75" spans="1:25" ht="15">
      <c r="A75" s="18"/>
      <c r="B75" s="18"/>
      <c r="C75" s="18"/>
      <c r="D75" s="18"/>
      <c r="E75" s="18"/>
      <c r="F75" s="18"/>
      <c r="G75" s="18"/>
      <c r="H75" s="18"/>
      <c r="I75" s="18"/>
      <c r="J75" s="18"/>
      <c r="K75" s="18"/>
      <c r="L75" s="18"/>
      <c r="M75" s="18"/>
      <c r="N75" s="18"/>
      <c r="O75" s="18"/>
      <c r="P75" s="18"/>
      <c r="Q75" s="18"/>
      <c r="R75" s="18"/>
      <c r="S75" s="18"/>
      <c r="T75" s="18"/>
      <c r="U75" s="18"/>
      <c r="V75" s="18"/>
      <c r="W75" s="18"/>
      <c r="X75" s="18"/>
      <c r="Y75" s="18"/>
    </row>
    <row r="76" spans="1:25" ht="15">
      <c r="A76" s="18"/>
      <c r="B76" s="18"/>
      <c r="C76" s="18"/>
      <c r="D76" s="18"/>
      <c r="E76" s="18"/>
      <c r="F76" s="18"/>
      <c r="G76" s="18"/>
      <c r="H76" s="18"/>
      <c r="I76" s="18"/>
      <c r="J76" s="18"/>
      <c r="K76" s="18"/>
      <c r="L76" s="18"/>
      <c r="M76" s="18"/>
      <c r="N76" s="18"/>
      <c r="O76" s="18"/>
      <c r="P76" s="18"/>
      <c r="Q76" s="18"/>
      <c r="R76" s="18"/>
      <c r="S76" s="18"/>
      <c r="T76" s="18"/>
      <c r="U76" s="18"/>
      <c r="V76" s="18"/>
      <c r="W76" s="18"/>
      <c r="X76" s="18"/>
      <c r="Y76" s="18"/>
    </row>
    <row r="77" spans="1:25" ht="15">
      <c r="A77" s="18"/>
      <c r="B77" s="18"/>
      <c r="C77" s="18"/>
      <c r="D77" s="18"/>
      <c r="E77" s="18"/>
      <c r="F77" s="18"/>
      <c r="G77" s="18"/>
      <c r="H77" s="18"/>
      <c r="I77" s="18"/>
      <c r="J77" s="18"/>
      <c r="K77" s="18"/>
      <c r="L77" s="18"/>
      <c r="M77" s="18"/>
      <c r="N77" s="18"/>
      <c r="O77" s="18"/>
      <c r="P77" s="18"/>
      <c r="Q77" s="18"/>
      <c r="R77" s="18"/>
      <c r="S77" s="18"/>
      <c r="T77" s="18"/>
      <c r="U77" s="18"/>
      <c r="V77" s="18"/>
      <c r="W77" s="18"/>
      <c r="X77" s="18"/>
      <c r="Y77" s="18"/>
    </row>
    <row r="78" spans="1:25" ht="15">
      <c r="A78" s="18"/>
      <c r="B78" s="18"/>
      <c r="C78" s="18"/>
      <c r="D78" s="18"/>
      <c r="E78" s="18"/>
      <c r="F78" s="18"/>
      <c r="G78" s="18"/>
      <c r="H78" s="18"/>
      <c r="I78" s="18"/>
      <c r="J78" s="18"/>
      <c r="K78" s="18"/>
      <c r="L78" s="18"/>
      <c r="M78" s="18"/>
      <c r="N78" s="18"/>
      <c r="O78" s="18"/>
      <c r="P78" s="18"/>
      <c r="Q78" s="18"/>
      <c r="R78" s="18"/>
      <c r="S78" s="18"/>
      <c r="T78" s="18"/>
      <c r="U78" s="18"/>
      <c r="V78" s="18"/>
      <c r="W78" s="18"/>
      <c r="X78" s="18"/>
      <c r="Y78" s="18"/>
    </row>
    <row r="79" spans="1:25" ht="15">
      <c r="A79" s="18"/>
      <c r="B79" s="18"/>
      <c r="C79" s="18"/>
      <c r="D79" s="18"/>
      <c r="E79" s="18"/>
      <c r="F79" s="18"/>
      <c r="G79" s="18"/>
      <c r="H79" s="18"/>
      <c r="I79" s="18"/>
      <c r="J79" s="18"/>
      <c r="K79" s="18"/>
      <c r="L79" s="18"/>
      <c r="M79" s="18"/>
      <c r="N79" s="18"/>
      <c r="O79" s="18"/>
      <c r="P79" s="18"/>
      <c r="Q79" s="18"/>
      <c r="R79" s="18"/>
      <c r="S79" s="18"/>
      <c r="T79" s="18"/>
      <c r="U79" s="18"/>
      <c r="V79" s="18"/>
      <c r="W79" s="18"/>
      <c r="X79" s="18"/>
      <c r="Y79" s="18"/>
    </row>
    <row r="80" spans="1:25" ht="15">
      <c r="A80" s="18"/>
      <c r="B80" s="18"/>
      <c r="C80" s="18"/>
      <c r="D80" s="18"/>
      <c r="E80" s="18"/>
      <c r="F80" s="18"/>
      <c r="G80" s="18"/>
      <c r="H80" s="18"/>
      <c r="I80" s="18"/>
      <c r="J80" s="18"/>
      <c r="K80" s="18"/>
      <c r="L80" s="18"/>
      <c r="M80" s="18"/>
      <c r="N80" s="18"/>
      <c r="O80" s="18"/>
      <c r="P80" s="18"/>
      <c r="Q80" s="18"/>
      <c r="R80" s="18"/>
      <c r="S80" s="18"/>
      <c r="T80" s="18"/>
      <c r="U80" s="18"/>
      <c r="V80" s="18"/>
      <c r="W80" s="18"/>
      <c r="X80" s="18"/>
      <c r="Y80" s="18"/>
    </row>
    <row r="81" spans="1:25" ht="15">
      <c r="A81" s="18"/>
      <c r="B81" s="18"/>
      <c r="C81" s="18"/>
      <c r="D81" s="18"/>
      <c r="E81" s="18"/>
      <c r="F81" s="18"/>
      <c r="G81" s="18"/>
      <c r="H81" s="18"/>
      <c r="I81" s="18"/>
      <c r="J81" s="18"/>
      <c r="K81" s="18"/>
      <c r="L81" s="18"/>
      <c r="M81" s="18"/>
      <c r="N81" s="18"/>
      <c r="O81" s="18"/>
      <c r="P81" s="18"/>
      <c r="Q81" s="18"/>
      <c r="R81" s="18"/>
      <c r="S81" s="18"/>
      <c r="T81" s="18"/>
      <c r="U81" s="18"/>
      <c r="V81" s="18"/>
      <c r="W81" s="18"/>
      <c r="X81" s="18"/>
      <c r="Y81" s="18"/>
    </row>
    <row r="82" spans="1:25" ht="15">
      <c r="A82" s="18"/>
      <c r="B82" s="18"/>
      <c r="C82" s="18"/>
      <c r="D82" s="18"/>
      <c r="E82" s="18"/>
      <c r="F82" s="18"/>
      <c r="G82" s="18"/>
      <c r="H82" s="18"/>
      <c r="I82" s="18"/>
      <c r="J82" s="18"/>
      <c r="K82" s="18"/>
      <c r="L82" s="18"/>
      <c r="M82" s="18"/>
      <c r="N82" s="18"/>
      <c r="O82" s="18"/>
      <c r="P82" s="18"/>
      <c r="Q82" s="18"/>
      <c r="R82" s="18"/>
      <c r="S82" s="18"/>
      <c r="T82" s="18"/>
      <c r="U82" s="18"/>
      <c r="V82" s="18"/>
      <c r="W82" s="18"/>
      <c r="X82" s="18"/>
      <c r="Y82" s="18"/>
    </row>
    <row r="83" spans="1:25" ht="15">
      <c r="A83" s="18"/>
      <c r="B83" s="18"/>
      <c r="C83" s="18"/>
      <c r="D83" s="18"/>
      <c r="E83" s="18"/>
      <c r="F83" s="18"/>
      <c r="G83" s="18"/>
      <c r="H83" s="18"/>
      <c r="I83" s="18"/>
      <c r="J83" s="18"/>
      <c r="K83" s="18"/>
      <c r="L83" s="18"/>
      <c r="M83" s="18"/>
      <c r="N83" s="18"/>
      <c r="O83" s="18"/>
      <c r="P83" s="18"/>
      <c r="Q83" s="18"/>
      <c r="R83" s="18"/>
      <c r="S83" s="18"/>
      <c r="T83" s="18"/>
      <c r="U83" s="18"/>
      <c r="V83" s="18"/>
      <c r="W83" s="18"/>
      <c r="X83" s="18"/>
      <c r="Y83" s="18"/>
    </row>
    <row r="84" spans="1:25" ht="15">
      <c r="A84" s="18"/>
      <c r="B84" s="18"/>
      <c r="C84" s="18"/>
      <c r="D84" s="18"/>
      <c r="E84" s="18"/>
      <c r="F84" s="18"/>
      <c r="G84" s="18"/>
      <c r="H84" s="18"/>
      <c r="I84" s="18"/>
      <c r="J84" s="18"/>
      <c r="K84" s="18"/>
      <c r="L84" s="18"/>
      <c r="M84" s="18"/>
      <c r="N84" s="18"/>
      <c r="O84" s="18"/>
      <c r="P84" s="18"/>
      <c r="Q84" s="18"/>
      <c r="R84" s="18"/>
      <c r="S84" s="18"/>
      <c r="T84" s="18"/>
      <c r="U84" s="18"/>
      <c r="V84" s="18"/>
      <c r="W84" s="18"/>
      <c r="X84" s="18"/>
      <c r="Y84" s="18"/>
    </row>
    <row r="85" spans="1:25" ht="15">
      <c r="A85" s="18"/>
      <c r="B85" s="18"/>
      <c r="C85" s="18"/>
      <c r="D85" s="18"/>
      <c r="E85" s="18"/>
      <c r="F85" s="18"/>
      <c r="G85" s="18"/>
      <c r="H85" s="18"/>
      <c r="I85" s="18"/>
      <c r="J85" s="18"/>
      <c r="K85" s="18"/>
      <c r="L85" s="18"/>
      <c r="M85" s="18"/>
      <c r="N85" s="18"/>
      <c r="O85" s="18"/>
      <c r="P85" s="18"/>
      <c r="Q85" s="18"/>
      <c r="R85" s="18"/>
      <c r="S85" s="18"/>
      <c r="T85" s="18"/>
      <c r="U85" s="18"/>
      <c r="V85" s="18"/>
      <c r="W85" s="18"/>
      <c r="X85" s="18"/>
      <c r="Y85" s="18"/>
    </row>
    <row r="86" spans="1:25" ht="15">
      <c r="A86" s="18"/>
      <c r="B86" s="18"/>
      <c r="C86" s="18"/>
      <c r="D86" s="18"/>
      <c r="E86" s="18"/>
      <c r="F86" s="18"/>
      <c r="G86" s="18"/>
      <c r="H86" s="18"/>
      <c r="I86" s="18"/>
      <c r="J86" s="18"/>
      <c r="K86" s="18"/>
      <c r="L86" s="18"/>
      <c r="M86" s="18"/>
      <c r="N86" s="18"/>
      <c r="O86" s="18"/>
      <c r="P86" s="18"/>
      <c r="Q86" s="18"/>
      <c r="R86" s="18"/>
      <c r="S86" s="18"/>
      <c r="T86" s="18"/>
      <c r="U86" s="18"/>
      <c r="V86" s="18"/>
      <c r="W86" s="18"/>
      <c r="X86" s="18"/>
      <c r="Y86" s="18"/>
    </row>
    <row r="87" spans="1:25" ht="15">
      <c r="A87" s="18"/>
      <c r="B87" s="18"/>
      <c r="C87" s="18"/>
      <c r="D87" s="18"/>
      <c r="E87" s="18"/>
      <c r="F87" s="18"/>
      <c r="G87" s="18"/>
      <c r="H87" s="18"/>
      <c r="I87" s="18"/>
      <c r="J87" s="18"/>
      <c r="K87" s="18"/>
      <c r="L87" s="18"/>
      <c r="M87" s="18"/>
      <c r="N87" s="18"/>
      <c r="O87" s="18"/>
      <c r="P87" s="18"/>
      <c r="Q87" s="18"/>
      <c r="R87" s="18"/>
      <c r="S87" s="18"/>
      <c r="T87" s="18"/>
      <c r="U87" s="18"/>
      <c r="V87" s="18"/>
      <c r="W87" s="18"/>
      <c r="X87" s="18"/>
      <c r="Y87" s="18"/>
    </row>
    <row r="88" spans="1:25" ht="15">
      <c r="A88" s="18"/>
      <c r="B88" s="18"/>
      <c r="C88" s="18"/>
      <c r="D88" s="18"/>
      <c r="E88" s="18"/>
      <c r="F88" s="18"/>
      <c r="G88" s="18"/>
      <c r="H88" s="18"/>
      <c r="I88" s="18"/>
      <c r="J88" s="18"/>
      <c r="K88" s="18"/>
      <c r="L88" s="18"/>
      <c r="M88" s="18"/>
      <c r="N88" s="18"/>
      <c r="O88" s="18"/>
      <c r="P88" s="18"/>
      <c r="Q88" s="18"/>
      <c r="R88" s="18"/>
      <c r="S88" s="18"/>
      <c r="T88" s="18"/>
      <c r="U88" s="18"/>
      <c r="V88" s="18"/>
      <c r="W88" s="18"/>
      <c r="X88" s="18"/>
      <c r="Y88" s="18"/>
    </row>
    <row r="89" spans="1:25" ht="15">
      <c r="A89" s="18"/>
      <c r="B89" s="18"/>
      <c r="C89" s="18"/>
      <c r="D89" s="18"/>
      <c r="E89" s="18"/>
      <c r="F89" s="18"/>
      <c r="G89" s="18"/>
      <c r="H89" s="18"/>
      <c r="I89" s="18"/>
      <c r="J89" s="18"/>
      <c r="K89" s="18"/>
      <c r="L89" s="18"/>
      <c r="M89" s="18"/>
      <c r="N89" s="18"/>
      <c r="O89" s="18"/>
      <c r="P89" s="18"/>
      <c r="Q89" s="18"/>
      <c r="R89" s="18"/>
      <c r="S89" s="18"/>
      <c r="T89" s="18"/>
      <c r="U89" s="18"/>
      <c r="V89" s="18"/>
      <c r="W89" s="18"/>
      <c r="X89" s="18"/>
      <c r="Y89" s="18"/>
    </row>
    <row r="90" spans="1:25" ht="15">
      <c r="A90" s="18"/>
      <c r="B90" s="18"/>
      <c r="C90" s="18"/>
      <c r="D90" s="18"/>
      <c r="E90" s="18"/>
      <c r="F90" s="18"/>
      <c r="G90" s="18"/>
      <c r="H90" s="18"/>
      <c r="I90" s="18"/>
      <c r="J90" s="18"/>
      <c r="K90" s="18"/>
      <c r="L90" s="18"/>
      <c r="M90" s="18"/>
      <c r="N90" s="18"/>
      <c r="O90" s="18"/>
      <c r="P90" s="18"/>
      <c r="Q90" s="18"/>
      <c r="R90" s="18"/>
      <c r="S90" s="18"/>
      <c r="T90" s="18"/>
      <c r="U90" s="18"/>
      <c r="V90" s="18"/>
      <c r="W90" s="18"/>
      <c r="X90" s="18"/>
      <c r="Y90" s="18"/>
    </row>
    <row r="91" spans="1:25" ht="15">
      <c r="A91" s="18"/>
      <c r="B91" s="18"/>
      <c r="C91" s="18"/>
      <c r="D91" s="18"/>
      <c r="E91" s="18"/>
      <c r="F91" s="18"/>
      <c r="G91" s="18"/>
      <c r="H91" s="18"/>
      <c r="I91" s="18"/>
      <c r="J91" s="18"/>
      <c r="K91" s="18"/>
      <c r="L91" s="18"/>
      <c r="M91" s="18"/>
      <c r="N91" s="18"/>
      <c r="O91" s="18"/>
      <c r="P91" s="18"/>
      <c r="Q91" s="18"/>
      <c r="R91" s="18"/>
      <c r="S91" s="18"/>
      <c r="T91" s="18"/>
      <c r="U91" s="18"/>
      <c r="V91" s="18"/>
      <c r="W91" s="18"/>
      <c r="X91" s="18"/>
      <c r="Y91" s="18"/>
    </row>
    <row r="92" spans="1:25" ht="15">
      <c r="A92" s="18"/>
      <c r="B92" s="18"/>
      <c r="C92" s="18"/>
      <c r="D92" s="18"/>
      <c r="E92" s="18"/>
      <c r="F92" s="18"/>
      <c r="G92" s="18"/>
      <c r="H92" s="18"/>
      <c r="I92" s="18"/>
      <c r="J92" s="18"/>
      <c r="K92" s="18"/>
      <c r="L92" s="18"/>
      <c r="M92" s="18"/>
      <c r="N92" s="18"/>
      <c r="O92" s="18"/>
      <c r="P92" s="18"/>
      <c r="Q92" s="18"/>
      <c r="R92" s="18"/>
      <c r="S92" s="18"/>
      <c r="T92" s="18"/>
      <c r="U92" s="18"/>
      <c r="V92" s="18"/>
      <c r="W92" s="18"/>
      <c r="X92" s="18"/>
      <c r="Y92" s="18"/>
    </row>
    <row r="93" spans="1:25" ht="15">
      <c r="A93" s="18"/>
      <c r="B93" s="18"/>
      <c r="C93" s="18"/>
      <c r="D93" s="18"/>
      <c r="E93" s="18"/>
      <c r="F93" s="18"/>
      <c r="G93" s="18"/>
      <c r="H93" s="18"/>
      <c r="I93" s="18"/>
      <c r="J93" s="18"/>
      <c r="K93" s="18"/>
      <c r="L93" s="18"/>
      <c r="M93" s="18"/>
      <c r="N93" s="18"/>
      <c r="O93" s="18"/>
      <c r="P93" s="18"/>
      <c r="Q93" s="18"/>
      <c r="R93" s="18"/>
      <c r="S93" s="18"/>
      <c r="T93" s="18"/>
      <c r="U93" s="18"/>
      <c r="V93" s="18"/>
      <c r="W93" s="18"/>
      <c r="X93" s="18"/>
      <c r="Y93" s="18"/>
    </row>
    <row r="94" spans="1:25" ht="15">
      <c r="A94" s="18"/>
      <c r="B94" s="18"/>
      <c r="C94" s="18"/>
      <c r="D94" s="18"/>
      <c r="E94" s="18"/>
      <c r="F94" s="18"/>
      <c r="G94" s="18"/>
      <c r="H94" s="18"/>
      <c r="I94" s="18"/>
      <c r="J94" s="18"/>
      <c r="K94" s="18"/>
      <c r="L94" s="18"/>
      <c r="M94" s="18"/>
      <c r="N94" s="18"/>
      <c r="O94" s="18"/>
      <c r="P94" s="18"/>
      <c r="Q94" s="18"/>
      <c r="R94" s="18"/>
      <c r="S94" s="18"/>
      <c r="T94" s="18"/>
      <c r="U94" s="18"/>
      <c r="V94" s="18"/>
      <c r="W94" s="18"/>
      <c r="X94" s="18"/>
      <c r="Y94" s="18"/>
    </row>
    <row r="95" spans="1:25" ht="15">
      <c r="A95" s="18"/>
      <c r="B95" s="18"/>
      <c r="C95" s="18"/>
      <c r="D95" s="18"/>
      <c r="E95" s="18"/>
      <c r="F95" s="18"/>
      <c r="G95" s="18"/>
      <c r="H95" s="18"/>
      <c r="I95" s="18"/>
      <c r="J95" s="18"/>
      <c r="K95" s="18"/>
      <c r="L95" s="18"/>
      <c r="M95" s="18"/>
      <c r="N95" s="18"/>
      <c r="O95" s="18"/>
      <c r="P95" s="18"/>
      <c r="Q95" s="18"/>
      <c r="R95" s="18"/>
      <c r="S95" s="18"/>
      <c r="T95" s="18"/>
      <c r="U95" s="18"/>
      <c r="V95" s="18"/>
      <c r="W95" s="18"/>
      <c r="X95" s="18"/>
      <c r="Y95" s="18"/>
    </row>
    <row r="96" spans="1:25" ht="15">
      <c r="A96" s="18"/>
      <c r="B96" s="18"/>
      <c r="C96" s="18"/>
      <c r="D96" s="18"/>
      <c r="E96" s="18"/>
      <c r="F96" s="18"/>
      <c r="G96" s="18"/>
      <c r="H96" s="18"/>
      <c r="I96" s="18"/>
      <c r="J96" s="18"/>
      <c r="K96" s="18"/>
      <c r="L96" s="18"/>
      <c r="M96" s="18"/>
      <c r="N96" s="18"/>
      <c r="O96" s="18"/>
      <c r="P96" s="18"/>
      <c r="Q96" s="18"/>
      <c r="R96" s="18"/>
      <c r="S96" s="18"/>
      <c r="T96" s="18"/>
      <c r="U96" s="18"/>
      <c r="V96" s="18"/>
      <c r="W96" s="18"/>
      <c r="X96" s="18"/>
      <c r="Y96" s="18"/>
    </row>
    <row r="97" spans="1:25" ht="15">
      <c r="A97" s="18"/>
      <c r="B97" s="18"/>
      <c r="C97" s="18"/>
      <c r="D97" s="18"/>
      <c r="E97" s="18"/>
      <c r="F97" s="18"/>
      <c r="G97" s="18"/>
      <c r="H97" s="18"/>
      <c r="I97" s="18"/>
      <c r="J97" s="18"/>
      <c r="K97" s="18"/>
      <c r="L97" s="18"/>
      <c r="M97" s="18"/>
      <c r="N97" s="18"/>
      <c r="O97" s="18"/>
      <c r="P97" s="18"/>
      <c r="Q97" s="18"/>
      <c r="R97" s="18"/>
      <c r="S97" s="18"/>
      <c r="T97" s="18"/>
      <c r="U97" s="18"/>
      <c r="V97" s="18"/>
      <c r="W97" s="18"/>
      <c r="X97" s="18"/>
      <c r="Y97" s="18"/>
    </row>
    <row r="98" spans="1:25" ht="15">
      <c r="A98" s="18"/>
      <c r="B98" s="18"/>
      <c r="C98" s="18"/>
      <c r="D98" s="18"/>
      <c r="E98" s="18"/>
      <c r="F98" s="18"/>
      <c r="G98" s="18"/>
      <c r="H98" s="18"/>
      <c r="I98" s="18"/>
      <c r="J98" s="18"/>
      <c r="K98" s="18"/>
      <c r="L98" s="18"/>
      <c r="M98" s="18"/>
      <c r="N98" s="18"/>
      <c r="O98" s="18"/>
      <c r="P98" s="18"/>
      <c r="Q98" s="18"/>
      <c r="R98" s="18"/>
      <c r="S98" s="18"/>
      <c r="T98" s="18"/>
      <c r="U98" s="18"/>
      <c r="V98" s="18"/>
      <c r="W98" s="18"/>
      <c r="X98" s="18"/>
      <c r="Y98" s="18"/>
    </row>
    <row r="99" spans="1:25" ht="15">
      <c r="A99" s="18"/>
      <c r="B99" s="18"/>
      <c r="C99" s="18"/>
      <c r="D99" s="18"/>
      <c r="E99" s="18"/>
      <c r="F99" s="18"/>
      <c r="G99" s="18"/>
      <c r="H99" s="18"/>
      <c r="I99" s="18"/>
      <c r="J99" s="18"/>
      <c r="K99" s="18"/>
      <c r="L99" s="18"/>
      <c r="M99" s="18"/>
      <c r="N99" s="18"/>
      <c r="O99" s="18"/>
      <c r="P99" s="18"/>
      <c r="Q99" s="18"/>
      <c r="R99" s="18"/>
      <c r="S99" s="18"/>
      <c r="T99" s="18"/>
      <c r="U99" s="18"/>
      <c r="V99" s="18"/>
      <c r="W99" s="18"/>
      <c r="X99" s="18"/>
      <c r="Y99" s="18"/>
    </row>
    <row r="100" spans="1:25" ht="1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row>
    <row r="101" spans="1:25" ht="1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row>
    <row r="102" spans="1:25" ht="1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row>
    <row r="103" spans="1:25" ht="1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row>
    <row r="104" spans="1:25" ht="1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row>
    <row r="105" spans="1:25" ht="1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row>
    <row r="106" spans="1:25" ht="1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row>
    <row r="107" spans="1:25" ht="1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row>
    <row r="108" spans="1:25" ht="1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row>
    <row r="109" spans="1:25" ht="1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row>
    <row r="110" spans="1:25" ht="1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row>
    <row r="111" spans="1:25" ht="1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row>
    <row r="112" spans="1:25" ht="1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row>
    <row r="113" spans="1:25" ht="1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row>
    <row r="114" spans="1:25" ht="1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row>
    <row r="115" spans="1:25" ht="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row>
    <row r="116" spans="1:25" ht="1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row>
    <row r="117" spans="1:25" ht="1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row>
    <row r="118" spans="1:25" ht="1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row>
    <row r="119" spans="1:25" ht="1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row>
    <row r="120" spans="1:25" ht="1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row>
    <row r="121" spans="1:25" ht="1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row>
    <row r="122" spans="1:25" ht="1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row>
    <row r="123" spans="1:25" ht="1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row>
    <row r="124" spans="1:25" ht="1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row>
    <row r="125" spans="1:25" ht="1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row>
    <row r="126" spans="1:25" ht="1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row>
    <row r="127" spans="1:25" ht="1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row>
    <row r="128" spans="1:25" ht="1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row>
    <row r="129" spans="1:25" ht="1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row>
    <row r="130" spans="1:25" ht="1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row>
    <row r="131" spans="1:25" ht="1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row>
    <row r="132" spans="1:25" ht="1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row>
    <row r="133" spans="1:25" ht="1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row>
    <row r="134" spans="1:25" ht="1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row>
    <row r="135" spans="1:25" ht="1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row>
    <row r="136" spans="1:25" ht="1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row>
    <row r="137" spans="1:25" ht="1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row>
    <row r="138" spans="1:25" ht="1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row>
    <row r="139" spans="1:25" ht="1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row>
    <row r="140" spans="1:25" ht="1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row>
    <row r="141" spans="1:25" ht="1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row>
    <row r="142" spans="1:25" ht="1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row>
    <row r="143" spans="1:25" ht="1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row>
    <row r="144" spans="1:25" ht="1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row>
    <row r="145" spans="1:25" ht="1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row>
    <row r="146" spans="1:25" ht="1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row>
    <row r="147" spans="1:25" ht="1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row>
    <row r="148" spans="1:25" ht="1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row>
    <row r="149" spans="1:25" ht="1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row>
    <row r="150" spans="1:25" ht="1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row>
    <row r="151" spans="1:25" ht="1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row>
    <row r="152" spans="1:25" ht="1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row>
    <row r="153" spans="1:25" ht="1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row>
    <row r="154" spans="1:25" ht="1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row>
    <row r="155" spans="1:25" ht="1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row>
    <row r="156" spans="1:25" ht="1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row>
    <row r="157" spans="1:25" ht="1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row>
    <row r="158" spans="1:25" ht="1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row>
    <row r="159" spans="1:25" ht="1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row>
    <row r="160" spans="1:25" ht="1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row>
    <row r="161" spans="1:25" ht="1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row>
    <row r="162" spans="1:25" ht="1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row>
    <row r="163" spans="1:25" ht="1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row>
    <row r="164" spans="1:25" ht="1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row>
    <row r="165" spans="1:25" ht="1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row>
    <row r="166" spans="1:25" ht="1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row>
    <row r="167" spans="1:25" ht="1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row>
    <row r="168" spans="1:25" ht="1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row>
    <row r="169" spans="1:25" ht="1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row>
    <row r="170" spans="1:25" ht="1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row>
    <row r="171" spans="1:25" ht="1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row>
    <row r="172" spans="1:25" ht="1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row>
    <row r="173" spans="1:25" ht="1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row>
    <row r="174" spans="1:25" ht="1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row>
    <row r="175" spans="1:25" ht="1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row>
    <row r="176" spans="1:25" ht="1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row>
    <row r="177" spans="1:25" ht="1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row>
    <row r="178" spans="1:25" ht="1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row>
    <row r="179" spans="1:25" ht="1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row>
    <row r="180" spans="1:25" ht="1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row>
    <row r="181" spans="1:25" ht="1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row>
    <row r="182" spans="1:25" ht="1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row>
    <row r="183" spans="1:25" ht="1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row>
    <row r="184" spans="1:25" ht="1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row>
    <row r="185" spans="1:25" ht="1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row>
    <row r="186" spans="1:25" ht="1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row>
    <row r="187" spans="1:25" ht="1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row>
    <row r="188" spans="1:25" ht="1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row>
    <row r="189" spans="1:25" ht="1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row>
    <row r="190" spans="1:25" ht="1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row>
    <row r="191" spans="1:25" ht="1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row>
    <row r="192" spans="1:25" ht="1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row>
    <row r="193" spans="1:25" ht="1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row>
    <row r="194" spans="1:25" ht="1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row>
    <row r="195" spans="1:25" ht="1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row>
    <row r="196" spans="1:25" ht="1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row>
    <row r="197" spans="1:25" ht="1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row>
    <row r="198" spans="1:25" ht="1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row>
    <row r="199" spans="1:25" ht="1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row>
    <row r="200" spans="1:25" ht="1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row>
    <row r="201" spans="1:25" ht="1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row>
    <row r="202" spans="1:25" ht="1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row>
    <row r="203" spans="1:25" ht="1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row>
    <row r="204" spans="1:25" ht="1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row>
    <row r="205" spans="1:25" ht="1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row>
    <row r="206" spans="1:25" ht="1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row>
    <row r="207" spans="1:25" ht="1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row>
    <row r="208" spans="1:25" ht="1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row>
    <row r="209" spans="1:25" ht="1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row>
    <row r="210" spans="1:25" ht="1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row>
    <row r="211" spans="1:25" ht="1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row>
    <row r="212" spans="1:25" ht="1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row>
    <row r="213" spans="1:25" ht="1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row>
    <row r="214" spans="1:25" ht="1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row>
    <row r="215" spans="1:25" ht="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row>
    <row r="216" spans="1:25" ht="1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row>
    <row r="217" spans="1:25" ht="1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row>
    <row r="218" spans="1:25" ht="1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row>
    <row r="219" spans="1:25" ht="1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row>
    <row r="220" spans="1:25" ht="1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row>
    <row r="221" spans="1:25" ht="1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row>
    <row r="222" spans="1:25" ht="1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row>
    <row r="223" spans="1:25" ht="1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row>
    <row r="224" spans="1:25" ht="1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row>
    <row r="225" spans="1:25" ht="1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row>
    <row r="226" spans="1:25" ht="1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row>
    <row r="227" spans="1:25" ht="1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row>
    <row r="228" spans="1:25" ht="1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row>
    <row r="229" spans="1:25" ht="1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row>
    <row r="230" spans="1:25" ht="1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row>
    <row r="231" spans="1:25" ht="1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row>
    <row r="232" spans="1:25" ht="1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row>
    <row r="233" spans="1:25" ht="1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row>
    <row r="234" spans="1:25" ht="1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row>
    <row r="235" spans="1:25" ht="1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row>
    <row r="236" spans="1:25" ht="1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row>
    <row r="237" spans="1:25" ht="1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row>
    <row r="238" spans="1:25" ht="1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row>
    <row r="239" spans="1:25" ht="1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row>
    <row r="240" spans="1:25" ht="1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row>
    <row r="241" spans="1:25" ht="1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row>
    <row r="242" spans="1:25" ht="1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row>
    <row r="243" spans="1:25" ht="1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row>
    <row r="244" spans="1:25" ht="1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row>
    <row r="245" spans="1:25" ht="1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row>
    <row r="246" spans="1:25" ht="1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row>
    <row r="247" spans="1:25" ht="1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row>
    <row r="248" spans="1:25" ht="1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row>
    <row r="249" spans="1:25" ht="1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row>
    <row r="250" spans="1:25" ht="1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row>
    <row r="251" spans="1:25" ht="1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row>
    <row r="252" spans="1:25" ht="1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row>
    <row r="253" spans="1:25" ht="1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row>
    <row r="254" spans="1:25" ht="1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row>
    <row r="255" spans="1:25" ht="1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row>
    <row r="256" spans="1:25" ht="1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row>
    <row r="257" spans="1:25" ht="1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row>
    <row r="258" spans="1:25" ht="1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row>
    <row r="259" spans="1:25" ht="1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row>
    <row r="260" spans="1:25" ht="1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row>
    <row r="261" spans="1:25" ht="1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row>
    <row r="262" spans="1:25" ht="1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row>
    <row r="263" spans="1:25" ht="1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row>
    <row r="264" spans="1:25" ht="1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row>
    <row r="265" spans="1:25" ht="1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row>
    <row r="266" spans="1:25" ht="1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row>
    <row r="267" spans="1:25" ht="1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row>
    <row r="268" spans="1:25" ht="1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row>
    <row r="269" spans="1:25" ht="1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row>
    <row r="270" spans="1:25" ht="1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row>
    <row r="271" spans="1:25" ht="1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row>
    <row r="272" spans="1:25" ht="1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row>
    <row r="273" spans="1:25" ht="1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row>
    <row r="274" spans="1:25" ht="1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row>
    <row r="275" spans="1:25" ht="1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row>
    <row r="276" spans="1:25" ht="1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row>
    <row r="277" spans="1:25" ht="1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row>
    <row r="278" spans="1:25" ht="1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row>
    <row r="279" spans="1:25" ht="1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row>
    <row r="280" spans="1:25" ht="1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row>
    <row r="281" spans="1:25" ht="1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row>
    <row r="282" spans="1:25" ht="1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row>
    <row r="283" spans="1:25" ht="1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row>
    <row r="284" spans="1:25" ht="1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row>
    <row r="285" spans="1:25" ht="1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row>
    <row r="286" spans="1:25" ht="1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row>
    <row r="287" spans="1:25" ht="1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row>
    <row r="288" spans="1:25" ht="1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row>
    <row r="289" spans="1:25" ht="1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row>
    <row r="290" spans="1:25" ht="1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row>
    <row r="291" spans="1:25" ht="1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row>
    <row r="292" spans="1:25" ht="1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row>
    <row r="293" spans="1:25" ht="1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row>
    <row r="294" spans="1:25" ht="1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row>
    <row r="295" spans="1:25" ht="1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row>
    <row r="296" spans="1:25" ht="1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row>
    <row r="297" spans="1:25" ht="1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row>
    <row r="298" spans="1:25" ht="1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row>
    <row r="299" spans="1:25" ht="1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row>
    <row r="300" spans="1:25" ht="1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row>
    <row r="301" spans="1:25" ht="1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row>
    <row r="302" spans="1:25" ht="1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row>
    <row r="303" spans="1:25" ht="1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row>
    <row r="304" spans="1:25" ht="1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row>
    <row r="305" spans="1:25" ht="1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row>
    <row r="306" spans="1:25" ht="1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row>
    <row r="307" spans="1:25" ht="1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row>
    <row r="308" spans="1:25" ht="1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row>
    <row r="309" spans="1:25" ht="1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row>
    <row r="310" spans="1:25" ht="1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row>
    <row r="311" spans="1:25" ht="1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row>
    <row r="312" spans="1:25" ht="1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row>
    <row r="313" spans="1:25" ht="1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row>
    <row r="314" spans="1:25" ht="1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row>
    <row r="315" spans="1:25" ht="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row>
    <row r="316" spans="1:25" ht="1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row>
    <row r="317" spans="1:25" ht="1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row>
    <row r="318" spans="1:25" ht="1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row>
    <row r="319" spans="1:25" ht="1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row>
    <row r="320" spans="1:25" ht="1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row>
    <row r="321" spans="1:25" ht="1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row>
    <row r="322" spans="1:25" ht="1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row>
    <row r="323" spans="1:25" ht="1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row>
    <row r="324" spans="1:25" ht="1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row>
    <row r="325" spans="1:25" ht="1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row>
    <row r="326" spans="1:25" ht="1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row>
    <row r="327" spans="1:25" ht="1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row>
    <row r="328" spans="1:25" ht="1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row>
    <row r="329" spans="1:25" ht="1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row>
    <row r="330" spans="1:25" ht="1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row>
    <row r="331" spans="1:25" ht="1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row>
    <row r="332" spans="1:25" ht="1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row>
    <row r="333" spans="1:25" ht="1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row>
    <row r="334" spans="1:25" ht="1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row>
    <row r="335" spans="1:25" ht="1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row>
    <row r="336" spans="1:25" ht="1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row>
    <row r="337" spans="1:25" ht="1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row>
    <row r="338" spans="1:25" ht="1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row>
    <row r="339" spans="1:25" ht="1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row>
    <row r="340" spans="1:25" ht="1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row>
    <row r="341" spans="1:25" ht="1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row>
    <row r="342" spans="1:25" ht="1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row>
    <row r="343" spans="1:25" ht="1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row>
    <row r="344" spans="1:25" ht="1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row>
    <row r="345" spans="1:25" ht="1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row>
    <row r="346" spans="1:25" ht="1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row>
    <row r="347" spans="1:25" ht="1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row>
    <row r="348" spans="1:25" ht="1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row>
    <row r="349" spans="1:25" ht="1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row>
    <row r="350" spans="1:25" ht="1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row>
    <row r="351" spans="1:25" ht="1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row>
    <row r="352" spans="1:25" ht="1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row>
    <row r="353" spans="1:25" ht="1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row>
    <row r="354" spans="1:25" ht="1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row>
    <row r="355" spans="1:25" ht="1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row>
    <row r="356" spans="1:25" ht="1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row>
    <row r="357" spans="1:25" ht="1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row>
    <row r="358" spans="1:25" ht="1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row>
    <row r="359" spans="1:25" ht="1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row>
    <row r="360" spans="1:25" ht="1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row>
    <row r="361" spans="1:25" ht="1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row>
    <row r="362" spans="1:25" ht="1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row>
    <row r="363" spans="1:25" ht="1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row>
    <row r="364" spans="1:25" ht="1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row>
    <row r="365" spans="1:25" ht="1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row>
    <row r="366" spans="1:25" ht="1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row>
    <row r="367" spans="1:25" ht="1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row>
    <row r="368" spans="1:25" ht="1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row>
    <row r="369" spans="1:25" ht="1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row>
    <row r="370" spans="1:25" ht="1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row>
    <row r="371" spans="1:25" ht="1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row>
    <row r="372" spans="1:25" ht="1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row>
    <row r="373" spans="1:25" ht="1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row>
    <row r="374" spans="1:25" ht="1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row>
    <row r="375" spans="1:25" ht="1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row>
    <row r="376" spans="1:25" ht="1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row>
    <row r="377" spans="1:25" ht="1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row>
    <row r="378" spans="1:25" ht="1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row>
    <row r="379" spans="1:25" ht="1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row>
    <row r="380" spans="1:25" ht="1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row>
    <row r="381" spans="1:25" ht="1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row>
    <row r="382" spans="1:25" ht="1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row>
    <row r="383" spans="1:25" ht="1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row>
    <row r="384" spans="1:25" ht="1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row>
    <row r="385" spans="1:25" ht="1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row>
    <row r="386" spans="1:25" ht="1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row>
    <row r="387" spans="1:25" ht="1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row>
    <row r="388" spans="1:25" ht="1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row>
    <row r="389" spans="1:25" ht="1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row>
    <row r="390" spans="1:25" ht="1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row>
    <row r="391" spans="1:25" ht="1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row>
    <row r="392" spans="1:25" ht="1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row>
    <row r="393" spans="1:25" ht="1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row>
    <row r="394" spans="1:25" ht="1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row>
    <row r="395" spans="1:25" ht="1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row>
    <row r="396" spans="1:25" ht="1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row>
    <row r="397" spans="1:25" ht="1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row>
    <row r="398" spans="1:25" ht="1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row>
    <row r="399" spans="1:25" ht="1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row>
    <row r="400" spans="1:25" ht="1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row>
    <row r="401" spans="1:25" ht="1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row>
    <row r="402" spans="1:25" ht="1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row>
    <row r="403" spans="1:25" ht="1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row>
    <row r="404" spans="1:25" ht="1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row>
    <row r="405" spans="1:25" ht="1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row>
    <row r="406" spans="1:25" ht="1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row>
    <row r="407" spans="1:25" ht="1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row>
    <row r="408" spans="1:25" ht="1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row>
    <row r="409" spans="1:25" ht="1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row>
    <row r="410" spans="1:25" ht="1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row>
    <row r="411" spans="1:25" ht="1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row>
    <row r="412" spans="1:25" ht="1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row>
    <row r="413" spans="1:25" ht="1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row>
    <row r="414" spans="1:25" ht="1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row>
    <row r="415" spans="1:25" ht="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row>
    <row r="416" spans="1:25" ht="1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row>
    <row r="417" spans="1:25" ht="1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row>
    <row r="418" spans="1:25" ht="1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row>
    <row r="419" spans="1:25" ht="1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row>
    <row r="420" spans="1:25" ht="1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row>
    <row r="421" spans="1:25" ht="1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row>
    <row r="422" spans="1:25" ht="1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row>
    <row r="423" spans="1:25" ht="1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row>
    <row r="424" spans="1:25" ht="1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row>
    <row r="425" spans="1:25" ht="1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row>
    <row r="426" spans="1:25" ht="1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row>
    <row r="427" spans="1:25" ht="1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row>
    <row r="428" spans="1:25" ht="1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row>
    <row r="429" spans="1:25" ht="1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row>
    <row r="430" spans="1:25" ht="1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row>
    <row r="431" spans="1:25" ht="1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row>
    <row r="432" spans="1:25" ht="1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row>
    <row r="433" spans="1:25" ht="1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row>
    <row r="434" spans="1:25" ht="1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row>
    <row r="435" spans="1:25" ht="1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row>
    <row r="436" spans="1:25" ht="1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row>
    <row r="437" spans="1:25" ht="1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row>
    <row r="438" spans="1:25" ht="1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row>
    <row r="439" spans="1:25" ht="1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row>
    <row r="440" spans="1:25" ht="1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row>
    <row r="441" spans="1:25" ht="1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row>
    <row r="442" spans="1:25" ht="1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row>
    <row r="443" spans="1:25" ht="1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row>
    <row r="444" spans="1:25" ht="1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row>
    <row r="445" spans="1:25" ht="1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row>
    <row r="446" spans="1:25" ht="1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row>
    <row r="447" spans="1:25" ht="1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row>
    <row r="448" spans="1:25" ht="1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row>
    <row r="449" spans="1:25" ht="1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row>
    <row r="450" spans="1:25" ht="1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row>
    <row r="451" spans="1:25" ht="1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row>
    <row r="452" spans="1:25" ht="1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row>
    <row r="453" spans="1:25" ht="1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row>
    <row r="454" spans="1:25" ht="1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row>
    <row r="455" spans="1:25" ht="1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row>
    <row r="456" spans="1:25" ht="1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row>
    <row r="457" spans="1:25" ht="1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row>
    <row r="458" spans="1:25" ht="1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row>
    <row r="459" spans="1:25" ht="1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row>
    <row r="460" spans="1:25" ht="1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row>
    <row r="461" spans="1:25" ht="1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row>
    <row r="462" spans="1:25" ht="1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row>
    <row r="463" spans="1:25" ht="1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row>
    <row r="464" spans="1:25" ht="1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row>
    <row r="465" spans="1:25" ht="1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row>
    <row r="466" spans="1:25" ht="1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row>
    <row r="467" spans="1:25" ht="1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row>
    <row r="468" spans="1:25" ht="1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row>
    <row r="469" spans="1:25" ht="1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row>
    <row r="470" spans="1:25" ht="1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row>
    <row r="471" spans="1:25" ht="1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row>
    <row r="472" spans="1:25" ht="1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row>
    <row r="473" spans="1:25" ht="1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row>
    <row r="474" spans="1:25" ht="1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row>
    <row r="475" spans="1:25" ht="1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row>
    <row r="476" spans="1:25" ht="1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row>
    <row r="477" spans="1:25" ht="1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row>
    <row r="478" spans="1:25" ht="1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row>
    <row r="479" spans="1:25" ht="1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row>
    <row r="480" spans="1:25" ht="1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row>
    <row r="481" spans="1:25" ht="1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row>
    <row r="482" spans="1:25" ht="1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row>
    <row r="483" spans="1:25" ht="1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row>
    <row r="484" spans="1:25" ht="1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row>
    <row r="485" spans="1:25" ht="1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row>
    <row r="486" spans="1:25" ht="1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row>
    <row r="487" spans="1:25" ht="1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row>
    <row r="488" spans="1:25" ht="1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row>
    <row r="489" spans="1:25" ht="1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row>
    <row r="490" spans="1:25" ht="1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row>
    <row r="491" spans="1:25" ht="1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row>
    <row r="492" spans="1:25" ht="1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row>
    <row r="493" spans="1:25" ht="1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row>
    <row r="494" spans="1:25" ht="1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row>
    <row r="495" spans="1:25" ht="1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row>
    <row r="496" spans="1:25" ht="1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row>
    <row r="497" spans="1:25" ht="1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row>
    <row r="498" spans="1:25" ht="1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row>
    <row r="499" spans="1:25" ht="1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row>
    <row r="500" spans="1:25" ht="1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row>
    <row r="501" spans="1:25" ht="1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row>
    <row r="502" spans="1:25" ht="1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row>
    <row r="503" spans="1:25" ht="1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row>
    <row r="504" spans="1:25" ht="1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row>
    <row r="505" spans="1:25" ht="1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row>
    <row r="506" spans="1:25" ht="1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row>
    <row r="507" spans="1:25" ht="1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row>
    <row r="508" spans="1:25" ht="1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row>
    <row r="509" spans="1:25" ht="1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row>
    <row r="510" spans="1:25" ht="1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row>
    <row r="511" spans="1:25" ht="1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row>
    <row r="512" spans="1:25" ht="1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row>
    <row r="513" spans="1:25" ht="1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row>
    <row r="514" spans="1:25" ht="1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row>
    <row r="515" spans="1:25" ht="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row>
    <row r="516" spans="1:25" ht="1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row>
    <row r="517" spans="1:25" ht="1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row>
    <row r="518" spans="1:25" ht="1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row>
    <row r="519" spans="1:25" ht="1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row>
    <row r="520" spans="1:25" ht="1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row>
    <row r="521" spans="1:25" ht="1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row>
    <row r="522" spans="1:25" ht="1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row>
    <row r="523" spans="1:25" ht="1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row>
    <row r="524" spans="1:25" ht="1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row>
    <row r="525" spans="1:25" ht="1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row>
    <row r="526" spans="1:25" ht="1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row>
    <row r="527" spans="1:25" ht="1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row>
    <row r="528" spans="1:25" ht="1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row>
    <row r="529" spans="1:25" ht="1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row>
    <row r="530" spans="1:25" ht="1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row>
    <row r="531" spans="1:25" ht="1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row>
    <row r="532" spans="1:25" ht="1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row>
    <row r="533" spans="1:25" ht="1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row>
    <row r="534" spans="1:25" ht="1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row>
    <row r="535" spans="1:25" ht="1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row>
    <row r="536" spans="1:25" ht="1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row>
    <row r="537" spans="1:25" ht="1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row>
    <row r="538" spans="1:25" ht="1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row>
    <row r="539" spans="1:25" ht="1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row>
    <row r="540" spans="1:25" ht="1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row>
    <row r="541" spans="1:25" ht="1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row>
    <row r="542" spans="1:25" ht="1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row>
    <row r="543" spans="1:25" ht="1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row>
    <row r="544" spans="1:25" ht="1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row>
    <row r="545" spans="1:25" ht="1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row>
    <row r="546" spans="1:25" ht="1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row>
    <row r="547" spans="1:25" ht="1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row>
    <row r="548" spans="1:25" ht="1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row>
    <row r="549" spans="1:25" ht="1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row>
    <row r="550" spans="1:25" ht="1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row>
    <row r="551" spans="1:25" ht="1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row>
    <row r="552" spans="1:25" ht="1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row>
    <row r="553" spans="1:25" ht="1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row>
    <row r="554" spans="1:25" ht="1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row>
    <row r="555" spans="1:25" ht="1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row>
    <row r="556" spans="1:25" ht="1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row>
    <row r="557" spans="1:25" ht="1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row>
    <row r="558" spans="1:25" ht="1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row>
    <row r="559" spans="1:25" ht="1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row>
    <row r="560" spans="1:25" ht="1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row>
    <row r="561" spans="1:25" ht="1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row>
    <row r="562" spans="1:25" ht="1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row>
    <row r="563" spans="1:25" ht="1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row>
    <row r="564" spans="1:25" ht="1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row>
    <row r="565" spans="1:25" ht="1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row>
    <row r="566" spans="1:25" ht="1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row>
    <row r="567" spans="1:25" ht="1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row>
    <row r="568" spans="1:25" ht="1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row>
    <row r="569" spans="1:25" ht="1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row>
    <row r="570" spans="1:25" ht="1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row>
    <row r="571" spans="1:25" ht="1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row>
    <row r="572" spans="1:25" ht="1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row>
    <row r="573" spans="1:25" ht="1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row>
    <row r="574" spans="1:25" ht="1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row>
    <row r="575" spans="1:25" ht="1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row>
    <row r="576" spans="1:25" ht="1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row>
    <row r="577" spans="1:25" ht="1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row>
    <row r="578" spans="1:25" ht="1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row>
    <row r="579" spans="1:25" ht="1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row>
    <row r="580" spans="1:25" ht="1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row>
    <row r="581" spans="1:25" ht="1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row>
    <row r="582" spans="1:25" ht="1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row>
    <row r="583" spans="1:25" ht="1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row>
    <row r="584" spans="1:25" ht="1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row>
    <row r="585" spans="1:25" ht="1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row>
    <row r="586" spans="1:25" ht="1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row>
    <row r="587" spans="1:25" ht="1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row>
    <row r="588" spans="1:25" ht="1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row>
    <row r="589" spans="1:25" ht="1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row>
    <row r="590" spans="1:25" ht="1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row>
    <row r="591" spans="1:25" ht="1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row>
    <row r="592" spans="1:25" ht="1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row>
    <row r="593" spans="1:25" ht="1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row>
    <row r="594" spans="1:25" ht="1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row>
    <row r="595" spans="1:25" ht="1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row>
    <row r="596" spans="1:25" ht="1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row>
    <row r="597" spans="1:25" ht="1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row>
    <row r="598" spans="1:25" ht="1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row>
    <row r="599" spans="1:25" ht="1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row>
    <row r="600" spans="1:25" ht="1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row>
    <row r="601" spans="1:25" ht="1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row>
    <row r="602" spans="1:25" ht="1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row>
    <row r="603" spans="1:25" ht="1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row>
    <row r="604" spans="1:25" ht="1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row>
    <row r="605" spans="1:25" ht="1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row>
    <row r="606" spans="1:25" ht="1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row>
    <row r="607" spans="1:25" ht="1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row>
    <row r="608" spans="1:25" ht="1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row>
    <row r="609" spans="1:25" ht="1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row>
    <row r="610" spans="1:25" ht="1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row>
    <row r="611" spans="1:25" ht="1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row>
    <row r="612" spans="1:25" ht="1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row>
    <row r="613" spans="1:25" ht="1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row>
    <row r="614" spans="1:25" ht="1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row>
    <row r="615" spans="1:25" ht="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row>
    <row r="616" spans="1:25" ht="1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row>
    <row r="617" spans="1:25" ht="1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row>
    <row r="618" spans="1:25" ht="1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row>
    <row r="619" spans="1:25" ht="1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row>
    <row r="620" spans="1:25" ht="1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row>
    <row r="621" spans="1:25" ht="1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row>
    <row r="622" spans="1:25" ht="1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row>
    <row r="623" spans="1:25" ht="1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row>
    <row r="624" spans="1:25" ht="1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row>
    <row r="625" spans="1:25" ht="1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row>
    <row r="626" spans="1:25" ht="1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row>
    <row r="627" spans="1:25" ht="1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row>
    <row r="628" spans="1:25" ht="1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row>
    <row r="629" spans="1:25" ht="1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row>
    <row r="630" spans="1:25" ht="1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row>
    <row r="631" spans="1:25" ht="1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row>
    <row r="632" spans="1:25" ht="1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row>
    <row r="633" spans="1:25" ht="1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row>
    <row r="634" spans="1:25" ht="1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row>
    <row r="635" spans="1:25" ht="1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row>
    <row r="636" spans="1:25" ht="1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row>
    <row r="637" spans="1:25" ht="1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row>
    <row r="638" spans="1:25" ht="1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row>
    <row r="639" spans="1:25" ht="1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row>
    <row r="640" spans="1:25" ht="1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row>
    <row r="641" spans="1:25" ht="1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row>
    <row r="642" spans="1:25" ht="1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row>
    <row r="643" spans="1:25" ht="1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row>
    <row r="644" spans="1:25" ht="1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row>
    <row r="645" spans="1:25" ht="1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row>
    <row r="646" spans="1:25" ht="1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row>
    <row r="647" spans="1:25" ht="1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row>
    <row r="648" spans="1:25" ht="1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row>
    <row r="649" spans="1:25" ht="1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row>
    <row r="650" spans="1:25" ht="1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row>
    <row r="651" spans="1:25" ht="1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row>
    <row r="652" spans="1:25" ht="1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row>
    <row r="653" spans="1:25" ht="1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row>
    <row r="654" spans="1:25" ht="1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row>
    <row r="655" spans="1:25" ht="1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row>
    <row r="656" spans="1:25" ht="1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row>
    <row r="657" spans="1:25" ht="1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row>
    <row r="658" spans="1:25" ht="1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row>
    <row r="659" spans="1:25" ht="1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row>
    <row r="660" spans="1:25" ht="1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row>
    <row r="661" spans="1:25" ht="1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row>
    <row r="662" spans="1:25" ht="1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row>
    <row r="663" spans="1:25" ht="1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row>
    <row r="664" spans="1:25" ht="1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row>
    <row r="665" spans="1:25" ht="1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row>
    <row r="666" spans="1:25" ht="1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row>
    <row r="667" spans="1:25" ht="1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row>
    <row r="668" spans="1:25" ht="1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row>
    <row r="669" spans="1:25" ht="1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row>
    <row r="670" spans="1:25" ht="1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row>
    <row r="671" spans="1:25" ht="1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row>
    <row r="672" spans="1:25" ht="1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row>
    <row r="673" spans="1:25" ht="1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row>
    <row r="674" spans="1:25" ht="1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row>
    <row r="675" spans="1:25" ht="1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row>
    <row r="676" spans="1:25" ht="1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row>
    <row r="677" spans="1:25" ht="1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row>
    <row r="678" spans="1:25" ht="1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row>
    <row r="679" spans="1:25" ht="1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row>
    <row r="680" spans="1:25" ht="1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row>
    <row r="681" spans="1:25" ht="1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row>
    <row r="682" spans="1:25" ht="1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row>
    <row r="683" spans="1:25" ht="1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row>
    <row r="684" spans="1:25" ht="1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row>
    <row r="685" spans="1:25" ht="1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row>
    <row r="686" spans="1:25" ht="1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row>
    <row r="687" spans="1:25" ht="1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row>
    <row r="688" spans="1:25" ht="1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row>
    <row r="689" spans="1:25" ht="1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row>
    <row r="690" spans="1:25" ht="1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row>
    <row r="691" spans="1:25" ht="1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row>
    <row r="692" spans="1:25" ht="1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row>
    <row r="693" spans="1:25" ht="1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row>
    <row r="694" spans="1:25" ht="1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row>
    <row r="695" spans="1:25" ht="1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row>
    <row r="696" spans="1:25" ht="1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row>
    <row r="697" spans="1:25" ht="1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row>
    <row r="698" spans="1:25" ht="1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row>
    <row r="699" spans="1:25" ht="1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row>
    <row r="700" spans="1:25" ht="1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row>
    <row r="701" spans="1:25" ht="1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row>
    <row r="702" spans="1:25" ht="1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row>
    <row r="703" spans="1:25" ht="1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row>
    <row r="704" spans="1:25" ht="1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row>
    <row r="705" spans="1:25" ht="1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row>
    <row r="706" spans="1:25" ht="1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row>
    <row r="707" spans="1:25" ht="1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row>
    <row r="708" spans="1:25" ht="1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row>
    <row r="709" spans="1:25" ht="1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row>
    <row r="710" spans="1:25" ht="1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row>
    <row r="711" spans="1:25" ht="1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row>
    <row r="712" spans="1:25" ht="1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row>
    <row r="713" spans="1:25" ht="1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row>
    <row r="714" spans="1:25" ht="1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row>
    <row r="715" spans="1:25" ht="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row>
    <row r="716" spans="1:25" ht="1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row>
    <row r="717" spans="1:25" ht="1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row>
    <row r="718" spans="1:25" ht="1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row>
    <row r="719" spans="1:25" ht="1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row>
    <row r="720" spans="1:25" ht="1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row>
    <row r="721" spans="1:25" ht="1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row>
    <row r="722" spans="1:25" ht="1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row>
    <row r="723" spans="1:25" ht="1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row>
    <row r="724" spans="1:25" ht="1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row>
    <row r="725" spans="1:25" ht="1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row>
    <row r="726" spans="1:25" ht="1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row>
    <row r="727" spans="1:25" ht="1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row>
    <row r="728" spans="1:25" ht="1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row>
    <row r="729" spans="1:25" ht="1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row>
    <row r="730" spans="1:25" ht="1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row>
    <row r="731" spans="1:25" ht="1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row>
    <row r="732" spans="1:25" ht="1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row>
    <row r="733" spans="1:25" ht="1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row>
    <row r="734" spans="1:25" ht="1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row>
    <row r="735" spans="1:25" ht="1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row>
    <row r="736" spans="1:25" ht="1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row>
    <row r="737" spans="1:25" ht="1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row>
    <row r="738" spans="1:25" ht="1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row>
    <row r="739" spans="1:25" ht="1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row>
    <row r="740" spans="1:25" ht="1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row>
    <row r="741" spans="1:25" ht="1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row>
    <row r="742" spans="1:25" ht="1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row>
    <row r="743" spans="1:25" ht="1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row>
    <row r="744" spans="1:25" ht="1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row>
    <row r="745" spans="1:25" ht="1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row>
    <row r="746" spans="1:25" ht="1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row>
    <row r="747" spans="1:25" ht="1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row>
    <row r="748" spans="1:25" ht="1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row>
    <row r="749" spans="1:25" ht="1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row>
    <row r="750" spans="1:25" ht="1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row>
    <row r="751" spans="1:25" ht="1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row>
    <row r="752" spans="1:25" ht="1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row>
    <row r="753" spans="1:25" ht="1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row>
    <row r="754" spans="1:25" ht="1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row>
    <row r="755" spans="1:25" ht="1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row>
    <row r="756" spans="1:25" ht="1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row>
    <row r="757" spans="1:25" ht="1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row>
    <row r="758" spans="1:25" ht="1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row>
    <row r="759" spans="1:25" ht="1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row>
    <row r="760" spans="1:25" ht="1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row>
    <row r="761" spans="1:25" ht="1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row>
    <row r="762" spans="1:25" ht="1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row>
    <row r="763" spans="1:25" ht="1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row>
    <row r="764" spans="1:25" ht="1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row>
    <row r="765" spans="1:25" ht="1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row>
    <row r="766" spans="1:25" ht="1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row>
    <row r="767" spans="1:25" ht="1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row>
    <row r="768" spans="1:25" ht="1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row>
    <row r="769" spans="1:25" ht="1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row>
    <row r="770" spans="1:25" ht="1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row>
    <row r="771" spans="1:25" ht="1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row>
    <row r="772" spans="1:25" ht="1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row>
    <row r="773" spans="1:25" ht="1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row>
    <row r="774" spans="1:25" ht="1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row>
    <row r="775" spans="1:25" ht="1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row>
    <row r="776" spans="1:25" ht="1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row>
    <row r="777" spans="1:25" ht="1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row>
    <row r="778" spans="1:25" ht="1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row>
    <row r="779" spans="1:25" ht="1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row>
    <row r="780" spans="1:25" ht="1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row>
    <row r="781" spans="1:25" ht="1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row>
    <row r="782" spans="1:25" ht="1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row>
    <row r="783" spans="1:25" ht="1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row>
    <row r="784" spans="1:25" ht="1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row>
    <row r="785" spans="1:25" ht="1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row>
    <row r="786" spans="1:25" ht="1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row>
    <row r="787" spans="1:25" ht="1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row>
    <row r="788" spans="1:25" ht="1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row>
    <row r="789" spans="1:25" ht="1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row>
    <row r="790" spans="1:25" ht="1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row>
    <row r="791" spans="1:25" ht="1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row>
    <row r="792" spans="1:25" ht="1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row>
    <row r="793" spans="1:25" ht="1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row>
    <row r="794" spans="1:25" ht="1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row>
    <row r="795" spans="1:25" ht="1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row>
    <row r="796" spans="1:25" ht="1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row>
    <row r="797" spans="1:25" ht="1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row>
    <row r="798" spans="1:25" ht="1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row>
    <row r="799" spans="1:25" ht="1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row>
    <row r="800" spans="1:25" ht="1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row>
    <row r="801" spans="1:25" ht="1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row>
    <row r="802" spans="1:25" ht="1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row>
    <row r="803" spans="1:25" ht="1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row>
    <row r="804" spans="1:25" ht="1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row>
    <row r="805" spans="1:25" ht="1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row>
    <row r="806" spans="1:25" ht="1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row>
    <row r="807" spans="1:25" ht="1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row>
    <row r="808" spans="1:25" ht="1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row>
    <row r="809" spans="1:25" ht="1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row>
    <row r="810" spans="1:25" ht="1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row>
    <row r="811" spans="1:25" ht="1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row>
    <row r="812" spans="1:25" ht="1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row>
    <row r="813" spans="1:25" ht="1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row>
    <row r="814" spans="1:25" ht="1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row>
    <row r="815" spans="1:25" ht="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row>
    <row r="816" spans="1:25" ht="1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row>
    <row r="817" spans="1:25" ht="1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row>
    <row r="818" spans="1:25" ht="1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row>
    <row r="819" spans="1:25" ht="1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row>
    <row r="820" spans="1:25" ht="1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row>
    <row r="821" spans="1:25" ht="1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row>
    <row r="822" spans="1:25" ht="1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row>
    <row r="823" spans="1:25" ht="1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row>
    <row r="824" spans="1:25" ht="1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row>
    <row r="825" spans="1:25" ht="1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row>
    <row r="826" spans="1:25" ht="1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row>
    <row r="827" spans="1:25" ht="1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row>
    <row r="828" spans="1:25" ht="1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row>
    <row r="829" spans="1:25" ht="1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row>
    <row r="830" spans="1:25" ht="1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row>
    <row r="831" spans="1:25" ht="1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row>
    <row r="832" spans="1:25" ht="1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row>
    <row r="833" spans="1:25" ht="1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row>
    <row r="834" spans="1:25" ht="1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row>
    <row r="835" spans="1:25" ht="1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row>
    <row r="836" spans="1:25" ht="1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row>
    <row r="837" spans="1:25" ht="1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row>
    <row r="838" spans="1:25" ht="1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row>
    <row r="839" spans="1:25" ht="1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row>
    <row r="840" spans="1:25" ht="1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row>
    <row r="841" spans="1:25" ht="1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row>
    <row r="842" spans="1:25" ht="1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row>
    <row r="843" spans="1:25" ht="1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row>
    <row r="844" spans="1:25" ht="1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row>
    <row r="845" spans="1:25" ht="1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row>
    <row r="846" spans="1:25" ht="1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row>
    <row r="847" spans="1:25" ht="1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row>
    <row r="848" spans="1:25" ht="1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row>
    <row r="849" spans="1:25" ht="1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row>
    <row r="850" spans="1:25" ht="1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row>
    <row r="851" spans="1:25" ht="1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row>
    <row r="852" spans="1:25" ht="1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row>
    <row r="853" spans="1:25" ht="1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row>
    <row r="854" spans="1:25" ht="1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row>
    <row r="855" spans="1:25" ht="1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row>
    <row r="856" spans="1:25" ht="1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row>
    <row r="857" spans="1:25" ht="1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row>
    <row r="858" spans="1:25" ht="1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row>
    <row r="859" spans="1:25" ht="1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row>
    <row r="860" spans="1:25" ht="1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row>
    <row r="861" spans="1:25" ht="1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row>
    <row r="862" spans="1:25" ht="1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row>
    <row r="863" spans="1:25" ht="1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row>
    <row r="864" spans="1:25" ht="1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row>
    <row r="865" spans="1:25" ht="1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row>
    <row r="866" spans="1:25" ht="1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row>
    <row r="867" spans="1:25" ht="1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row>
    <row r="868" spans="1:25" ht="1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row>
    <row r="869" spans="1:25" ht="1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row>
    <row r="870" spans="1:25" ht="1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row>
    <row r="871" spans="1:25" ht="1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row>
    <row r="872" spans="1:25" ht="1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row>
    <row r="873" spans="1:25" ht="1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row>
    <row r="874" spans="1:25" ht="1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row>
    <row r="875" spans="1:25" ht="1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row>
    <row r="876" spans="1:25" ht="1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row>
    <row r="877" spans="1:25" ht="1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row>
    <row r="878" spans="1:25" ht="1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row>
    <row r="879" spans="1:25" ht="1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row>
    <row r="880" spans="1:25" ht="1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row>
    <row r="881" spans="1:25" ht="1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row>
    <row r="882" spans="1:25" ht="1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row>
    <row r="883" spans="1:25" ht="1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row>
    <row r="884" spans="1:25" ht="1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row>
    <row r="885" spans="1:25" ht="1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row>
    <row r="886" spans="1:25" ht="1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row>
    <row r="887" spans="1:25" ht="1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row>
    <row r="888" spans="1:25" ht="1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row>
    <row r="889" spans="1:25" ht="1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row>
    <row r="890" spans="1:25" ht="1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row>
    <row r="891" spans="1:25" ht="1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row>
    <row r="892" spans="1:25" ht="1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row>
    <row r="893" spans="1:25" ht="1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row>
    <row r="894" spans="1:25" ht="1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row>
    <row r="895" spans="1:25" ht="1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row>
    <row r="896" spans="1:25" ht="1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row>
    <row r="897" spans="1:25" ht="1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row>
    <row r="898" spans="1:25" ht="1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row>
    <row r="899" spans="1:25" ht="1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row>
    <row r="900" spans="1:25" ht="1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row>
    <row r="901" spans="1:25" ht="1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row>
    <row r="902" spans="1:25" ht="1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row>
    <row r="903" spans="1:25" ht="1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row>
    <row r="904" spans="1:25" ht="1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row>
    <row r="905" spans="1:25" ht="1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row>
    <row r="906" spans="1:25" ht="1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row>
    <row r="907" spans="1:25" ht="1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row>
    <row r="908" spans="1:25" ht="1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row>
    <row r="909" spans="1:25" ht="1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row>
    <row r="910" spans="1:25" ht="1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row>
    <row r="911" spans="1:25" ht="1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row>
    <row r="912" spans="1:25" ht="1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row>
    <row r="913" spans="1:25" ht="1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row>
    <row r="914" spans="1:25" ht="1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row>
    <row r="915" spans="1:25" ht="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row>
    <row r="916" spans="1:25" ht="1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row>
    <row r="917" spans="1:25" ht="1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row>
    <row r="918" spans="1:25" ht="1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row>
    <row r="919" spans="1:25" ht="1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row>
    <row r="920" spans="1:25" ht="1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row>
    <row r="921" spans="1:25" ht="1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row>
    <row r="922" spans="1:25" ht="1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row>
    <row r="923" spans="1:25" ht="1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row>
    <row r="924" spans="1:25" ht="1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row>
    <row r="925" spans="1:25" ht="1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row>
    <row r="926" spans="1:25" ht="1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row>
    <row r="927" spans="1:25" ht="1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row>
    <row r="928" spans="1:25" ht="1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row>
    <row r="929" spans="1:25" ht="1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row>
    <row r="930" spans="1:25" ht="1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row>
    <row r="931" spans="1:25" ht="1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row>
    <row r="932" spans="1:25" ht="1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row>
    <row r="933" spans="1:25" ht="1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row>
    <row r="934" spans="1:25" ht="1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row>
    <row r="935" spans="1:25" ht="1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row>
    <row r="936" spans="1:25" ht="1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row>
    <row r="937" spans="1:25" ht="1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row>
    <row r="938" spans="1:25" ht="1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row>
    <row r="939" spans="1:25" ht="1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row>
    <row r="940" spans="1:25" ht="1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row>
    <row r="941" spans="1:25" ht="1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row>
    <row r="942" spans="1:25" ht="1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row>
    <row r="943" spans="1:25" ht="1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row>
    <row r="944" spans="1:25" ht="1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row>
    <row r="945" spans="1:25" ht="1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row>
    <row r="946" spans="1:25" ht="1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row>
    <row r="947" spans="1:25" ht="1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row>
    <row r="948" spans="1:25" ht="1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row>
    <row r="949" spans="1:25" ht="1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row>
    <row r="950" spans="1:25" ht="1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row>
    <row r="951" spans="1:25" ht="1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row>
    <row r="952" spans="1:25" ht="1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row>
    <row r="953" spans="1:25" ht="1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row>
    <row r="954" spans="1:25" ht="1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row>
    <row r="955" spans="1:25" ht="1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row>
    <row r="956" spans="1:25" ht="1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row>
    <row r="957" spans="1:25" ht="1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row>
    <row r="958" spans="1:25" ht="1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row>
    <row r="959" spans="1:25" ht="1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row>
    <row r="960" spans="1:25" ht="1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row>
    <row r="961" spans="1:25" ht="1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row>
    <row r="962" spans="1:25" ht="1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row>
    <row r="963" spans="1:25" ht="1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row>
    <row r="964" spans="1:25" ht="1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row>
    <row r="965" spans="1:25" ht="1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row>
    <row r="966" spans="1:25" ht="1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row>
    <row r="967" spans="1:25" ht="1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row>
    <row r="968" spans="1:25" ht="1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row>
    <row r="969" spans="1:25" ht="1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row>
    <row r="970" spans="1:25" ht="1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row>
    <row r="971" spans="1:25" ht="1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row>
    <row r="972" spans="1:25" ht="1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row>
    <row r="973" spans="1:25" ht="1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row>
    <row r="974" spans="1:25" ht="1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row>
    <row r="975" spans="1:25" ht="1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row>
    <row r="976" spans="1:25" ht="1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row>
    <row r="977" spans="1:25" ht="1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row>
    <row r="978" spans="1:25" ht="1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row>
    <row r="979" spans="1:25" ht="1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row>
    <row r="980" spans="1:25" ht="1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row>
    <row r="981" spans="1:25" ht="1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row>
    <row r="982" spans="1:25" ht="1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row>
    <row r="983" spans="1:25" ht="1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row>
    <row r="984" spans="1:25" ht="1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row>
    <row r="985" spans="1:25" ht="1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row>
    <row r="986" spans="1:25" ht="15">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row>
    <row r="987" spans="1:25" ht="15">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row>
    <row r="988" spans="1:25" ht="15">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row>
    <row r="989" spans="1:25" ht="15">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row>
    <row r="990" spans="1:25" ht="15">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row>
    <row r="991" spans="1:25" ht="15">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row>
    <row r="992" spans="1:25" ht="15">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row>
    <row r="993" spans="1:25" ht="15">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row>
    <row r="994" spans="1:25" ht="15">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row>
    <row r="995" spans="1:25" ht="1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row>
    <row r="996" spans="1:25" ht="15">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sheetPr>
  <dimension ref="B1:H36"/>
  <sheetViews>
    <sheetView workbookViewId="0">
      <selection activeCell="G40" sqref="G40"/>
    </sheetView>
  </sheetViews>
  <sheetFormatPr baseColWidth="10" defaultColWidth="14.5" defaultRowHeight="15.75" customHeight="1"/>
  <cols>
    <col min="2" max="2" width="25.33203125" customWidth="1"/>
    <col min="8" max="8" width="68.6640625" customWidth="1"/>
  </cols>
  <sheetData>
    <row r="1" spans="2:8" ht="15.75" customHeight="1" thickBot="1"/>
    <row r="2" spans="2:8" ht="16" thickBot="1">
      <c r="B2" s="18"/>
      <c r="C2" s="264">
        <v>2013</v>
      </c>
      <c r="D2" s="265">
        <v>2014</v>
      </c>
      <c r="E2" s="265">
        <v>2015</v>
      </c>
      <c r="F2" s="265">
        <v>2016</v>
      </c>
      <c r="G2" s="266">
        <v>2017</v>
      </c>
      <c r="H2" s="5"/>
    </row>
    <row r="3" spans="2:8" ht="16" thickBot="1">
      <c r="B3" s="268" t="s">
        <v>21</v>
      </c>
      <c r="C3" s="14"/>
      <c r="D3" s="9"/>
      <c r="E3" s="9"/>
      <c r="F3" s="9"/>
      <c r="G3" s="18"/>
      <c r="H3" s="5"/>
    </row>
    <row r="4" spans="2:8" ht="15">
      <c r="B4" s="235" t="s">
        <v>5</v>
      </c>
      <c r="C4" s="241">
        <v>2442.36</v>
      </c>
      <c r="D4" s="242">
        <v>2464.42</v>
      </c>
      <c r="E4" s="242">
        <v>2528.3200000000002</v>
      </c>
      <c r="F4" s="242">
        <v>2758.52</v>
      </c>
      <c r="G4" s="249">
        <v>3144.2</v>
      </c>
      <c r="H4" s="5"/>
    </row>
    <row r="5" spans="2:8" ht="15">
      <c r="B5" s="235" t="s">
        <v>12</v>
      </c>
      <c r="C5" s="269">
        <v>613.12</v>
      </c>
      <c r="D5" s="270">
        <v>663.41</v>
      </c>
      <c r="E5" s="270">
        <v>632.51</v>
      </c>
      <c r="F5" s="270">
        <v>795.99</v>
      </c>
      <c r="G5" s="229">
        <v>976.14</v>
      </c>
      <c r="H5" s="5"/>
    </row>
    <row r="6" spans="2:8" ht="15">
      <c r="B6" s="235" t="s">
        <v>61</v>
      </c>
      <c r="C6" s="269">
        <f t="shared" ref="C6:G6" si="0">C4-C5</f>
        <v>1829.2400000000002</v>
      </c>
      <c r="D6" s="270">
        <f t="shared" si="0"/>
        <v>1801.0100000000002</v>
      </c>
      <c r="E6" s="270">
        <f t="shared" si="0"/>
        <v>1895.8100000000002</v>
      </c>
      <c r="F6" s="270">
        <f t="shared" si="0"/>
        <v>1962.53</v>
      </c>
      <c r="G6" s="271">
        <f t="shared" si="0"/>
        <v>2168.06</v>
      </c>
      <c r="H6" s="6" t="s">
        <v>62</v>
      </c>
    </row>
    <row r="7" spans="2:8" ht="15">
      <c r="B7" s="235" t="s">
        <v>63</v>
      </c>
      <c r="C7" s="269">
        <v>2109.98</v>
      </c>
      <c r="D7" s="270">
        <v>2162.39</v>
      </c>
      <c r="E7" s="270">
        <v>2267.2800000000002</v>
      </c>
      <c r="F7" s="270">
        <v>2754.39</v>
      </c>
      <c r="G7" s="229">
        <v>5826.33</v>
      </c>
      <c r="H7" s="6" t="s">
        <v>64</v>
      </c>
    </row>
    <row r="8" spans="2:8" ht="16" thickBot="1">
      <c r="B8" s="236" t="s">
        <v>65</v>
      </c>
      <c r="C8" s="272">
        <f t="shared" ref="C8:G8" si="1">C7/C6</f>
        <v>1.1534735737246069</v>
      </c>
      <c r="D8" s="273">
        <f t="shared" si="1"/>
        <v>1.2006540774343284</v>
      </c>
      <c r="E8" s="273">
        <f t="shared" si="1"/>
        <v>1.1959426313818369</v>
      </c>
      <c r="F8" s="273">
        <f t="shared" si="1"/>
        <v>1.4034893734108522</v>
      </c>
      <c r="G8" s="274">
        <f t="shared" si="1"/>
        <v>2.6873472136379988</v>
      </c>
      <c r="H8" s="6" t="s">
        <v>66</v>
      </c>
    </row>
    <row r="9" spans="2:8" ht="14" thickBot="1">
      <c r="B9" s="16"/>
      <c r="H9" s="5"/>
    </row>
    <row r="10" spans="2:8" ht="16" thickBot="1">
      <c r="B10" s="268" t="s">
        <v>59</v>
      </c>
      <c r="C10" s="14"/>
      <c r="D10" s="14"/>
      <c r="E10" s="9"/>
      <c r="F10" s="9"/>
      <c r="G10" s="18"/>
      <c r="H10" s="5"/>
    </row>
    <row r="11" spans="2:8" ht="15">
      <c r="B11" s="235" t="s">
        <v>5</v>
      </c>
      <c r="C11" s="241">
        <v>1657</v>
      </c>
      <c r="D11" s="242">
        <v>1679</v>
      </c>
      <c r="E11" s="242">
        <v>1894</v>
      </c>
      <c r="F11" s="242">
        <v>1999</v>
      </c>
      <c r="G11" s="249">
        <v>2097</v>
      </c>
      <c r="H11" s="5"/>
    </row>
    <row r="12" spans="2:8" ht="15">
      <c r="B12" s="235" t="s">
        <v>12</v>
      </c>
      <c r="C12" s="269">
        <v>430</v>
      </c>
      <c r="D12" s="270">
        <v>388</v>
      </c>
      <c r="E12" s="270">
        <v>572</v>
      </c>
      <c r="F12" s="270">
        <v>633</v>
      </c>
      <c r="G12" s="229">
        <v>768</v>
      </c>
      <c r="H12" s="5"/>
    </row>
    <row r="13" spans="2:8" ht="15">
      <c r="B13" s="235" t="s">
        <v>61</v>
      </c>
      <c r="C13" s="269">
        <f t="shared" ref="C13:G13" si="2">C11-C12</f>
        <v>1227</v>
      </c>
      <c r="D13" s="270">
        <f t="shared" si="2"/>
        <v>1291</v>
      </c>
      <c r="E13" s="270">
        <f t="shared" si="2"/>
        <v>1322</v>
      </c>
      <c r="F13" s="270">
        <f t="shared" si="2"/>
        <v>1366</v>
      </c>
      <c r="G13" s="271">
        <f t="shared" si="2"/>
        <v>1329</v>
      </c>
      <c r="H13" s="5"/>
    </row>
    <row r="14" spans="2:8" ht="15">
      <c r="B14" s="235" t="s">
        <v>63</v>
      </c>
      <c r="C14" s="269">
        <v>1242.28</v>
      </c>
      <c r="D14" s="270">
        <v>1348.17</v>
      </c>
      <c r="E14" s="270">
        <v>1037.18</v>
      </c>
      <c r="F14" s="270">
        <v>1504.57</v>
      </c>
      <c r="G14" s="229">
        <v>1430.06</v>
      </c>
      <c r="H14" s="5"/>
    </row>
    <row r="15" spans="2:8" ht="16" thickBot="1">
      <c r="B15" s="236" t="s">
        <v>65</v>
      </c>
      <c r="C15" s="272">
        <f t="shared" ref="C15:G15" si="3">C14/C13</f>
        <v>1.0124531377343113</v>
      </c>
      <c r="D15" s="273">
        <f t="shared" si="3"/>
        <v>1.0442835011618901</v>
      </c>
      <c r="E15" s="273">
        <f t="shared" si="3"/>
        <v>0.7845537065052951</v>
      </c>
      <c r="F15" s="273">
        <f t="shared" si="3"/>
        <v>1.1014421669106882</v>
      </c>
      <c r="G15" s="274">
        <f t="shared" si="3"/>
        <v>1.0760421369450714</v>
      </c>
      <c r="H15" s="5"/>
    </row>
    <row r="16" spans="2:8" ht="16" thickBot="1">
      <c r="B16" s="9"/>
      <c r="C16" s="9"/>
      <c r="D16" s="9"/>
      <c r="E16" s="9"/>
      <c r="F16" s="9"/>
      <c r="G16" s="18"/>
      <c r="H16" s="5"/>
    </row>
    <row r="17" spans="2:8" ht="16" thickBot="1">
      <c r="B17" s="268" t="s">
        <v>60</v>
      </c>
      <c r="C17" s="9"/>
      <c r="D17" s="9"/>
      <c r="E17" s="9"/>
      <c r="F17" s="9"/>
      <c r="G17" s="18"/>
      <c r="H17" s="5"/>
    </row>
    <row r="18" spans="2:8" ht="15">
      <c r="B18" s="235" t="s">
        <v>5</v>
      </c>
      <c r="C18" s="241">
        <v>10592</v>
      </c>
      <c r="D18" s="242">
        <v>12500</v>
      </c>
      <c r="E18" s="242">
        <v>11666</v>
      </c>
      <c r="F18" s="242">
        <v>12385</v>
      </c>
      <c r="G18" s="249">
        <v>12593</v>
      </c>
      <c r="H18" s="5"/>
    </row>
    <row r="19" spans="2:8" ht="15">
      <c r="B19" s="235" t="s">
        <v>12</v>
      </c>
      <c r="C19" s="269">
        <v>8345</v>
      </c>
      <c r="D19" s="270">
        <v>10337</v>
      </c>
      <c r="E19" s="270">
        <v>9305</v>
      </c>
      <c r="F19" s="270">
        <v>9814</v>
      </c>
      <c r="G19" s="229">
        <v>9949</v>
      </c>
      <c r="H19" s="5"/>
    </row>
    <row r="20" spans="2:8" ht="15">
      <c r="B20" s="235" t="s">
        <v>61</v>
      </c>
      <c r="C20" s="269">
        <f t="shared" ref="C20:G20" si="4">C18-C19</f>
        <v>2247</v>
      </c>
      <c r="D20" s="270">
        <f t="shared" si="4"/>
        <v>2163</v>
      </c>
      <c r="E20" s="270">
        <f t="shared" si="4"/>
        <v>2361</v>
      </c>
      <c r="F20" s="270">
        <f t="shared" si="4"/>
        <v>2571</v>
      </c>
      <c r="G20" s="271">
        <f t="shared" si="4"/>
        <v>2644</v>
      </c>
      <c r="H20" s="5"/>
    </row>
    <row r="21" spans="2:8" ht="15">
      <c r="B21" s="235" t="s">
        <v>63</v>
      </c>
      <c r="C21" s="269">
        <v>4319.1000000000004</v>
      </c>
      <c r="D21" s="270">
        <v>5464.79</v>
      </c>
      <c r="E21" s="270">
        <v>7140.12</v>
      </c>
      <c r="F21" s="270">
        <v>6570.57</v>
      </c>
      <c r="G21" s="229">
        <v>8925.75</v>
      </c>
      <c r="H21" s="5"/>
    </row>
    <row r="22" spans="2:8" ht="16" thickBot="1">
      <c r="B22" s="236" t="s">
        <v>65</v>
      </c>
      <c r="C22" s="272">
        <f t="shared" ref="C22:G22" si="5">C21/C20</f>
        <v>1.922162883845127</v>
      </c>
      <c r="D22" s="273">
        <f t="shared" si="5"/>
        <v>2.5264863615349054</v>
      </c>
      <c r="E22" s="273">
        <f t="shared" si="5"/>
        <v>3.0241931385006353</v>
      </c>
      <c r="F22" s="273">
        <f t="shared" si="5"/>
        <v>2.5556476079346555</v>
      </c>
      <c r="G22" s="274">
        <f t="shared" si="5"/>
        <v>3.3758509833585477</v>
      </c>
      <c r="H22" s="5"/>
    </row>
    <row r="23" spans="2:8" ht="14" thickBot="1">
      <c r="H23" s="5"/>
    </row>
    <row r="24" spans="2:8" ht="16" thickBot="1">
      <c r="B24" s="268" t="s">
        <v>65</v>
      </c>
      <c r="C24" s="264">
        <v>2013</v>
      </c>
      <c r="D24" s="265">
        <v>2014</v>
      </c>
      <c r="E24" s="265">
        <v>2015</v>
      </c>
      <c r="F24" s="265">
        <v>2016</v>
      </c>
      <c r="G24" s="266">
        <v>2017</v>
      </c>
      <c r="H24" s="5"/>
    </row>
    <row r="25" spans="2:8" ht="15">
      <c r="B25" s="237" t="s">
        <v>21</v>
      </c>
      <c r="C25" s="275">
        <f t="shared" ref="C25:G25" si="6">C8</f>
        <v>1.1534735737246069</v>
      </c>
      <c r="D25" s="276">
        <f t="shared" si="6"/>
        <v>1.2006540774343284</v>
      </c>
      <c r="E25" s="276">
        <f t="shared" si="6"/>
        <v>1.1959426313818369</v>
      </c>
      <c r="F25" s="276">
        <f t="shared" si="6"/>
        <v>1.4034893734108522</v>
      </c>
      <c r="G25" s="277">
        <f t="shared" si="6"/>
        <v>2.6873472136379988</v>
      </c>
      <c r="H25" s="5"/>
    </row>
    <row r="26" spans="2:8" ht="15">
      <c r="B26" s="237" t="s">
        <v>59</v>
      </c>
      <c r="C26" s="275">
        <f t="shared" ref="C26:G26" si="7">C15</f>
        <v>1.0124531377343113</v>
      </c>
      <c r="D26" s="276">
        <f t="shared" si="7"/>
        <v>1.0442835011618901</v>
      </c>
      <c r="E26" s="276">
        <f t="shared" si="7"/>
        <v>0.7845537065052951</v>
      </c>
      <c r="F26" s="276">
        <f t="shared" si="7"/>
        <v>1.1014421669106882</v>
      </c>
      <c r="G26" s="277">
        <f t="shared" si="7"/>
        <v>1.0760421369450714</v>
      </c>
      <c r="H26" s="5"/>
    </row>
    <row r="27" spans="2:8" ht="16" thickBot="1">
      <c r="B27" s="238" t="s">
        <v>60</v>
      </c>
      <c r="C27" s="278">
        <f t="shared" ref="C27:G27" si="8">C22</f>
        <v>1.922162883845127</v>
      </c>
      <c r="D27" s="279">
        <f t="shared" si="8"/>
        <v>2.5264863615349054</v>
      </c>
      <c r="E27" s="279">
        <f t="shared" si="8"/>
        <v>3.0241931385006353</v>
      </c>
      <c r="F27" s="279">
        <f t="shared" si="8"/>
        <v>2.5556476079346555</v>
      </c>
      <c r="G27" s="280">
        <f t="shared" si="8"/>
        <v>3.3758509833585477</v>
      </c>
      <c r="H27" s="5"/>
    </row>
    <row r="28" spans="2:8" ht="16" thickBot="1">
      <c r="G28" s="18"/>
      <c r="H28" s="5"/>
    </row>
    <row r="29" spans="2:8" ht="16" thickBot="1">
      <c r="B29" s="268" t="s">
        <v>61</v>
      </c>
      <c r="C29" s="264">
        <v>2013</v>
      </c>
      <c r="D29" s="265">
        <v>2014</v>
      </c>
      <c r="E29" s="265">
        <v>2015</v>
      </c>
      <c r="F29" s="265">
        <v>2016</v>
      </c>
      <c r="G29" s="266">
        <v>2017</v>
      </c>
      <c r="H29" s="5"/>
    </row>
    <row r="30" spans="2:8" ht="15">
      <c r="B30" s="235" t="s">
        <v>21</v>
      </c>
      <c r="C30" s="269">
        <f t="shared" ref="C30:G30" si="9">C6</f>
        <v>1829.2400000000002</v>
      </c>
      <c r="D30" s="270">
        <f t="shared" si="9"/>
        <v>1801.0100000000002</v>
      </c>
      <c r="E30" s="270">
        <f t="shared" si="9"/>
        <v>1895.8100000000002</v>
      </c>
      <c r="F30" s="270">
        <f t="shared" si="9"/>
        <v>1962.53</v>
      </c>
      <c r="G30" s="271">
        <f t="shared" si="9"/>
        <v>2168.06</v>
      </c>
      <c r="H30" s="5"/>
    </row>
    <row r="31" spans="2:8" ht="16" thickBot="1">
      <c r="B31" s="236" t="s">
        <v>60</v>
      </c>
      <c r="C31" s="281">
        <f t="shared" ref="C31:G31" si="10">C20</f>
        <v>2247</v>
      </c>
      <c r="D31" s="282">
        <f t="shared" si="10"/>
        <v>2163</v>
      </c>
      <c r="E31" s="282">
        <f t="shared" si="10"/>
        <v>2361</v>
      </c>
      <c r="F31" s="282">
        <f t="shared" si="10"/>
        <v>2571</v>
      </c>
      <c r="G31" s="283">
        <f t="shared" si="10"/>
        <v>2644</v>
      </c>
      <c r="H31" s="5"/>
    </row>
    <row r="32" spans="2:8" ht="14" thickBot="1">
      <c r="H32" s="5"/>
    </row>
    <row r="33" spans="2:8" ht="16" thickBot="1">
      <c r="B33" s="268" t="s">
        <v>63</v>
      </c>
      <c r="C33" s="285">
        <v>2013</v>
      </c>
      <c r="D33" s="286">
        <v>2014</v>
      </c>
      <c r="E33" s="286">
        <v>2015</v>
      </c>
      <c r="F33" s="286">
        <v>2016</v>
      </c>
      <c r="G33" s="287">
        <v>2017</v>
      </c>
      <c r="H33" s="5"/>
    </row>
    <row r="34" spans="2:8" ht="15">
      <c r="B34" s="235" t="s">
        <v>21</v>
      </c>
      <c r="C34" s="269">
        <f t="shared" ref="C34:G34" si="11">C7</f>
        <v>2109.98</v>
      </c>
      <c r="D34" s="270">
        <f t="shared" si="11"/>
        <v>2162.39</v>
      </c>
      <c r="E34" s="270">
        <f t="shared" si="11"/>
        <v>2267.2800000000002</v>
      </c>
      <c r="F34" s="270">
        <f t="shared" si="11"/>
        <v>2754.39</v>
      </c>
      <c r="G34" s="271">
        <f t="shared" si="11"/>
        <v>5826.33</v>
      </c>
      <c r="H34" s="5"/>
    </row>
    <row r="35" spans="2:8" ht="13">
      <c r="B35" s="267" t="s">
        <v>59</v>
      </c>
      <c r="C35" s="284">
        <f t="shared" ref="C35:G35" si="12">C14</f>
        <v>1242.28</v>
      </c>
      <c r="D35" s="214">
        <f t="shared" si="12"/>
        <v>1348.17</v>
      </c>
      <c r="E35" s="214">
        <f t="shared" si="12"/>
        <v>1037.18</v>
      </c>
      <c r="F35" s="214">
        <f t="shared" si="12"/>
        <v>1504.57</v>
      </c>
      <c r="G35" s="215">
        <f t="shared" si="12"/>
        <v>1430.06</v>
      </c>
      <c r="H35" s="5"/>
    </row>
    <row r="36" spans="2:8" ht="16" thickBot="1">
      <c r="B36" s="236" t="s">
        <v>60</v>
      </c>
      <c r="C36" s="281">
        <f t="shared" ref="C36:G36" si="13">C21</f>
        <v>4319.1000000000004</v>
      </c>
      <c r="D36" s="282">
        <f t="shared" si="13"/>
        <v>5464.79</v>
      </c>
      <c r="E36" s="282">
        <f t="shared" si="13"/>
        <v>7140.12</v>
      </c>
      <c r="F36" s="282">
        <f t="shared" si="13"/>
        <v>6570.57</v>
      </c>
      <c r="G36" s="283">
        <f t="shared" si="13"/>
        <v>8925.75</v>
      </c>
      <c r="H36" s="5"/>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B1:H16"/>
  <sheetViews>
    <sheetView workbookViewId="0">
      <selection activeCell="H24" sqref="H24"/>
    </sheetView>
  </sheetViews>
  <sheetFormatPr baseColWidth="10" defaultColWidth="14.5" defaultRowHeight="15.75" customHeight="1"/>
  <cols>
    <col min="2" max="2" width="23.6640625" customWidth="1"/>
    <col min="8" max="8" width="74.5" customWidth="1"/>
  </cols>
  <sheetData>
    <row r="1" spans="2:8" ht="14" thickBot="1">
      <c r="H1" s="5"/>
    </row>
    <row r="2" spans="2:8" ht="16" thickBot="1">
      <c r="B2" s="9"/>
      <c r="C2" s="290">
        <v>2013</v>
      </c>
      <c r="D2" s="291">
        <v>2014</v>
      </c>
      <c r="E2" s="291">
        <v>2015</v>
      </c>
      <c r="F2" s="291">
        <v>2016</v>
      </c>
      <c r="G2" s="292">
        <v>2017</v>
      </c>
      <c r="H2" s="5"/>
    </row>
    <row r="3" spans="2:8" ht="16" thickBot="1">
      <c r="B3" s="289" t="s">
        <v>21</v>
      </c>
      <c r="H3" s="5"/>
    </row>
    <row r="4" spans="2:8" ht="15">
      <c r="B4" s="235" t="s">
        <v>54</v>
      </c>
      <c r="C4" s="251">
        <f>'Earnings per Share &amp; Price to E'!C6</f>
        <v>0.48</v>
      </c>
      <c r="D4" s="252">
        <f>'Earnings per Share &amp; Price to E'!D6</f>
        <v>0.28000000000000003</v>
      </c>
      <c r="E4" s="252">
        <f>'Earnings per Share &amp; Price to E'!E6</f>
        <v>0.56000000000000005</v>
      </c>
      <c r="F4" s="252">
        <f>'Earnings per Share &amp; Price to E'!F6</f>
        <v>0.67</v>
      </c>
      <c r="G4" s="253">
        <f>'Earnings per Share &amp; Price to E'!G6</f>
        <v>1.27</v>
      </c>
      <c r="H4" s="6" t="s">
        <v>43</v>
      </c>
    </row>
    <row r="5" spans="2:8" ht="15">
      <c r="B5" s="235" t="s">
        <v>55</v>
      </c>
      <c r="C5" s="244">
        <f>104.75</f>
        <v>104.75</v>
      </c>
      <c r="D5" s="230">
        <v>181.6</v>
      </c>
      <c r="E5" s="228">
        <v>89.78</v>
      </c>
      <c r="F5" s="228">
        <v>77.150000000000006</v>
      </c>
      <c r="G5" s="229">
        <v>45.81</v>
      </c>
      <c r="H5" s="6" t="s">
        <v>56</v>
      </c>
    </row>
    <row r="6" spans="2:8" ht="14" thickBot="1">
      <c r="B6" s="288" t="s">
        <v>57</v>
      </c>
      <c r="C6" s="294">
        <v>0.5</v>
      </c>
      <c r="D6" s="295">
        <v>0.5</v>
      </c>
      <c r="E6" s="295">
        <v>0.5</v>
      </c>
      <c r="F6" s="295">
        <v>0.5</v>
      </c>
      <c r="G6" s="296">
        <v>0.6</v>
      </c>
      <c r="H6" s="6" t="s">
        <v>58</v>
      </c>
    </row>
    <row r="7" spans="2:8" ht="14" thickBot="1">
      <c r="H7" s="5"/>
    </row>
    <row r="8" spans="2:8" ht="16" thickBot="1">
      <c r="B8" s="289" t="s">
        <v>59</v>
      </c>
      <c r="H8" s="5"/>
    </row>
    <row r="9" spans="2:8" ht="15">
      <c r="B9" s="235" t="s">
        <v>54</v>
      </c>
      <c r="C9" s="297">
        <f>'Earnings per Share &amp; Price to E'!C13</f>
        <v>2.0299999999999998</v>
      </c>
      <c r="D9" s="298">
        <f>'Earnings per Share &amp; Price to E'!D13</f>
        <v>1.53</v>
      </c>
      <c r="E9" s="298">
        <f>'Earnings per Share &amp; Price to E'!E13</f>
        <v>1.9</v>
      </c>
      <c r="F9" s="298">
        <f>'Earnings per Share &amp; Price to E'!F13</f>
        <v>1.3</v>
      </c>
      <c r="G9" s="299">
        <f>'Earnings per Share &amp; Price to E'!G13</f>
        <v>-0.65</v>
      </c>
      <c r="H9" s="6"/>
    </row>
    <row r="10" spans="2:8" ht="15">
      <c r="B10" s="235" t="s">
        <v>55</v>
      </c>
      <c r="C10" s="284">
        <f t="shared" ref="C10:G10" si="0">0</f>
        <v>0</v>
      </c>
      <c r="D10" s="214">
        <f t="shared" si="0"/>
        <v>0</v>
      </c>
      <c r="E10" s="214">
        <f t="shared" si="0"/>
        <v>0</v>
      </c>
      <c r="F10" s="214">
        <f t="shared" si="0"/>
        <v>0</v>
      </c>
      <c r="G10" s="215">
        <f t="shared" si="0"/>
        <v>0</v>
      </c>
      <c r="H10" s="5"/>
    </row>
    <row r="11" spans="2:8" ht="14" thickBot="1">
      <c r="B11" s="288" t="s">
        <v>57</v>
      </c>
      <c r="C11" s="300">
        <f t="shared" ref="C11:G11" si="1">C9*C10</f>
        <v>0</v>
      </c>
      <c r="D11" s="301">
        <f t="shared" si="1"/>
        <v>0</v>
      </c>
      <c r="E11" s="301">
        <f t="shared" si="1"/>
        <v>0</v>
      </c>
      <c r="F11" s="301">
        <f t="shared" si="1"/>
        <v>0</v>
      </c>
      <c r="G11" s="302">
        <f t="shared" si="1"/>
        <v>0</v>
      </c>
      <c r="H11" s="5"/>
    </row>
    <row r="12" spans="2:8" ht="14" thickBot="1">
      <c r="H12" s="5"/>
    </row>
    <row r="13" spans="2:8" ht="16" thickBot="1">
      <c r="B13" s="293" t="s">
        <v>60</v>
      </c>
      <c r="H13" s="5"/>
    </row>
    <row r="14" spans="2:8" ht="15">
      <c r="B14" s="235" t="s">
        <v>54</v>
      </c>
      <c r="C14" s="297">
        <f>'Earnings per Share &amp; Price to E'!C20</f>
        <v>0.41</v>
      </c>
      <c r="D14" s="298">
        <f>'Earnings per Share &amp; Price to E'!D20</f>
        <v>0.62</v>
      </c>
      <c r="E14" s="298">
        <f>'Earnings per Share &amp; Price to E'!E20</f>
        <v>1.07</v>
      </c>
      <c r="F14" s="298">
        <f>'Earnings per Share &amp; Price to E'!F20</f>
        <v>0.82</v>
      </c>
      <c r="G14" s="299">
        <f>'Earnings per Share &amp; Price to E'!G20</f>
        <v>0.6</v>
      </c>
      <c r="H14" s="5"/>
    </row>
    <row r="15" spans="2:8" ht="15">
      <c r="B15" s="235" t="s">
        <v>55</v>
      </c>
      <c r="C15" s="303">
        <v>0</v>
      </c>
      <c r="D15" s="304">
        <v>0</v>
      </c>
      <c r="E15" s="304">
        <v>0</v>
      </c>
      <c r="F15" s="304">
        <v>0</v>
      </c>
      <c r="G15" s="151">
        <v>0</v>
      </c>
      <c r="H15" s="5"/>
    </row>
    <row r="16" spans="2:8" ht="14" thickBot="1">
      <c r="B16" s="288" t="s">
        <v>57</v>
      </c>
      <c r="C16" s="305">
        <f t="shared" ref="C16:G16" si="2">C14*C15</f>
        <v>0</v>
      </c>
      <c r="D16" s="306">
        <f t="shared" si="2"/>
        <v>0</v>
      </c>
      <c r="E16" s="306">
        <f t="shared" si="2"/>
        <v>0</v>
      </c>
      <c r="F16" s="306">
        <f t="shared" si="2"/>
        <v>0</v>
      </c>
      <c r="G16" s="154">
        <f t="shared" si="2"/>
        <v>0</v>
      </c>
      <c r="H16" s="5"/>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2060"/>
  </sheetPr>
  <dimension ref="B1:L38"/>
  <sheetViews>
    <sheetView workbookViewId="0">
      <selection activeCell="C10" sqref="C10"/>
    </sheetView>
  </sheetViews>
  <sheetFormatPr baseColWidth="10" defaultColWidth="14.5" defaultRowHeight="15.75" customHeight="1"/>
  <cols>
    <col min="2" max="2" width="30.6640625" customWidth="1"/>
  </cols>
  <sheetData>
    <row r="1" spans="2:10" ht="15.75" customHeight="1" thickBot="1"/>
    <row r="2" spans="2:10" ht="16" thickBot="1">
      <c r="B2" s="308" t="s">
        <v>21</v>
      </c>
      <c r="C2" s="309">
        <v>2013</v>
      </c>
      <c r="D2" s="309">
        <v>2014</v>
      </c>
      <c r="E2" s="309">
        <v>2015</v>
      </c>
      <c r="F2" s="309">
        <v>2016</v>
      </c>
      <c r="G2" s="311">
        <v>2017</v>
      </c>
      <c r="H2" s="312">
        <v>2018</v>
      </c>
      <c r="I2" s="313">
        <v>2019</v>
      </c>
    </row>
    <row r="3" spans="2:10" ht="13">
      <c r="B3" s="267" t="s">
        <v>57</v>
      </c>
      <c r="C3" s="314">
        <f t="shared" ref="C3:G3" si="0">C9</f>
        <v>0.5</v>
      </c>
      <c r="D3" s="315">
        <f t="shared" si="0"/>
        <v>0.5</v>
      </c>
      <c r="E3" s="315">
        <f t="shared" si="0"/>
        <v>0.5</v>
      </c>
      <c r="F3" s="315">
        <f t="shared" si="0"/>
        <v>0.5</v>
      </c>
      <c r="G3" s="315">
        <f t="shared" si="0"/>
        <v>0.6</v>
      </c>
      <c r="H3" s="298">
        <v>0.69</v>
      </c>
      <c r="I3" s="316">
        <f>E14</f>
        <v>0.72</v>
      </c>
    </row>
    <row r="4" spans="2:10" ht="14" thickBot="1">
      <c r="B4" s="307" t="s">
        <v>67</v>
      </c>
      <c r="C4" s="284"/>
      <c r="D4" s="276">
        <f t="shared" ref="D4:I4" si="1">(D3-C3)/C3</f>
        <v>0</v>
      </c>
      <c r="E4" s="276">
        <f t="shared" si="1"/>
        <v>0</v>
      </c>
      <c r="F4" s="276">
        <f t="shared" si="1"/>
        <v>0</v>
      </c>
      <c r="G4" s="276">
        <f t="shared" si="1"/>
        <v>0.19999999999999996</v>
      </c>
      <c r="H4" s="276">
        <f t="shared" si="1"/>
        <v>0.14999999999999997</v>
      </c>
      <c r="I4" s="277">
        <f t="shared" si="1"/>
        <v>4.3478260869565258E-2</v>
      </c>
    </row>
    <row r="5" spans="2:10" ht="14" thickBot="1">
      <c r="B5" s="318" t="s">
        <v>68</v>
      </c>
      <c r="C5" s="317">
        <f>(SUM(G4:I4)/3)</f>
        <v>0.13115942028985506</v>
      </c>
      <c r="D5" s="301"/>
      <c r="E5" s="301"/>
      <c r="F5" s="301"/>
      <c r="G5" s="301"/>
      <c r="H5" s="301"/>
      <c r="I5" s="302"/>
    </row>
    <row r="6" spans="2:10" ht="14" thickBot="1">
      <c r="B6" s="2"/>
      <c r="C6" s="19"/>
    </row>
    <row r="7" spans="2:10" ht="16" thickBot="1">
      <c r="B7" s="308" t="s">
        <v>21</v>
      </c>
      <c r="C7" s="309">
        <v>2013</v>
      </c>
      <c r="D7" s="309">
        <v>2014</v>
      </c>
      <c r="E7" s="309">
        <v>2015</v>
      </c>
      <c r="F7" s="309">
        <v>2016</v>
      </c>
      <c r="G7" s="310">
        <v>2017</v>
      </c>
    </row>
    <row r="8" spans="2:10" ht="16" thickBot="1">
      <c r="B8" s="234" t="s">
        <v>69</v>
      </c>
      <c r="C8" s="252">
        <f>'Earnings per Share &amp; Price to E'!C7</f>
        <v>7.68</v>
      </c>
      <c r="D8" s="252">
        <f>'Earnings per Share &amp; Price to E'!D7</f>
        <v>7.87</v>
      </c>
      <c r="E8" s="252">
        <f>'Earnings per Share &amp; Price to E'!E7</f>
        <v>8.1999999999999993</v>
      </c>
      <c r="F8" s="252">
        <f>'Earnings per Share &amp; Price to E'!F7</f>
        <v>9.8800000000000008</v>
      </c>
      <c r="G8" s="253">
        <f>'Earnings per Share &amp; Price to E'!G7</f>
        <v>20.47</v>
      </c>
    </row>
    <row r="9" spans="2:10" ht="13">
      <c r="B9" s="267" t="s">
        <v>57</v>
      </c>
      <c r="C9" s="276">
        <f>'Dividends per Share'!C6</f>
        <v>0.5</v>
      </c>
      <c r="D9" s="276">
        <f>'Dividends per Share'!D6</f>
        <v>0.5</v>
      </c>
      <c r="E9" s="276">
        <f>'Dividends per Share'!E6</f>
        <v>0.5</v>
      </c>
      <c r="F9" s="276">
        <f>'Dividends per Share'!F6</f>
        <v>0.5</v>
      </c>
      <c r="G9" s="277">
        <f>'Dividends per Share'!G6</f>
        <v>0.6</v>
      </c>
      <c r="H9" s="323" t="s">
        <v>70</v>
      </c>
    </row>
    <row r="10" spans="2:10" ht="14" thickBot="1">
      <c r="B10" s="288" t="s">
        <v>71</v>
      </c>
      <c r="C10" s="295">
        <f t="shared" ref="C10:G10" si="2">(D3/C8)+D4</f>
        <v>6.5104166666666671E-2</v>
      </c>
      <c r="D10" s="295">
        <f t="shared" si="2"/>
        <v>6.353240152477764E-2</v>
      </c>
      <c r="E10" s="295">
        <f t="shared" si="2"/>
        <v>6.0975609756097567E-2</v>
      </c>
      <c r="F10" s="295">
        <f t="shared" si="2"/>
        <v>0.26072874493927123</v>
      </c>
      <c r="G10" s="296">
        <f t="shared" si="2"/>
        <v>0.18370786516853929</v>
      </c>
      <c r="H10" s="324">
        <f>AVERAGE(C10:G10)</f>
        <v>0.12680975761107047</v>
      </c>
    </row>
    <row r="11" spans="2:10" ht="15.75" customHeight="1" thickBot="1"/>
    <row r="12" spans="2:10" ht="16" thickBot="1">
      <c r="B12" s="308" t="s">
        <v>21</v>
      </c>
      <c r="C12" s="312">
        <v>2017</v>
      </c>
      <c r="D12" s="312">
        <v>2018</v>
      </c>
      <c r="E12" s="312">
        <v>2019</v>
      </c>
      <c r="F12" s="313">
        <v>2020</v>
      </c>
      <c r="G12" s="16"/>
      <c r="H12" s="20"/>
    </row>
    <row r="13" spans="2:10" ht="13">
      <c r="B13" s="267" t="s">
        <v>72</v>
      </c>
      <c r="C13" s="320">
        <f t="shared" ref="C13:E13" si="3">(D14/C14)-1</f>
        <v>0.14999999999999991</v>
      </c>
      <c r="D13" s="320">
        <f t="shared" si="3"/>
        <v>4.3478260869565188E-2</v>
      </c>
      <c r="E13" s="320">
        <f t="shared" si="3"/>
        <v>3.0000000000000027E-2</v>
      </c>
      <c r="F13" s="321">
        <v>0.03</v>
      </c>
      <c r="G13" s="409" t="s">
        <v>73</v>
      </c>
      <c r="H13" s="410"/>
      <c r="I13" s="410"/>
      <c r="J13" s="411"/>
    </row>
    <row r="14" spans="2:10" ht="13">
      <c r="B14" s="267" t="s">
        <v>57</v>
      </c>
      <c r="C14" s="276">
        <f>G9</f>
        <v>0.6</v>
      </c>
      <c r="D14" s="322">
        <v>0.69</v>
      </c>
      <c r="E14" s="322">
        <v>0.72</v>
      </c>
      <c r="F14" s="321">
        <f>(1.03*E14)</f>
        <v>0.74160000000000004</v>
      </c>
      <c r="G14" s="409" t="s">
        <v>74</v>
      </c>
      <c r="H14" s="410"/>
      <c r="I14" s="410"/>
      <c r="J14" s="411"/>
    </row>
    <row r="15" spans="2:10" ht="14" thickBot="1">
      <c r="B15" s="288" t="s">
        <v>75</v>
      </c>
      <c r="C15" s="279">
        <f>C14*(1+C13)/(C27-C13)</f>
        <v>22.999999999999936</v>
      </c>
      <c r="D15" s="279">
        <f t="shared" ref="D15:F15" si="4">D14*(1+D13)/($C$27-D13)</f>
        <v>5.2738853503184702</v>
      </c>
      <c r="E15" s="279">
        <f t="shared" si="4"/>
        <v>4.9440000000000017</v>
      </c>
      <c r="F15" s="280">
        <f t="shared" si="4"/>
        <v>5.0923200000000008</v>
      </c>
      <c r="G15" s="19"/>
      <c r="H15" s="19"/>
    </row>
    <row r="16" spans="2:10" ht="14" thickBot="1">
      <c r="B16" s="21"/>
    </row>
    <row r="17" spans="2:10" ht="16" thickBot="1">
      <c r="B17" s="319" t="s">
        <v>21</v>
      </c>
      <c r="C17" s="312">
        <v>2017</v>
      </c>
      <c r="D17" s="312">
        <v>2018</v>
      </c>
      <c r="E17" s="312">
        <v>2019</v>
      </c>
      <c r="F17" s="313">
        <v>2020</v>
      </c>
      <c r="G17" s="16"/>
      <c r="H17" s="20"/>
    </row>
    <row r="18" spans="2:10" ht="13">
      <c r="B18" s="325" t="s">
        <v>76</v>
      </c>
      <c r="C18" s="276">
        <f t="shared" ref="C18:F18" si="5">C14</f>
        <v>0.6</v>
      </c>
      <c r="D18" s="276">
        <f t="shared" si="5"/>
        <v>0.69</v>
      </c>
      <c r="E18" s="276">
        <f t="shared" si="5"/>
        <v>0.72</v>
      </c>
      <c r="F18" s="277">
        <f t="shared" si="5"/>
        <v>0.74160000000000004</v>
      </c>
      <c r="G18" s="19"/>
      <c r="H18" s="19"/>
    </row>
    <row r="19" spans="2:10" ht="13">
      <c r="B19" s="325" t="s">
        <v>77</v>
      </c>
      <c r="C19" s="276"/>
      <c r="D19" s="276"/>
      <c r="E19" s="276">
        <f>0.74/(C27-E13)</f>
        <v>4.9333333333333345</v>
      </c>
      <c r="F19" s="277"/>
      <c r="G19" s="409" t="s">
        <v>78</v>
      </c>
      <c r="H19" s="410"/>
      <c r="I19" s="410"/>
      <c r="J19" s="411"/>
    </row>
    <row r="20" spans="2:10" ht="14" thickBot="1">
      <c r="B20" s="327" t="s">
        <v>79</v>
      </c>
      <c r="C20" s="328">
        <f>0.58+((0.72+4.35)/(1+$C$27)^2)</f>
        <v>4.2211950588911229</v>
      </c>
      <c r="D20" s="326">
        <f>D18/(1+$C$27)</f>
        <v>0.5847457627118644</v>
      </c>
      <c r="E20" s="279"/>
      <c r="F20" s="280"/>
      <c r="G20" s="409" t="s">
        <v>80</v>
      </c>
      <c r="H20" s="410"/>
      <c r="I20" s="410"/>
      <c r="J20" s="411"/>
    </row>
    <row r="21" spans="2:10" ht="15.75" customHeight="1" thickBot="1"/>
    <row r="22" spans="2:10" ht="15">
      <c r="B22" s="329" t="s">
        <v>21</v>
      </c>
      <c r="C22" s="330">
        <v>2017</v>
      </c>
      <c r="D22" s="330">
        <v>2018</v>
      </c>
      <c r="E22" s="330">
        <v>2019</v>
      </c>
      <c r="F22" s="331">
        <v>2020</v>
      </c>
      <c r="G22" s="16"/>
      <c r="H22" s="20"/>
    </row>
    <row r="23" spans="2:10" ht="13">
      <c r="B23" s="325" t="s">
        <v>72</v>
      </c>
      <c r="C23" s="320">
        <f t="shared" ref="C23:F23" si="6">C13</f>
        <v>0.14999999999999991</v>
      </c>
      <c r="D23" s="320">
        <f t="shared" si="6"/>
        <v>4.3478260869565188E-2</v>
      </c>
      <c r="E23" s="320">
        <f t="shared" si="6"/>
        <v>3.0000000000000027E-2</v>
      </c>
      <c r="F23" s="321">
        <f t="shared" si="6"/>
        <v>0.03</v>
      </c>
      <c r="G23" s="17"/>
      <c r="H23" s="17"/>
    </row>
    <row r="24" spans="2:10" ht="13">
      <c r="B24" s="325" t="s">
        <v>57</v>
      </c>
      <c r="C24" s="276">
        <f t="shared" ref="C24:F24" si="7">C14</f>
        <v>0.6</v>
      </c>
      <c r="D24" s="276">
        <f t="shared" si="7"/>
        <v>0.69</v>
      </c>
      <c r="E24" s="276">
        <f t="shared" si="7"/>
        <v>0.72</v>
      </c>
      <c r="F24" s="277">
        <f t="shared" si="7"/>
        <v>0.74160000000000004</v>
      </c>
      <c r="G24" s="19"/>
      <c r="H24" s="19"/>
    </row>
    <row r="25" spans="2:10" ht="14" thickBot="1">
      <c r="B25" s="327" t="s">
        <v>81</v>
      </c>
      <c r="C25" s="328">
        <f>SUM(D25:F25)</f>
        <v>1.5531992073191516</v>
      </c>
      <c r="D25" s="279">
        <f>D24/(1+$C$27)</f>
        <v>0.5847457627118644</v>
      </c>
      <c r="E25" s="279">
        <f>E24/((1+$C$27)^2)</f>
        <v>0.51709278942832526</v>
      </c>
      <c r="F25" s="280">
        <f>F24/((1+$C$27)^3)</f>
        <v>0.4513606551789619</v>
      </c>
      <c r="G25" s="19"/>
      <c r="H25" s="19"/>
    </row>
    <row r="26" spans="2:10" ht="15.75" customHeight="1" thickBot="1"/>
    <row r="27" spans="2:10" ht="14" thickBot="1">
      <c r="B27" s="332" t="s">
        <v>82</v>
      </c>
      <c r="C27" s="333">
        <v>0.18</v>
      </c>
    </row>
    <row r="29" spans="2:10" ht="13">
      <c r="B29" s="2"/>
      <c r="D29" s="2"/>
      <c r="E29" s="2"/>
      <c r="F29" s="2"/>
    </row>
    <row r="31" spans="2:10" ht="13">
      <c r="I31" s="16"/>
    </row>
    <row r="32" spans="2:10" ht="13">
      <c r="I32" s="17"/>
    </row>
    <row r="33" spans="2:12" ht="13">
      <c r="I33" s="19"/>
    </row>
    <row r="37" spans="2:12" ht="15">
      <c r="C37" s="10"/>
      <c r="D37" s="10"/>
      <c r="E37" s="10"/>
      <c r="F37" s="10"/>
      <c r="G37" s="11"/>
      <c r="H37" s="16"/>
      <c r="I37" s="16"/>
      <c r="J37" s="16"/>
      <c r="K37" s="16"/>
      <c r="L37" s="20"/>
    </row>
    <row r="38" spans="2:12" ht="13">
      <c r="B38" s="22"/>
      <c r="C38" s="19"/>
      <c r="D38" s="19"/>
      <c r="E38" s="19"/>
      <c r="F38" s="19"/>
      <c r="G38" s="19"/>
      <c r="H38" s="19"/>
    </row>
  </sheetData>
  <mergeCells count="4">
    <mergeCell ref="G13:J13"/>
    <mergeCell ref="G14:J14"/>
    <mergeCell ref="G20:J20"/>
    <mergeCell ref="G19:J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Revenue</vt:lpstr>
      <vt:lpstr>Profitability</vt:lpstr>
      <vt:lpstr>Debt Ratios</vt:lpstr>
      <vt:lpstr>Liquidity Ratios</vt:lpstr>
      <vt:lpstr>Asset Utilisation</vt:lpstr>
      <vt:lpstr>Earnings per Share &amp; Price to E</vt:lpstr>
      <vt:lpstr>Market to Book Ratio</vt:lpstr>
      <vt:lpstr>Dividends per Share</vt:lpstr>
      <vt:lpstr>Dividend Growth Model &amp; Gordon </vt:lpstr>
      <vt:lpstr>WACC (CAPM)</vt:lpstr>
      <vt:lpstr>Graph Tab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2018-03-27T06:12:14Z</dcterms:created>
  <dcterms:modified xsi:type="dcterms:W3CDTF">2018-04-01T13:47:56Z</dcterms:modified>
</cp:coreProperties>
</file>