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 Wen\Downloads\Telegram Desktop\"/>
    </mc:Choice>
  </mc:AlternateContent>
  <xr:revisionPtr revIDLastSave="0" documentId="13_ncr:1_{C1C04BED-E909-4243-AD62-44A9B117B44F}" xr6:coauthVersionLast="41" xr6:coauthVersionMax="45" xr10:uidLastSave="{00000000-0000-0000-0000-000000000000}"/>
  <bookViews>
    <workbookView xWindow="-108" yWindow="-108" windowWidth="23256" windowHeight="12576" xr2:uid="{59E135A2-DA2C-2F48-B495-579AE44F9175}"/>
  </bookViews>
  <sheets>
    <sheet name="historical performance &amp; Ratios" sheetId="1" r:id="rId1"/>
    <sheet name="ratios" sheetId="2" state="hidden" r:id="rId2"/>
    <sheet name="Value % of portfolio,top3,last3" sheetId="5" r:id="rId3"/>
    <sheet name="Transaction History" sheetId="6" state="hidden" r:id="rId4"/>
  </sheets>
  <definedNames>
    <definedName name="_xlnm._FilterDatabase" localSheetId="3" hidden="1">'Transaction History'!$A$1:$J$47</definedName>
    <definedName name="_xlnm._FilterDatabase" localSheetId="2" hidden="1">'Value % of portfolio,top3,last3'!$A$6:$K$8</definedName>
    <definedName name="_xlnm.Print_Area" localSheetId="2">'Value % of portfolio,top3,last3'!$A$1:$T$60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1" l="1"/>
  <c r="B52" i="1"/>
  <c r="K11" i="5" l="1"/>
  <c r="K23" i="5"/>
  <c r="K28" i="5"/>
  <c r="K32" i="5"/>
  <c r="K35" i="5"/>
  <c r="K38" i="5"/>
  <c r="K42" i="5"/>
  <c r="K46" i="5"/>
  <c r="K50" i="5"/>
  <c r="K57" i="5"/>
  <c r="K6" i="5"/>
  <c r="K2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P13" i="5" l="1"/>
  <c r="F19" i="1"/>
  <c r="K60" i="5"/>
  <c r="C4" i="1"/>
  <c r="B18" i="2" l="1"/>
  <c r="B47" i="1"/>
  <c r="B12" i="2" s="1"/>
  <c r="F4" i="1"/>
  <c r="B43" i="1"/>
  <c r="B19" i="2"/>
  <c r="B41" i="1"/>
  <c r="B40" i="1"/>
  <c r="B6" i="2" l="1"/>
  <c r="B5" i="2"/>
  <c r="B17" i="2" s="1"/>
  <c r="B42" i="1"/>
  <c r="B7" i="2" s="1"/>
  <c r="B44" i="1"/>
  <c r="B8" i="2"/>
  <c r="B38" i="1"/>
  <c r="B3" i="2" s="1"/>
  <c r="B37" i="1"/>
  <c r="L35" i="5"/>
  <c r="L11" i="5"/>
  <c r="L23" i="5"/>
  <c r="P4" i="5" s="1"/>
  <c r="L38" i="5"/>
  <c r="L57" i="5"/>
  <c r="L2" i="5"/>
  <c r="L28" i="5"/>
  <c r="L42" i="5"/>
  <c r="L50" i="5"/>
  <c r="S4" i="5" s="1"/>
  <c r="L46" i="5"/>
  <c r="P9" i="5" s="1"/>
  <c r="L6" i="5"/>
  <c r="P3" i="5" s="1"/>
  <c r="L32" i="5"/>
  <c r="P8" i="5" l="1"/>
  <c r="S6" i="5"/>
  <c r="P5" i="5"/>
  <c r="S3" i="5"/>
  <c r="P10" i="5"/>
  <c r="S5" i="5"/>
  <c r="B48" i="1"/>
  <c r="B13" i="2" s="1"/>
  <c r="B9" i="2"/>
  <c r="B49" i="1"/>
  <c r="B45" i="1"/>
  <c r="B10" i="2" s="1"/>
  <c r="B46" i="1"/>
  <c r="B11" i="2" s="1"/>
  <c r="B39" i="1"/>
  <c r="B4" i="2" s="1"/>
  <c r="B2" i="2"/>
  <c r="B14" i="2" l="1"/>
  <c r="B50" i="1"/>
  <c r="B15" i="2" s="1"/>
</calcChain>
</file>

<file path=xl/sharedStrings.xml><?xml version="1.0" encoding="utf-8"?>
<sst xmlns="http://schemas.openxmlformats.org/spreadsheetml/2006/main" count="761" uniqueCount="135">
  <si>
    <t>Date</t>
  </si>
  <si>
    <t>30/09/2019</t>
  </si>
  <si>
    <t>14/10/2019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</si>
  <si>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</si>
  <si>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</si>
  <si>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</si>
  <si>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</si>
  <si>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</si>
  <si>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</si>
  <si>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</si>
  <si>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</si>
  <si>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</si>
  <si>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</si>
  <si>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</si>
  <si>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</si>
  <si>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</si>
  <si>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Average</t>
  </si>
  <si>
    <t>Sharpe</t>
  </si>
  <si>
    <t>Covar(rm,rp)</t>
  </si>
  <si>
    <t>Betahat</t>
  </si>
  <si>
    <t>alphahat</t>
  </si>
  <si>
    <t>Treynor</t>
  </si>
  <si>
    <t>count</t>
  </si>
  <si>
    <t>Stdev(ep)</t>
  </si>
  <si>
    <t>Jensen's alpha</t>
  </si>
  <si>
    <t>InfoRatio</t>
  </si>
  <si>
    <t>E(P)</t>
  </si>
  <si>
    <t>V(P)</t>
  </si>
  <si>
    <t>U(P)</t>
  </si>
  <si>
    <t>Stdev</t>
  </si>
  <si>
    <t>average returns</t>
  </si>
  <si>
    <t>min</t>
  </si>
  <si>
    <t>max</t>
  </si>
  <si>
    <t>Portfolio value</t>
  </si>
  <si>
    <t>N/A</t>
  </si>
  <si>
    <t>DAILY RETURNS</t>
  </si>
  <si>
    <t>Symbol</t>
  </si>
  <si>
    <t>TransactionType</t>
  </si>
  <si>
    <t>CompanyName</t>
  </si>
  <si>
    <t>Exchange</t>
  </si>
  <si>
    <t>Quantity</t>
  </si>
  <si>
    <t>FXRate</t>
  </si>
  <si>
    <t>Currency</t>
  </si>
  <si>
    <t>SecurityType</t>
  </si>
  <si>
    <t>Price</t>
  </si>
  <si>
    <t>CreateDate</t>
  </si>
  <si>
    <t>BYND</t>
  </si>
  <si>
    <t>Short Proceeds</t>
  </si>
  <si>
    <t>Beyond Meat Inc</t>
  </si>
  <si>
    <t>US</t>
  </si>
  <si>
    <t>USD</t>
  </si>
  <si>
    <t>Equities</t>
  </si>
  <si>
    <t>11/12/2019 - 09:32</t>
  </si>
  <si>
    <t>HPQ</t>
  </si>
  <si>
    <t>Market - Sell</t>
  </si>
  <si>
    <t>HP Inc.</t>
  </si>
  <si>
    <t>11/08/2019 - 09:32</t>
  </si>
  <si>
    <t>UBER</t>
  </si>
  <si>
    <t>Uber Technologies Inc</t>
  </si>
  <si>
    <t>11/07/2019 - 09:32</t>
  </si>
  <si>
    <t>Market - Cover</t>
  </si>
  <si>
    <t>MTCH</t>
  </si>
  <si>
    <t>Match Group Inc</t>
  </si>
  <si>
    <t>AAPL</t>
  </si>
  <si>
    <t>Market - Buy</t>
  </si>
  <si>
    <t>Apple Inc.</t>
  </si>
  <si>
    <t>11/07/2019 - 09:31</t>
  </si>
  <si>
    <t>11/06/2019 - 09:32</t>
  </si>
  <si>
    <t>SHAK</t>
  </si>
  <si>
    <t>Shake Shack Inc - Ordinary Shares - Class A</t>
  </si>
  <si>
    <t>11/05/2019 - 09:32</t>
  </si>
  <si>
    <t>11/04/2019 - 10:07</t>
  </si>
  <si>
    <t>VZ</t>
  </si>
  <si>
    <t>Verizon Communications</t>
  </si>
  <si>
    <t>11/04/2019 - 10:04</t>
  </si>
  <si>
    <t>MCD</t>
  </si>
  <si>
    <t>McDonald's Corporation</t>
  </si>
  <si>
    <t>11/04/2019 - 09:35</t>
  </si>
  <si>
    <t>DLTR</t>
  </si>
  <si>
    <t>Dollar Tree Inc. </t>
  </si>
  <si>
    <t>11/01/2019 - 09:32</t>
  </si>
  <si>
    <t>10/31/2019 - 09:32</t>
  </si>
  <si>
    <t>10/29/2019 - 09:32</t>
  </si>
  <si>
    <t>CRM</t>
  </si>
  <si>
    <t>salesforce.com inc.</t>
  </si>
  <si>
    <t>10/28/2019 - 09:31</t>
  </si>
  <si>
    <t>10/18/2019 - 12:29</t>
  </si>
  <si>
    <t>WMT</t>
  </si>
  <si>
    <t>Wal-Mart Stores Inc.</t>
  </si>
  <si>
    <t>10/18/2019 - 12:28</t>
  </si>
  <si>
    <t>10/17/2019 - 09:31</t>
  </si>
  <si>
    <t>10/16/2019 - 11:08</t>
  </si>
  <si>
    <t>AMZN</t>
  </si>
  <si>
    <t>Amazon.com Inc. </t>
  </si>
  <si>
    <t>10/16/2019 - 09:32</t>
  </si>
  <si>
    <t>Limit - Buy</t>
  </si>
  <si>
    <t>10/16/2019 - 09:30</t>
  </si>
  <si>
    <t>Limit - Sell</t>
  </si>
  <si>
    <t>10/15/2019 - 14:00</t>
  </si>
  <si>
    <t>10/15/2019 - 10:57</t>
  </si>
  <si>
    <t>10/15/2019 - 09:31</t>
  </si>
  <si>
    <t>val</t>
  </si>
  <si>
    <t>10/11/2019 - 15:34</t>
  </si>
  <si>
    <t>10/11/2019 - 09:31</t>
  </si>
  <si>
    <t>Dividends</t>
  </si>
  <si>
    <t>10/09/2019 - 00:00</t>
  </si>
  <si>
    <t>10/08/2019 - 09:31</t>
  </si>
  <si>
    <t>10/07/2019 - 09:33</t>
  </si>
  <si>
    <t>10/04/2019 - 09:32</t>
  </si>
  <si>
    <t>10/01/2019 - 10:58</t>
  </si>
  <si>
    <t>10/01/2019 - 10:56</t>
  </si>
  <si>
    <t>10/01/2019 - 10:51</t>
  </si>
  <si>
    <t>% of portfolio</t>
  </si>
  <si>
    <t>Top 3</t>
  </si>
  <si>
    <t>Last 3</t>
  </si>
  <si>
    <t>% of porfolio</t>
  </si>
  <si>
    <t>13/11/2019</t>
  </si>
  <si>
    <t>14/11/2019</t>
  </si>
  <si>
    <t>Adj Close Returns</t>
  </si>
  <si>
    <t>Adj Close Price</t>
  </si>
  <si>
    <t>P</t>
  </si>
  <si>
    <t>Ratio</t>
  </si>
  <si>
    <t>Criteria</t>
  </si>
  <si>
    <t>Cash</t>
  </si>
  <si>
    <t>Equity Sector Breakdown</t>
  </si>
  <si>
    <t>% of total net assets</t>
  </si>
  <si>
    <t>Consumer Staples</t>
  </si>
  <si>
    <t>Sector</t>
  </si>
  <si>
    <t>Technology</t>
  </si>
  <si>
    <t>Internet Services</t>
  </si>
  <si>
    <t xml:space="preserve">Communication </t>
  </si>
  <si>
    <t>Consumer Staple</t>
  </si>
  <si>
    <t>Sum of Porfolio Value</t>
  </si>
  <si>
    <t>Annualised Return</t>
  </si>
  <si>
    <t>Annualised 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</si>
</sst>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0.000%"/>
    <numFmt numFmtId="167" formatCode="&quot;$&quot;#,##0.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3" fillId="0" borderId="0" xfId="0" applyFont="1"/>
    <xf numFmtId="8" fontId="3" fillId="0" borderId="0" xfId="0" applyNumberFormat="1" applyFont="1"/>
    <xf numFmtId="0" fontId="5" fillId="0" borderId="0" xfId="3"/>
    <xf numFmtId="0" fontId="6" fillId="2" borderId="0" xfId="0" applyFont="1" applyFill="1"/>
    <xf numFmtId="167" fontId="6" fillId="2" borderId="0" xfId="1" applyNumberFormat="1" applyFont="1" applyFill="1" applyAlignment="1">
      <alignment horizontal="center" vertical="center"/>
    </xf>
    <xf numFmtId="167" fontId="0" fillId="0" borderId="0" xfId="1" applyNumberFormat="1" applyFont="1"/>
    <xf numFmtId="0" fontId="2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166" fontId="0" fillId="0" borderId="1" xfId="2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10" fontId="0" fillId="0" borderId="1" xfId="2" applyNumberFormat="1" applyFont="1" applyBorder="1"/>
    <xf numFmtId="44" fontId="0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2" applyNumberFormat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3" xfId="2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7" fontId="9" fillId="0" borderId="1" xfId="1" applyNumberFormat="1" applyFont="1" applyFill="1" applyBorder="1"/>
    <xf numFmtId="0" fontId="7" fillId="4" borderId="1" xfId="0" applyFont="1" applyFill="1" applyBorder="1"/>
    <xf numFmtId="0" fontId="2" fillId="5" borderId="1" xfId="0" applyFont="1" applyFill="1" applyBorder="1"/>
    <xf numFmtId="0" fontId="10" fillId="0" borderId="1" xfId="0" applyFont="1" applyBorder="1"/>
    <xf numFmtId="0" fontId="0" fillId="0" borderId="0" xfId="0" applyAlignment="1">
      <alignment horizontal="right"/>
    </xf>
    <xf numFmtId="10" fontId="0" fillId="0" borderId="1" xfId="2" applyNumberFormat="1" applyFont="1" applyBorder="1" applyAlignment="1">
      <alignment horizontal="left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Historical</a:t>
            </a:r>
            <a:r>
              <a:rPr lang="en-GB" baseline="0"/>
              <a:t> returns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30177630425062E-2"/>
          <c:y val="9.5699710899297713E-2"/>
          <c:w val="0.90993925618346128"/>
          <c:h val="0.836150332365192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'historical performance &amp; Ratios'!$C$4:$C$35</c:f>
              <c:numCache>
                <c:formatCode>0.000%</c:formatCode>
                <c:ptCount val="32"/>
                <c:pt idx="0">
                  <c:v>-5.8280124098541866E-3</c:v>
                </c:pt>
                <c:pt idx="1">
                  <c:v>4.4528325624464161E-3</c:v>
                </c:pt>
                <c:pt idx="2">
                  <c:v>3.4932612087925411E-3</c:v>
                </c:pt>
                <c:pt idx="3">
                  <c:v>2.5097430348726946E-3</c:v>
                </c:pt>
                <c:pt idx="4">
                  <c:v>-8.1579117548151829E-3</c:v>
                </c:pt>
                <c:pt idx="5">
                  <c:v>6.6988569306356584E-3</c:v>
                </c:pt>
                <c:pt idx="6">
                  <c:v>4.5523552658685877E-3</c:v>
                </c:pt>
                <c:pt idx="7">
                  <c:v>5.8083490325739843E-3</c:v>
                </c:pt>
                <c:pt idx="8">
                  <c:v>-1.6029285580574915E-3</c:v>
                </c:pt>
                <c:pt idx="9">
                  <c:v>-3.1742824627590995E-4</c:v>
                </c:pt>
                <c:pt idx="10">
                  <c:v>-2.8867989240861773E-4</c:v>
                </c:pt>
                <c:pt idx="11">
                  <c:v>-1.2270429419794693E-3</c:v>
                </c:pt>
                <c:pt idx="12">
                  <c:v>-5.5301306379576592E-3</c:v>
                </c:pt>
                <c:pt idx="13">
                  <c:v>1.1089906011253847E-2</c:v>
                </c:pt>
                <c:pt idx="14">
                  <c:v>-1.6445370314898483E-2</c:v>
                </c:pt>
                <c:pt idx="15">
                  <c:v>5.802975966640569E-3</c:v>
                </c:pt>
                <c:pt idx="16">
                  <c:v>3.9601646409204725E-3</c:v>
                </c:pt>
                <c:pt idx="17">
                  <c:v>1.1184718788071516E-3</c:v>
                </c:pt>
                <c:pt idx="18">
                  <c:v>2.5326434121129985E-3</c:v>
                </c:pt>
                <c:pt idx="19">
                  <c:v>-1.9142008878455105E-3</c:v>
                </c:pt>
                <c:pt idx="20">
                  <c:v>4.5883794090632434E-3</c:v>
                </c:pt>
                <c:pt idx="21">
                  <c:v>4.2970371543325199E-3</c:v>
                </c:pt>
                <c:pt idx="22">
                  <c:v>4.4226737153611586E-3</c:v>
                </c:pt>
                <c:pt idx="23">
                  <c:v>4.822057148931698E-3</c:v>
                </c:pt>
                <c:pt idx="24">
                  <c:v>2.9642072965932872E-3</c:v>
                </c:pt>
                <c:pt idx="25">
                  <c:v>-1.7688426949344499E-2</c:v>
                </c:pt>
                <c:pt idx="26">
                  <c:v>-4.5827755275086295E-3</c:v>
                </c:pt>
                <c:pt idx="27">
                  <c:v>-4.2963061709320918E-4</c:v>
                </c:pt>
                <c:pt idx="28">
                  <c:v>-1.5791325020283171E-4</c:v>
                </c:pt>
                <c:pt idx="29">
                  <c:v>-1.7618922403919736E-3</c:v>
                </c:pt>
                <c:pt idx="30">
                  <c:v>-2.4910898323683758E-3</c:v>
                </c:pt>
                <c:pt idx="31">
                  <c:v>-3.4010979320027567E-3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D-2D4C-BCF4-9AB74E31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447440"/>
        <c:axId val="2394351"/>
      </c:barChart>
      <c:catAx>
        <c:axId val="21224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351"/>
        <c:crosses val="autoZero"/>
        <c:auto val="1"/>
        <c:lblAlgn val="ctr"/>
        <c:lblOffset val="100"/>
        <c:noMultiLvlLbl val="0"/>
      </c:catAx>
      <c:valAx>
        <c:axId val="23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</a:t>
            </a:r>
            <a:r>
              <a:rPr lang="en-GB" baseline="0"/>
              <a:t> Value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'historical performance &amp; Ratios'!$B$3:$B$35</c:f>
              <c:numCache>
                <c:formatCode>_("$"* #,##0.00_);_("$"* \(#,##0.00\);_("$"* "-"??_);_(@_)</c:formatCode>
                <c:ptCount val="33"/>
                <c:pt idx="0">
                  <c:v>996830.41</c:v>
                </c:pt>
                <c:pt idx="1">
                  <c:v>991020.87</c:v>
                </c:pt>
                <c:pt idx="2">
                  <c:v>995433.72</c:v>
                </c:pt>
                <c:pt idx="3">
                  <c:v>998911.03</c:v>
                </c:pt>
                <c:pt idx="4">
                  <c:v>1001418.04</c:v>
                </c:pt>
                <c:pt idx="5">
                  <c:v>993248.56</c:v>
                </c:pt>
                <c:pt idx="6">
                  <c:v>999902.19</c:v>
                </c:pt>
                <c:pt idx="7">
                  <c:v>1004454.1</c:v>
                </c:pt>
                <c:pt idx="8">
                  <c:v>1010288.32</c:v>
                </c:pt>
                <c:pt idx="9">
                  <c:v>1008668.9</c:v>
                </c:pt>
                <c:pt idx="10">
                  <c:v>1008348.72</c:v>
                </c:pt>
                <c:pt idx="11">
                  <c:v>1008057.63</c:v>
                </c:pt>
                <c:pt idx="12">
                  <c:v>1006820.7</c:v>
                </c:pt>
                <c:pt idx="13">
                  <c:v>1001252.85</c:v>
                </c:pt>
                <c:pt idx="14">
                  <c:v>1012356.65</c:v>
                </c:pt>
                <c:pt idx="15">
                  <c:v>995708.07</c:v>
                </c:pt>
                <c:pt idx="16">
                  <c:v>1001486.14</c:v>
                </c:pt>
                <c:pt idx="17">
                  <c:v>1005452.19</c:v>
                </c:pt>
                <c:pt idx="18">
                  <c:v>1006576.76</c:v>
                </c:pt>
                <c:pt idx="19">
                  <c:v>1009126.06</c:v>
                </c:pt>
                <c:pt idx="20">
                  <c:v>1007194.39</c:v>
                </c:pt>
                <c:pt idx="21">
                  <c:v>1011815.78</c:v>
                </c:pt>
                <c:pt idx="22">
                  <c:v>1016163.59</c:v>
                </c:pt>
                <c:pt idx="23">
                  <c:v>1020657.75</c:v>
                </c:pt>
                <c:pt idx="24">
                  <c:v>1025579.42</c:v>
                </c:pt>
                <c:pt idx="25">
                  <c:v>1028619.45</c:v>
                </c:pt>
                <c:pt idx="26">
                  <c:v>1010424.79</c:v>
                </c:pt>
                <c:pt idx="27">
                  <c:v>1005794.24</c:v>
                </c:pt>
                <c:pt idx="28">
                  <c:v>1005362.12</c:v>
                </c:pt>
                <c:pt idx="29">
                  <c:v>1005203.36</c:v>
                </c:pt>
                <c:pt idx="30">
                  <c:v>1003432.3</c:v>
                </c:pt>
                <c:pt idx="31">
                  <c:v>1000932.66</c:v>
                </c:pt>
                <c:pt idx="32">
                  <c:v>997528.39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8-4048-A85A-236A9C2EF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9"/>
        <c:axId val="2114549312"/>
      </c:lineChart>
      <c:catAx>
        <c:axId val="21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49312"/>
        <c:crosses val="autoZero"/>
        <c:auto val="1"/>
        <c:lblAlgn val="ctr"/>
        <c:lblOffset val="100"/>
        <c:noMultiLvlLbl val="0"/>
      </c:catAx>
      <c:valAx>
        <c:axId val="21145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388069</xdr:colOff>
      <xdr:row>2</xdr:row>
      <xdr:rowOff>93401</xdr:rowOff>
    </xdr:from>
    <xdr:to>
      <xdr:col>17</xdr:col>
      <xdr:colOff>96616</xdr:colOff>
      <xdr:row>15</xdr:row>
      <xdr:rowOff>194375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A5BBA-3E24-EC4A-8AF7-12814E961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391407</xdr:colOff>
      <xdr:row>18</xdr:row>
      <xdr:rowOff>130629</xdr:rowOff>
    </xdr:from>
    <xdr:to>
      <xdr:col>17</xdr:col>
      <xdr:colOff>36871</xdr:colOff>
      <xdr:row>29</xdr:row>
      <xdr:rowOff>85515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16280-558B-6F4F-91E3-DE8664B85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alesforce.com/" TargetMode="External"/><Relationship Id="rId3" Type="http://schemas.openxmlformats.org/officeDocument/2006/relationships/hyperlink" Target="http://amazon.com/" TargetMode="External"/><Relationship Id="rId7" Type="http://schemas.openxmlformats.org/officeDocument/2006/relationships/hyperlink" Target="http://salesforce.com/" TargetMode="External"/><Relationship Id="rId2" Type="http://schemas.openxmlformats.org/officeDocument/2006/relationships/hyperlink" Target="http://amazon.com/" TargetMode="External"/><Relationship Id="rId1" Type="http://schemas.openxmlformats.org/officeDocument/2006/relationships/hyperlink" Target="http://amazon.com/" TargetMode="External"/><Relationship Id="rId6" Type="http://schemas.openxmlformats.org/officeDocument/2006/relationships/hyperlink" Target="http://salesforce.com/" TargetMode="External"/><Relationship Id="rId5" Type="http://schemas.openxmlformats.org/officeDocument/2006/relationships/hyperlink" Target="http://salesforce.com/" TargetMode="External"/><Relationship Id="rId4" Type="http://schemas.openxmlformats.org/officeDocument/2006/relationships/hyperlink" Target="http://amazon.com/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alesforce.com/" TargetMode="External"/><Relationship Id="rId3" Type="http://schemas.openxmlformats.org/officeDocument/2006/relationships/hyperlink" Target="http://amazon.com/" TargetMode="External"/><Relationship Id="rId7" Type="http://schemas.openxmlformats.org/officeDocument/2006/relationships/hyperlink" Target="http://amazon.com/" TargetMode="External"/><Relationship Id="rId2" Type="http://schemas.openxmlformats.org/officeDocument/2006/relationships/hyperlink" Target="http://amazon.com/" TargetMode="External"/><Relationship Id="rId1" Type="http://schemas.openxmlformats.org/officeDocument/2006/relationships/hyperlink" Target="http://salesforce.com/" TargetMode="External"/><Relationship Id="rId6" Type="http://schemas.openxmlformats.org/officeDocument/2006/relationships/hyperlink" Target="http://salesforce.com/" TargetMode="External"/><Relationship Id="rId5" Type="http://schemas.openxmlformats.org/officeDocument/2006/relationships/hyperlink" Target="http://amazon.com/" TargetMode="External"/><Relationship Id="rId4" Type="http://schemas.openxmlformats.org/officeDocument/2006/relationships/hyperlink" Target="http://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81BA-E909-0D4E-9F34-1FDF212F0C68}">
  <dimension ref="A1:F53"/>
  <sheetViews>
    <sheetView showGridLines="0" tabSelected="1" topLeftCell="A25" zoomScaleNormal="100" workbookViewId="0">
      <selection activeCell="B54" sqref="B54"/>
    </sheetView>
  </sheetViews>
  <sheetFormatPr defaultColWidth="11.19921875" defaultRowHeight="15.6"/>
  <cols>
    <col min="1" max="1" width="16.59765625" style="3" bestFit="1" customWidth="1"/>
    <col min="2" max="2" width="16.09765625" style="3" customWidth="1"/>
    <col min="3" max="3" width="21.5" customWidth="1"/>
    <col min="4" max="4" width="13.296875" bestFit="1" customWidth="1"/>
    <col min="5" max="5" width="15.796875" bestFit="1" customWidth="1"/>
  </cols>
  <sheetData>
    <row r="1" spans="1:6">
      <c r="A1" s="6" t="s">
        <v>0</v>
      </c>
      <c r="B1" s="6" t="s">
        <v>33</v>
      </c>
      <c r="C1" s="6" t="s">
        <v>35</v>
      </c>
      <c r="D1" s="6" t="s">
        <v>119</v>
      </c>
      <c r="E1" s="6" t="s">
        <v>118</v>
      </c>
      <c r="F1" s="6" t="s">
        <v>120</v>
      </c>
    </row>
    <row r="2" spans="1:6">
      <c r="A2" s="16" t="s">
        <v>1</v>
      </c>
      <c r="B2" s="15" t="s">
        <v>34</v>
      </c>
      <c r="C2" s="15" t="s">
        <v>34</v>
      </c>
      <c r="D2" s="21">
        <v>2976.74</v>
      </c>
      <c r="E2" s="17" t="s">
        <v>34</v>
      </c>
      <c r="F2" s="15" t="s">
        <v>34</v>
      </c>
    </row>
    <row r="3" spans="1:6">
      <c r="A3" s="22">
        <v>43475</v>
      </c>
      <c r="B3" s="21">
        <v>996830.41</v>
      </c>
      <c r="C3" s="15" t="s">
        <v>34</v>
      </c>
      <c r="D3" s="21">
        <v>2940.25</v>
      </c>
      <c r="E3" s="17">
        <f>(D3/D2)-1</f>
        <v>-1.2258376613342059E-2</v>
      </c>
      <c r="F3" s="15" t="s">
        <v>34</v>
      </c>
    </row>
    <row r="4" spans="1:6">
      <c r="A4" s="22">
        <v>43506</v>
      </c>
      <c r="B4" s="21">
        <v>991020.87</v>
      </c>
      <c r="C4" s="17">
        <f>(B4-B3)/B3</f>
        <v>-5.8280124098541866E-3</v>
      </c>
      <c r="D4" s="21">
        <v>2887.61</v>
      </c>
      <c r="E4" s="17">
        <f t="shared" ref="E4:E35" si="0">(D4/D3)-1</f>
        <v>-1.7903239520448921E-2</v>
      </c>
      <c r="F4" s="17">
        <f>C4-E4</f>
        <v>1.2075227110594736E-2</v>
      </c>
    </row>
    <row r="5" spans="1:6">
      <c r="A5" s="22">
        <v>43534</v>
      </c>
      <c r="B5" s="21">
        <v>995433.72</v>
      </c>
      <c r="C5" s="17">
        <f t="shared" ref="C5:C35" si="1">(B5-B4)/B4</f>
        <v>4.4528325624464161E-3</v>
      </c>
      <c r="D5" s="21">
        <v>2910.63</v>
      </c>
      <c r="E5" s="17">
        <f t="shared" si="0"/>
        <v>7.9719906774113891E-3</v>
      </c>
      <c r="F5" s="17">
        <f t="shared" ref="F5:F34" si="2">C5-E5</f>
        <v>-3.519158114964973E-3</v>
      </c>
    </row>
    <row r="6" spans="1:6">
      <c r="A6" s="22">
        <v>43565</v>
      </c>
      <c r="B6" s="21">
        <v>998911.03</v>
      </c>
      <c r="C6" s="17">
        <f t="shared" si="1"/>
        <v>3.4932612087925411E-3</v>
      </c>
      <c r="D6" s="21">
        <v>2952.01</v>
      </c>
      <c r="E6" s="17">
        <f t="shared" si="0"/>
        <v>1.4216853396000317E-2</v>
      </c>
      <c r="F6" s="17">
        <f t="shared" si="2"/>
        <v>-1.0723592187207776E-2</v>
      </c>
    </row>
    <row r="7" spans="1:6">
      <c r="A7" s="22">
        <v>43656</v>
      </c>
      <c r="B7" s="21">
        <v>1001418.04</v>
      </c>
      <c r="C7" s="17">
        <f t="shared" si="1"/>
        <v>2.5097430348726946E-3</v>
      </c>
      <c r="D7" s="21">
        <v>2938.79</v>
      </c>
      <c r="E7" s="17">
        <f t="shared" si="0"/>
        <v>-4.4783046127893078E-3</v>
      </c>
      <c r="F7" s="17">
        <f t="shared" si="2"/>
        <v>6.9880476476620029E-3</v>
      </c>
    </row>
    <row r="8" spans="1:6">
      <c r="A8" s="22">
        <v>43687</v>
      </c>
      <c r="B8" s="21">
        <v>993248.56</v>
      </c>
      <c r="C8" s="17">
        <f t="shared" si="1"/>
        <v>-8.1579117548151829E-3</v>
      </c>
      <c r="D8" s="21">
        <v>2893.06</v>
      </c>
      <c r="E8" s="17">
        <f t="shared" si="0"/>
        <v>-1.5560826054260457E-2</v>
      </c>
      <c r="F8" s="17">
        <f t="shared" si="2"/>
        <v>7.4029142994452742E-3</v>
      </c>
    </row>
    <row r="9" spans="1:6">
      <c r="A9" s="22">
        <v>43718</v>
      </c>
      <c r="B9" s="21">
        <v>999902.19</v>
      </c>
      <c r="C9" s="17">
        <f t="shared" si="1"/>
        <v>6.6988569306356584E-3</v>
      </c>
      <c r="D9" s="21">
        <v>2919.4</v>
      </c>
      <c r="E9" s="17">
        <f t="shared" si="0"/>
        <v>9.104546742895181E-3</v>
      </c>
      <c r="F9" s="17">
        <f t="shared" si="2"/>
        <v>-2.4056898122595226E-3</v>
      </c>
    </row>
    <row r="10" spans="1:6">
      <c r="A10" s="22">
        <v>43748</v>
      </c>
      <c r="B10" s="21">
        <v>1004454.1</v>
      </c>
      <c r="C10" s="17">
        <f t="shared" si="1"/>
        <v>4.5523552658685877E-3</v>
      </c>
      <c r="D10" s="21">
        <v>2938.13</v>
      </c>
      <c r="E10" s="17">
        <f t="shared" si="0"/>
        <v>6.4157018565458301E-3</v>
      </c>
      <c r="F10" s="17">
        <f t="shared" si="2"/>
        <v>-1.8633465906772425E-3</v>
      </c>
    </row>
    <row r="11" spans="1:6">
      <c r="A11" s="22">
        <v>43779</v>
      </c>
      <c r="B11" s="21">
        <v>1010288.32</v>
      </c>
      <c r="C11" s="17">
        <f t="shared" si="1"/>
        <v>5.8083490325739843E-3</v>
      </c>
      <c r="D11" s="21">
        <v>2970.27</v>
      </c>
      <c r="E11" s="17">
        <f t="shared" si="0"/>
        <v>1.0938930544257763E-2</v>
      </c>
      <c r="F11" s="17">
        <f t="shared" si="2"/>
        <v>-5.1305815116837791E-3</v>
      </c>
    </row>
    <row r="12" spans="1:6">
      <c r="A12" s="23" t="s">
        <v>2</v>
      </c>
      <c r="B12" s="21">
        <v>1008668.9</v>
      </c>
      <c r="C12" s="17">
        <f t="shared" si="1"/>
        <v>-1.6029285580574915E-3</v>
      </c>
      <c r="D12" s="21">
        <v>2966.15</v>
      </c>
      <c r="E12" s="17">
        <f t="shared" si="0"/>
        <v>-1.3870792890882111E-3</v>
      </c>
      <c r="F12" s="17">
        <f t="shared" si="2"/>
        <v>-2.1584926896928039E-4</v>
      </c>
    </row>
    <row r="13" spans="1:6">
      <c r="A13" s="23" t="s">
        <v>3</v>
      </c>
      <c r="B13" s="21">
        <v>1008348.72</v>
      </c>
      <c r="C13" s="17">
        <f t="shared" si="1"/>
        <v>-3.1742824627590995E-4</v>
      </c>
      <c r="D13" s="21">
        <v>2995.68</v>
      </c>
      <c r="E13" s="17">
        <f t="shared" si="0"/>
        <v>9.9556664362894232E-3</v>
      </c>
      <c r="F13" s="17">
        <f t="shared" si="2"/>
        <v>-1.0273094682565332E-2</v>
      </c>
    </row>
    <row r="14" spans="1:6">
      <c r="A14" s="23" t="s">
        <v>4</v>
      </c>
      <c r="B14" s="21">
        <v>1008057.63</v>
      </c>
      <c r="C14" s="17">
        <f t="shared" si="1"/>
        <v>-2.8867989240861773E-4</v>
      </c>
      <c r="D14" s="21">
        <v>2989.69</v>
      </c>
      <c r="E14" s="17">
        <f t="shared" si="0"/>
        <v>-1.9995460129251796E-3</v>
      </c>
      <c r="F14" s="17">
        <f t="shared" si="2"/>
        <v>1.7108661205165619E-3</v>
      </c>
    </row>
    <row r="15" spans="1:6">
      <c r="A15" s="23" t="s">
        <v>5</v>
      </c>
      <c r="B15" s="21">
        <v>1006820.7</v>
      </c>
      <c r="C15" s="17">
        <f t="shared" si="1"/>
        <v>-1.2270429419794693E-3</v>
      </c>
      <c r="D15" s="21">
        <v>2997.95</v>
      </c>
      <c r="E15" s="17">
        <f t="shared" si="0"/>
        <v>2.7628282530964832E-3</v>
      </c>
      <c r="F15" s="17">
        <f t="shared" si="2"/>
        <v>-3.9898711950759527E-3</v>
      </c>
    </row>
    <row r="16" spans="1:6">
      <c r="A16" s="23" t="s">
        <v>6</v>
      </c>
      <c r="B16" s="21">
        <v>1001252.85</v>
      </c>
      <c r="C16" s="17">
        <f t="shared" si="1"/>
        <v>-5.5301306379576592E-3</v>
      </c>
      <c r="D16" s="21">
        <v>2986.2</v>
      </c>
      <c r="E16" s="17">
        <f t="shared" si="0"/>
        <v>-3.919344885671916E-3</v>
      </c>
      <c r="F16" s="17">
        <f t="shared" si="2"/>
        <v>-1.6107857522857432E-3</v>
      </c>
    </row>
    <row r="17" spans="1:6">
      <c r="A17" s="23" t="s">
        <v>7</v>
      </c>
      <c r="B17" s="21">
        <v>1012356.65</v>
      </c>
      <c r="C17" s="17">
        <f t="shared" si="1"/>
        <v>1.1089906011253847E-2</v>
      </c>
      <c r="D17" s="21">
        <v>3006.72</v>
      </c>
      <c r="E17" s="17">
        <f t="shared" si="0"/>
        <v>6.8716094032550412E-3</v>
      </c>
      <c r="F17" s="17">
        <f t="shared" si="2"/>
        <v>4.2182966079988057E-3</v>
      </c>
    </row>
    <row r="18" spans="1:6">
      <c r="A18" s="23" t="s">
        <v>8</v>
      </c>
      <c r="B18" s="21">
        <v>995708.07</v>
      </c>
      <c r="C18" s="17">
        <f t="shared" si="1"/>
        <v>-1.6445370314898483E-2</v>
      </c>
      <c r="D18" s="21">
        <v>2995.99</v>
      </c>
      <c r="E18" s="17">
        <f t="shared" si="0"/>
        <v>-3.5686728395061262E-3</v>
      </c>
      <c r="F18" s="17">
        <f t="shared" si="2"/>
        <v>-1.2876697475392357E-2</v>
      </c>
    </row>
    <row r="19" spans="1:6">
      <c r="A19" s="23" t="s">
        <v>9</v>
      </c>
      <c r="B19" s="21">
        <v>1001486.14</v>
      </c>
      <c r="C19" s="17">
        <f t="shared" si="1"/>
        <v>5.802975966640569E-3</v>
      </c>
      <c r="D19" s="21">
        <v>3004.52</v>
      </c>
      <c r="E19" s="17">
        <f t="shared" si="0"/>
        <v>2.8471390091422411E-3</v>
      </c>
      <c r="F19" s="17">
        <f t="shared" si="2"/>
        <v>2.9558369574983279E-3</v>
      </c>
    </row>
    <row r="20" spans="1:6">
      <c r="A20" s="23" t="s">
        <v>10</v>
      </c>
      <c r="B20" s="21">
        <v>1005452.19</v>
      </c>
      <c r="C20" s="17">
        <f t="shared" si="1"/>
        <v>3.9601646409204725E-3</v>
      </c>
      <c r="D20" s="21">
        <v>3010.29</v>
      </c>
      <c r="E20" s="17">
        <f t="shared" si="0"/>
        <v>1.920439870594981E-3</v>
      </c>
      <c r="F20" s="17">
        <f t="shared" si="2"/>
        <v>2.0397247703254915E-3</v>
      </c>
    </row>
    <row r="21" spans="1:6">
      <c r="A21" s="23" t="s">
        <v>11</v>
      </c>
      <c r="B21" s="21">
        <v>1006576.76</v>
      </c>
      <c r="C21" s="17">
        <f t="shared" si="1"/>
        <v>1.1184718788071516E-3</v>
      </c>
      <c r="D21" s="21">
        <v>3022.55</v>
      </c>
      <c r="E21" s="17">
        <f t="shared" si="0"/>
        <v>4.0726973148768053E-3</v>
      </c>
      <c r="F21" s="17">
        <f t="shared" si="2"/>
        <v>-2.9542254360696539E-3</v>
      </c>
    </row>
    <row r="22" spans="1:6">
      <c r="A22" s="23" t="s">
        <v>12</v>
      </c>
      <c r="B22" s="21">
        <v>1009126.06</v>
      </c>
      <c r="C22" s="17">
        <f t="shared" si="1"/>
        <v>2.5326434121129985E-3</v>
      </c>
      <c r="D22" s="21">
        <v>3039.42</v>
      </c>
      <c r="E22" s="17">
        <f t="shared" si="0"/>
        <v>5.5813799606292402E-3</v>
      </c>
      <c r="F22" s="17">
        <f t="shared" si="2"/>
        <v>-3.0487365485162418E-3</v>
      </c>
    </row>
    <row r="23" spans="1:6">
      <c r="A23" s="23" t="s">
        <v>13</v>
      </c>
      <c r="B23" s="21">
        <v>1007194.39</v>
      </c>
      <c r="C23" s="17">
        <f t="shared" si="1"/>
        <v>-1.9142008878455105E-3</v>
      </c>
      <c r="D23" s="21">
        <v>3036.89</v>
      </c>
      <c r="E23" s="17">
        <f t="shared" si="0"/>
        <v>-8.323956544341593E-4</v>
      </c>
      <c r="F23" s="17">
        <f t="shared" si="2"/>
        <v>-1.0818052334113511E-3</v>
      </c>
    </row>
    <row r="24" spans="1:6">
      <c r="A24" s="23" t="s">
        <v>14</v>
      </c>
      <c r="B24" s="21">
        <v>1011815.78</v>
      </c>
      <c r="C24" s="17">
        <f t="shared" si="1"/>
        <v>4.5883794090632434E-3</v>
      </c>
      <c r="D24" s="21">
        <v>3046.77</v>
      </c>
      <c r="E24" s="17">
        <f t="shared" si="0"/>
        <v>3.2533282404039188E-3</v>
      </c>
      <c r="F24" s="17">
        <f t="shared" si="2"/>
        <v>1.3350511686593246E-3</v>
      </c>
    </row>
    <row r="25" spans="1:6">
      <c r="A25" s="23" t="s">
        <v>15</v>
      </c>
      <c r="B25" s="21">
        <v>1016163.59</v>
      </c>
      <c r="C25" s="17">
        <f t="shared" si="1"/>
        <v>4.2970371543325199E-3</v>
      </c>
      <c r="D25" s="21">
        <v>3037.56</v>
      </c>
      <c r="E25" s="17">
        <f t="shared" si="0"/>
        <v>-3.0228734036372717E-3</v>
      </c>
      <c r="F25" s="17">
        <f t="shared" si="2"/>
        <v>7.3199105579697917E-3</v>
      </c>
    </row>
    <row r="26" spans="1:6">
      <c r="A26" s="22">
        <v>43476</v>
      </c>
      <c r="B26" s="21">
        <v>1020657.75</v>
      </c>
      <c r="C26" s="17">
        <f t="shared" si="1"/>
        <v>4.4226737153611586E-3</v>
      </c>
      <c r="D26" s="21">
        <v>3066.91</v>
      </c>
      <c r="E26" s="17">
        <f t="shared" si="0"/>
        <v>9.6623605788856981E-3</v>
      </c>
      <c r="F26" s="17">
        <f t="shared" si="2"/>
        <v>-5.2396868635245395E-3</v>
      </c>
    </row>
    <row r="27" spans="1:6">
      <c r="A27" s="22">
        <v>43566</v>
      </c>
      <c r="B27" s="21">
        <v>1025579.42</v>
      </c>
      <c r="C27" s="17">
        <f t="shared" si="1"/>
        <v>4.822057148931698E-3</v>
      </c>
      <c r="D27" s="21">
        <v>3078.27</v>
      </c>
      <c r="E27" s="17">
        <f t="shared" si="0"/>
        <v>3.70405391746087E-3</v>
      </c>
      <c r="F27" s="17">
        <f t="shared" si="2"/>
        <v>1.118003231470828E-3</v>
      </c>
    </row>
    <row r="28" spans="1:6">
      <c r="A28" s="22">
        <v>43596</v>
      </c>
      <c r="B28" s="21">
        <v>1028619.45</v>
      </c>
      <c r="C28" s="17">
        <f t="shared" si="1"/>
        <v>2.9642072965932872E-3</v>
      </c>
      <c r="D28" s="21">
        <v>3074.62</v>
      </c>
      <c r="E28" s="17">
        <f t="shared" si="0"/>
        <v>-1.1857309462782739E-3</v>
      </c>
      <c r="F28" s="17">
        <f t="shared" si="2"/>
        <v>4.1499382428715611E-3</v>
      </c>
    </row>
    <row r="29" spans="1:6">
      <c r="A29" s="22">
        <v>43627</v>
      </c>
      <c r="B29" s="21">
        <v>1010424.79</v>
      </c>
      <c r="C29" s="17">
        <f t="shared" si="1"/>
        <v>-1.7688426949344499E-2</v>
      </c>
      <c r="D29" s="21">
        <v>3076.78</v>
      </c>
      <c r="E29" s="17">
        <f t="shared" si="0"/>
        <v>7.0252584059171674E-4</v>
      </c>
      <c r="F29" s="17">
        <f t="shared" si="2"/>
        <v>-1.8390952789936216E-2</v>
      </c>
    </row>
    <row r="30" spans="1:6">
      <c r="A30" s="22">
        <v>43657</v>
      </c>
      <c r="B30" s="21">
        <v>1005794.24</v>
      </c>
      <c r="C30" s="17">
        <f t="shared" si="1"/>
        <v>-4.5827755275086295E-3</v>
      </c>
      <c r="D30" s="21">
        <v>3085.18</v>
      </c>
      <c r="E30" s="17">
        <f t="shared" si="0"/>
        <v>2.7301269509030224E-3</v>
      </c>
      <c r="F30" s="17">
        <f t="shared" si="2"/>
        <v>-7.3129024784116519E-3</v>
      </c>
    </row>
    <row r="31" spans="1:6">
      <c r="A31" s="22">
        <v>43688</v>
      </c>
      <c r="B31" s="21">
        <v>1005362.12</v>
      </c>
      <c r="C31" s="17">
        <f t="shared" si="1"/>
        <v>-4.2963061709320918E-4</v>
      </c>
      <c r="D31" s="21">
        <v>3093.08</v>
      </c>
      <c r="E31" s="17">
        <f t="shared" si="0"/>
        <v>2.5606285532773221E-3</v>
      </c>
      <c r="F31" s="17">
        <f t="shared" si="2"/>
        <v>-2.9902591703705314E-3</v>
      </c>
    </row>
    <row r="32" spans="1:6">
      <c r="A32" s="22">
        <v>43780</v>
      </c>
      <c r="B32" s="21">
        <v>1005203.36</v>
      </c>
      <c r="C32" s="17">
        <f t="shared" si="1"/>
        <v>-1.5791325020283171E-4</v>
      </c>
      <c r="D32" s="21">
        <v>3087.01</v>
      </c>
      <c r="E32" s="17">
        <f t="shared" si="0"/>
        <v>-1.9624452002533488E-3</v>
      </c>
      <c r="F32" s="17">
        <f t="shared" si="2"/>
        <v>1.804531950050517E-3</v>
      </c>
    </row>
    <row r="33" spans="1:6">
      <c r="A33" s="22">
        <v>43810</v>
      </c>
      <c r="B33" s="21">
        <v>1003432.3</v>
      </c>
      <c r="C33" s="17">
        <f t="shared" si="1"/>
        <v>-1.7618922403919736E-3</v>
      </c>
      <c r="D33" s="21">
        <v>3091.84</v>
      </c>
      <c r="E33" s="17">
        <f t="shared" si="0"/>
        <v>1.5646207819215441E-3</v>
      </c>
      <c r="F33" s="17">
        <f t="shared" si="2"/>
        <v>-3.3265130223135179E-3</v>
      </c>
    </row>
    <row r="34" spans="1:6">
      <c r="A34" s="22" t="s">
        <v>116</v>
      </c>
      <c r="B34" s="21">
        <v>1000932.66</v>
      </c>
      <c r="C34" s="17">
        <f t="shared" si="1"/>
        <v>-2.4910898323683758E-3</v>
      </c>
      <c r="D34" s="21">
        <v>3094.04</v>
      </c>
      <c r="E34" s="17">
        <f t="shared" si="0"/>
        <v>7.1155040364301314E-4</v>
      </c>
      <c r="F34" s="17">
        <f t="shared" si="2"/>
        <v>-3.2026402360113889E-3</v>
      </c>
    </row>
    <row r="35" spans="1:6">
      <c r="A35" s="22" t="s">
        <v>117</v>
      </c>
      <c r="B35" s="21">
        <v>997528.39</v>
      </c>
      <c r="C35" s="17">
        <f t="shared" si="1"/>
        <v>-3.4010979320027567E-3</v>
      </c>
      <c r="D35" s="21">
        <v>3096.63</v>
      </c>
      <c r="E35" s="17">
        <f t="shared" si="0"/>
        <v>8.3709325024883263E-4</v>
      </c>
      <c r="F35" s="17">
        <f>C35-E35</f>
        <v>-4.2381911822515893E-3</v>
      </c>
    </row>
    <row r="37" spans="1:6">
      <c r="A37" s="35" t="s">
        <v>26</v>
      </c>
      <c r="B37" s="25">
        <f>AVERAGE(F4:F35)</f>
        <v>-1.6023822152136072E-3</v>
      </c>
    </row>
    <row r="38" spans="1:6">
      <c r="A38" s="35" t="s">
        <v>27</v>
      </c>
      <c r="B38" s="24">
        <f>_xlfn.VAR.S(F4:F35)</f>
        <v>3.9272274920005272E-5</v>
      </c>
    </row>
    <row r="39" spans="1:6">
      <c r="A39" s="35" t="s">
        <v>28</v>
      </c>
      <c r="B39" s="25">
        <f>B37-0.5*4*B38</f>
        <v>-1.6809267650536178E-3</v>
      </c>
    </row>
    <row r="40" spans="1:6">
      <c r="A40" s="35" t="s">
        <v>16</v>
      </c>
      <c r="B40" s="24">
        <f>AVERAGE(C4:C35)</f>
        <v>4.029320863131386E-5</v>
      </c>
      <c r="C40" s="43"/>
    </row>
    <row r="41" spans="1:6">
      <c r="A41" s="35" t="s">
        <v>29</v>
      </c>
      <c r="B41" s="25">
        <f>_xlfn.STDEV.S(C4:C35)</f>
        <v>6.1517907040795254E-3</v>
      </c>
      <c r="C41" s="43"/>
    </row>
    <row r="42" spans="1:6">
      <c r="A42" s="35" t="s">
        <v>17</v>
      </c>
      <c r="B42" s="25">
        <f>(B40-0.03/365)/B41</f>
        <v>-6.8107928578940678E-3</v>
      </c>
    </row>
    <row r="43" spans="1:6">
      <c r="A43" s="35" t="s">
        <v>18</v>
      </c>
      <c r="B43" s="24">
        <f>_xlfn.COVARIANCE.S(C4:C35,E4:E35)</f>
        <v>2.1934345684869954E-5</v>
      </c>
    </row>
    <row r="44" spans="1:6">
      <c r="A44" s="35" t="s">
        <v>19</v>
      </c>
      <c r="B44" s="25">
        <f>B43/B41^2</f>
        <v>0.5795909300938028</v>
      </c>
    </row>
    <row r="45" spans="1:6">
      <c r="A45" s="35" t="s">
        <v>20</v>
      </c>
      <c r="B45" s="25">
        <f>(B40-0.03/365)-B44*(AVERAGE(E3:E34)-0.03/365)</f>
        <v>-7.0915275205103408E-4</v>
      </c>
    </row>
    <row r="46" spans="1:6">
      <c r="A46" s="35" t="s">
        <v>21</v>
      </c>
      <c r="B46" s="25">
        <f>(B40-0.03/365)/B44</f>
        <v>-7.2289903128440873E-5</v>
      </c>
    </row>
    <row r="47" spans="1:6">
      <c r="A47" s="35" t="s">
        <v>22</v>
      </c>
      <c r="B47" s="26">
        <f>COUNT(C4:C35)</f>
        <v>32</v>
      </c>
    </row>
    <row r="48" spans="1:6">
      <c r="A48" s="35" t="s">
        <v>23</v>
      </c>
      <c r="B48" s="25">
        <f>SQRT((1/(B47-2))*MAX((B47-1)*(B41^2-B44^2*_xlfn.STDEV.S(E3:E35)^2),0))</f>
        <v>4.6734641003214885E-3</v>
      </c>
    </row>
    <row r="49" spans="1:2">
      <c r="A49" s="35" t="s">
        <v>24</v>
      </c>
      <c r="B49" s="25">
        <f>B40-(0.03/365+B44*(AVERAGE(E3:E35)-0.03/365))</f>
        <v>-7.0219153583690958E-4</v>
      </c>
    </row>
    <row r="50" spans="1:2">
      <c r="A50" s="35" t="s">
        <v>25</v>
      </c>
      <c r="B50" s="31">
        <f>B49/B48</f>
        <v>-0.1502507606271343</v>
      </c>
    </row>
    <row r="51" spans="1:2">
      <c r="A51" s="33"/>
      <c r="B51" s="32"/>
    </row>
    <row r="52" spans="1:2">
      <c r="A52" s="34" t="s">
        <v>133</v>
      </c>
      <c r="B52" s="42">
        <f>B40*365</f>
        <v>1.4707021150429558E-2</v>
      </c>
    </row>
    <row r="53" spans="1:2">
      <c r="A53" s="34" t="s">
        <v>134</v>
      </c>
      <c r="B53" s="42">
        <f>B41*SQRT(365)</f>
        <v>0.11752979637684109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619E-63CB-B74E-A5BA-299DED24E396}">
  <dimension ref="A1:O20"/>
  <sheetViews>
    <sheetView showGridLines="0" workbookViewId="0">
      <selection activeCell="A17" sqref="A17:A19"/>
    </sheetView>
  </sheetViews>
  <sheetFormatPr defaultColWidth="11.19921875" defaultRowHeight="15.6"/>
  <cols>
    <col min="1" max="1" width="14.09765625" bestFit="1" customWidth="1"/>
    <col min="2" max="2" width="14.5" customWidth="1"/>
    <col min="3" max="3" width="11.8984375" bestFit="1" customWidth="1"/>
  </cols>
  <sheetData>
    <row r="1" spans="1:2">
      <c r="A1" s="18" t="s">
        <v>122</v>
      </c>
      <c r="B1" s="18" t="s">
        <v>121</v>
      </c>
    </row>
    <row r="2" spans="1:2">
      <c r="A2" s="27" t="s">
        <v>26</v>
      </c>
      <c r="B2" s="28">
        <f>'historical performance &amp; Ratios'!B37</f>
        <v>-1.6023822152136072E-3</v>
      </c>
    </row>
    <row r="3" spans="1:2">
      <c r="A3" s="27" t="s">
        <v>27</v>
      </c>
      <c r="B3" s="28">
        <f>'historical performance &amp; Ratios'!B38</f>
        <v>3.9272274920005272E-5</v>
      </c>
    </row>
    <row r="4" spans="1:2">
      <c r="A4" s="27" t="s">
        <v>28</v>
      </c>
      <c r="B4" s="28">
        <f>'historical performance &amp; Ratios'!B39</f>
        <v>-1.6809267650536178E-3</v>
      </c>
    </row>
    <row r="5" spans="1:2">
      <c r="A5" s="27" t="s">
        <v>16</v>
      </c>
      <c r="B5" s="28">
        <f>'historical performance &amp; Ratios'!B40</f>
        <v>4.029320863131386E-5</v>
      </c>
    </row>
    <row r="6" spans="1:2">
      <c r="A6" s="27" t="s">
        <v>29</v>
      </c>
      <c r="B6" s="28">
        <f>'historical performance &amp; Ratios'!B41</f>
        <v>6.1517907040795254E-3</v>
      </c>
    </row>
    <row r="7" spans="1:2">
      <c r="A7" s="27" t="s">
        <v>17</v>
      </c>
      <c r="B7" s="28">
        <f>'historical performance &amp; Ratios'!B42</f>
        <v>-6.8107928578940678E-3</v>
      </c>
    </row>
    <row r="8" spans="1:2">
      <c r="A8" s="27" t="s">
        <v>18</v>
      </c>
      <c r="B8" s="28">
        <f>'historical performance &amp; Ratios'!B43</f>
        <v>2.1934345684869954E-5</v>
      </c>
    </row>
    <row r="9" spans="1:2">
      <c r="A9" s="27" t="s">
        <v>19</v>
      </c>
      <c r="B9" s="28">
        <f>'historical performance &amp; Ratios'!B44</f>
        <v>0.5795909300938028</v>
      </c>
    </row>
    <row r="10" spans="1:2">
      <c r="A10" s="27" t="s">
        <v>20</v>
      </c>
      <c r="B10" s="28">
        <f>'historical performance &amp; Ratios'!B45</f>
        <v>-7.0915275205103408E-4</v>
      </c>
    </row>
    <row r="11" spans="1:2">
      <c r="A11" s="27" t="s">
        <v>21</v>
      </c>
      <c r="B11" s="28">
        <f>'historical performance &amp; Ratios'!B46</f>
        <v>-7.2289903128440873E-5</v>
      </c>
    </row>
    <row r="12" spans="1:2">
      <c r="A12" s="27" t="s">
        <v>22</v>
      </c>
      <c r="B12" s="30">
        <f>'historical performance &amp; Ratios'!B47</f>
        <v>32</v>
      </c>
    </row>
    <row r="13" spans="1:2">
      <c r="A13" s="27" t="s">
        <v>23</v>
      </c>
      <c r="B13" s="28">
        <f>'historical performance &amp; Ratios'!B48</f>
        <v>4.6734641003214885E-3</v>
      </c>
    </row>
    <row r="14" spans="1:2">
      <c r="A14" s="27" t="s">
        <v>24</v>
      </c>
      <c r="B14" s="28">
        <f>'historical performance &amp; Ratios'!B49</f>
        <v>-7.0219153583690958E-4</v>
      </c>
    </row>
    <row r="15" spans="1:2">
      <c r="A15" s="27" t="s">
        <v>25</v>
      </c>
      <c r="B15" s="28">
        <f>'historical performance &amp; Ratios'!B50</f>
        <v>-0.1502507606271343</v>
      </c>
    </row>
    <row r="16" spans="1:2">
      <c r="A16" s="27"/>
      <c r="B16" s="29"/>
    </row>
    <row r="17" spans="1:15">
      <c r="A17" s="27" t="s">
        <v>30</v>
      </c>
      <c r="B17" s="29">
        <f>B5</f>
        <v>4.029320863131386E-5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>
      <c r="A18" s="27" t="s">
        <v>31</v>
      </c>
      <c r="B18" s="29">
        <f>MIN('historical performance &amp; Ratios'!C4:C35)</f>
        <v>-1.7688426949344499E-2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5"/>
    </row>
    <row r="19" spans="1:15">
      <c r="A19" s="27" t="s">
        <v>32</v>
      </c>
      <c r="B19" s="29">
        <f>MAX('historical performance &amp; Ratios'!C4:C35)</f>
        <v>1.1089906011253847E-2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5"/>
    </row>
    <row r="20" spans="1:15">
      <c r="B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CF91-D364-EA4C-B028-1B1E831F2A02}">
  <dimension ref="A1:S60"/>
  <sheetViews>
    <sheetView showGridLines="0" topLeftCell="F1" zoomScale="70" zoomScaleNormal="70" workbookViewId="0">
      <selection activeCell="R20" sqref="R20"/>
    </sheetView>
  </sheetViews>
  <sheetFormatPr defaultColWidth="11.19921875" defaultRowHeight="15.6"/>
  <cols>
    <col min="2" max="2" width="17" customWidth="1"/>
    <col min="3" max="3" width="20.296875" customWidth="1"/>
    <col min="6" max="6" width="11.19921875" customWidth="1"/>
    <col min="10" max="10" width="19.796875" customWidth="1"/>
    <col min="11" max="11" width="17.796875" style="13" customWidth="1"/>
    <col min="12" max="12" width="16.19921875" style="2" customWidth="1"/>
    <col min="13" max="13" width="15.3984375" bestFit="1" customWidth="1"/>
    <col min="15" max="15" width="17.3984375" bestFit="1" customWidth="1"/>
    <col min="16" max="16" width="15.69921875" customWidth="1"/>
    <col min="18" max="18" width="22.09765625" bestFit="1" customWidth="1"/>
    <col min="19" max="19" width="18.09765625" bestFit="1" customWidth="1"/>
  </cols>
  <sheetData>
    <row r="1" spans="1:19">
      <c r="A1" s="11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2" t="s">
        <v>101</v>
      </c>
      <c r="L1" s="12" t="s">
        <v>112</v>
      </c>
      <c r="M1" s="11" t="s">
        <v>127</v>
      </c>
    </row>
    <row r="2" spans="1:19">
      <c r="A2" s="7" t="s">
        <v>63</v>
      </c>
      <c r="B2" s="8" t="s">
        <v>64</v>
      </c>
      <c r="C2" s="8" t="s">
        <v>65</v>
      </c>
      <c r="D2" s="8" t="s">
        <v>49</v>
      </c>
      <c r="E2" s="8">
        <v>90</v>
      </c>
      <c r="F2" s="8">
        <v>1</v>
      </c>
      <c r="G2" s="8" t="s">
        <v>50</v>
      </c>
      <c r="H2" s="8" t="s">
        <v>51</v>
      </c>
      <c r="I2" s="9">
        <v>258.8</v>
      </c>
      <c r="J2" s="8" t="s">
        <v>66</v>
      </c>
      <c r="K2" s="13">
        <f>SUMPRODUCT(E2:E4*I2:I4)</f>
        <v>202702</v>
      </c>
      <c r="L2" s="2">
        <f>K2/$P$13</f>
        <v>0.20270199999999999</v>
      </c>
      <c r="M2" s="40" t="s">
        <v>128</v>
      </c>
      <c r="O2" s="14" t="s">
        <v>113</v>
      </c>
      <c r="P2" s="14" t="s">
        <v>115</v>
      </c>
      <c r="R2" s="38" t="s">
        <v>124</v>
      </c>
      <c r="S2" s="38" t="s">
        <v>125</v>
      </c>
    </row>
    <row r="3" spans="1:19">
      <c r="A3" s="7" t="s">
        <v>63</v>
      </c>
      <c r="B3" s="8" t="s">
        <v>64</v>
      </c>
      <c r="C3" s="8" t="s">
        <v>65</v>
      </c>
      <c r="D3" s="8" t="s">
        <v>49</v>
      </c>
      <c r="E3" s="8">
        <v>250</v>
      </c>
      <c r="F3" s="8">
        <v>1</v>
      </c>
      <c r="G3" s="8" t="s">
        <v>50</v>
      </c>
      <c r="H3" s="8" t="s">
        <v>51</v>
      </c>
      <c r="I3" s="9">
        <v>247.24</v>
      </c>
      <c r="J3" s="8" t="s">
        <v>81</v>
      </c>
      <c r="M3" s="40"/>
      <c r="O3" s="19" t="s">
        <v>92</v>
      </c>
      <c r="P3" s="20">
        <f>L6</f>
        <v>0.42560778000000005</v>
      </c>
      <c r="R3" s="39" t="s">
        <v>128</v>
      </c>
      <c r="S3" s="41">
        <f>SUMIF($M$2:$M$57,R3,$L$2:$L$57)</f>
        <v>0.87773700999999993</v>
      </c>
    </row>
    <row r="4" spans="1:19">
      <c r="A4" s="7" t="s">
        <v>63</v>
      </c>
      <c r="B4" s="8" t="s">
        <v>64</v>
      </c>
      <c r="C4" s="8" t="s">
        <v>65</v>
      </c>
      <c r="D4" s="8" t="s">
        <v>49</v>
      </c>
      <c r="E4" s="8">
        <v>500</v>
      </c>
      <c r="F4" s="8">
        <v>1</v>
      </c>
      <c r="G4" s="8" t="s">
        <v>50</v>
      </c>
      <c r="H4" s="8" t="s">
        <v>51</v>
      </c>
      <c r="I4" s="9">
        <v>235.2</v>
      </c>
      <c r="J4" s="8" t="s">
        <v>90</v>
      </c>
      <c r="M4" s="40"/>
      <c r="O4" s="19" t="s">
        <v>83</v>
      </c>
      <c r="P4" s="20">
        <f>L23</f>
        <v>0.39764622999999999</v>
      </c>
      <c r="R4" s="39" t="s">
        <v>130</v>
      </c>
      <c r="S4" s="41">
        <f>SUMIF($M$2:$M$57,R4,$L$2:$L$57)</f>
        <v>8.0166200000000007E-2</v>
      </c>
    </row>
    <row r="5" spans="1:19">
      <c r="M5" s="40"/>
      <c r="O5" s="19" t="s">
        <v>63</v>
      </c>
      <c r="P5" s="20">
        <f>L2</f>
        <v>0.20270199999999999</v>
      </c>
      <c r="R5" s="39" t="s">
        <v>129</v>
      </c>
      <c r="S5" s="41">
        <f>SUMIF($M$2:$M$57,R5,$L$2:$L$57)</f>
        <v>-0.18645</v>
      </c>
    </row>
    <row r="6" spans="1:19">
      <c r="A6" s="7" t="s">
        <v>92</v>
      </c>
      <c r="B6" s="8" t="s">
        <v>64</v>
      </c>
      <c r="C6" s="10" t="s">
        <v>93</v>
      </c>
      <c r="D6" s="8" t="s">
        <v>49</v>
      </c>
      <c r="E6" s="8">
        <v>42</v>
      </c>
      <c r="F6" s="8">
        <v>1</v>
      </c>
      <c r="G6" s="8" t="s">
        <v>50</v>
      </c>
      <c r="H6" s="8" t="s">
        <v>51</v>
      </c>
      <c r="I6" s="9">
        <v>1773.59</v>
      </c>
      <c r="J6" s="8" t="s">
        <v>94</v>
      </c>
      <c r="K6" s="13">
        <f>SUMPRODUCT(E6:E9*I6:I9)-E8*I8</f>
        <v>425607.78</v>
      </c>
      <c r="L6" s="2">
        <f>K6/$P$13</f>
        <v>0.42560778000000005</v>
      </c>
      <c r="M6" s="40" t="s">
        <v>128</v>
      </c>
      <c r="R6" s="39" t="s">
        <v>126</v>
      </c>
      <c r="S6" s="41">
        <f>SUMIF($M$2:$M$57,R6,$L$2:$L$57)</f>
        <v>-0.41179191000000004</v>
      </c>
    </row>
    <row r="7" spans="1:19">
      <c r="A7" s="7" t="s">
        <v>92</v>
      </c>
      <c r="B7" s="8" t="s">
        <v>64</v>
      </c>
      <c r="C7" s="10" t="s">
        <v>93</v>
      </c>
      <c r="D7" s="8" t="s">
        <v>49</v>
      </c>
      <c r="E7" s="8">
        <v>100</v>
      </c>
      <c r="F7" s="8">
        <v>1</v>
      </c>
      <c r="G7" s="8" t="s">
        <v>50</v>
      </c>
      <c r="H7" s="8" t="s">
        <v>51</v>
      </c>
      <c r="I7" s="9">
        <v>1773.59</v>
      </c>
      <c r="J7" s="8" t="s">
        <v>94</v>
      </c>
      <c r="M7" s="40"/>
      <c r="O7" s="11" t="s">
        <v>114</v>
      </c>
      <c r="P7" s="14" t="s">
        <v>115</v>
      </c>
    </row>
    <row r="8" spans="1:19">
      <c r="A8" s="7" t="s">
        <v>92</v>
      </c>
      <c r="B8" s="8" t="s">
        <v>97</v>
      </c>
      <c r="C8" s="10" t="s">
        <v>93</v>
      </c>
      <c r="D8" s="8" t="s">
        <v>49</v>
      </c>
      <c r="E8" s="8">
        <v>-100</v>
      </c>
      <c r="F8" s="8">
        <v>1</v>
      </c>
      <c r="G8" s="8" t="s">
        <v>50</v>
      </c>
      <c r="H8" s="8" t="s">
        <v>51</v>
      </c>
      <c r="I8" s="9">
        <v>1750.28</v>
      </c>
      <c r="J8" s="8" t="s">
        <v>99</v>
      </c>
      <c r="M8" s="40"/>
      <c r="O8" s="19" t="s">
        <v>46</v>
      </c>
      <c r="P8" s="20">
        <f>L11</f>
        <v>-0.47383115000000003</v>
      </c>
    </row>
    <row r="9" spans="1:19">
      <c r="A9" s="7" t="s">
        <v>92</v>
      </c>
      <c r="B9" s="8" t="s">
        <v>64</v>
      </c>
      <c r="C9" s="10" t="s">
        <v>93</v>
      </c>
      <c r="D9" s="8" t="s">
        <v>49</v>
      </c>
      <c r="E9" s="8">
        <v>100</v>
      </c>
      <c r="F9" s="8">
        <v>1</v>
      </c>
      <c r="G9" s="8" t="s">
        <v>50</v>
      </c>
      <c r="H9" s="8" t="s">
        <v>51</v>
      </c>
      <c r="I9" s="9">
        <v>1737.58</v>
      </c>
      <c r="J9" s="8" t="s">
        <v>109</v>
      </c>
      <c r="M9" s="40"/>
      <c r="O9" s="19" t="s">
        <v>57</v>
      </c>
      <c r="P9" s="20">
        <f>L46</f>
        <v>-0.25611899999999999</v>
      </c>
    </row>
    <row r="10" spans="1:19">
      <c r="A10" s="7"/>
      <c r="B10" s="8"/>
      <c r="C10" s="8"/>
      <c r="D10" s="8"/>
      <c r="E10" s="8"/>
      <c r="F10" s="8"/>
      <c r="G10" s="8"/>
      <c r="H10" s="8"/>
      <c r="I10" s="9"/>
      <c r="J10" s="8"/>
      <c r="M10" s="40"/>
      <c r="O10" s="19" t="s">
        <v>61</v>
      </c>
      <c r="P10" s="20">
        <f>L38</f>
        <v>-0.18645</v>
      </c>
    </row>
    <row r="11" spans="1:19">
      <c r="A11" s="7" t="s">
        <v>46</v>
      </c>
      <c r="B11" s="8" t="s">
        <v>47</v>
      </c>
      <c r="C11" s="8" t="s">
        <v>48</v>
      </c>
      <c r="D11" s="8" t="s">
        <v>49</v>
      </c>
      <c r="E11" s="8">
        <v>-1500</v>
      </c>
      <c r="F11" s="8">
        <v>1</v>
      </c>
      <c r="G11" s="8" t="s">
        <v>50</v>
      </c>
      <c r="H11" s="8" t="s">
        <v>51</v>
      </c>
      <c r="I11" s="9">
        <v>76.599999999999994</v>
      </c>
      <c r="J11" s="8" t="s">
        <v>52</v>
      </c>
      <c r="K11" s="13">
        <f>E21*I21+E18*I18+E17*I17+E14*I14+E11*I11</f>
        <v>-473831.15</v>
      </c>
      <c r="L11" s="2">
        <f>K11/$P$13</f>
        <v>-0.47383115000000003</v>
      </c>
      <c r="M11" s="40" t="s">
        <v>126</v>
      </c>
    </row>
    <row r="12" spans="1:19">
      <c r="A12" s="7" t="s">
        <v>46</v>
      </c>
      <c r="B12" s="8" t="s">
        <v>47</v>
      </c>
      <c r="C12" s="8" t="s">
        <v>48</v>
      </c>
      <c r="D12" s="8" t="s">
        <v>49</v>
      </c>
      <c r="E12" s="8">
        <v>3000</v>
      </c>
      <c r="F12" s="8">
        <v>1</v>
      </c>
      <c r="G12" s="8" t="s">
        <v>50</v>
      </c>
      <c r="H12" s="8" t="s">
        <v>51</v>
      </c>
      <c r="I12" s="9">
        <v>82.99</v>
      </c>
      <c r="J12" s="8" t="s">
        <v>70</v>
      </c>
      <c r="M12" s="40"/>
    </row>
    <row r="13" spans="1:19">
      <c r="A13" s="7" t="s">
        <v>46</v>
      </c>
      <c r="B13" s="8" t="s">
        <v>60</v>
      </c>
      <c r="C13" s="8" t="s">
        <v>48</v>
      </c>
      <c r="D13" s="8" t="s">
        <v>49</v>
      </c>
      <c r="E13" s="8">
        <v>3000</v>
      </c>
      <c r="F13" s="8">
        <v>1</v>
      </c>
      <c r="G13" s="8" t="s">
        <v>50</v>
      </c>
      <c r="H13" s="8" t="s">
        <v>51</v>
      </c>
      <c r="I13" s="9">
        <v>82.99</v>
      </c>
      <c r="J13" s="8" t="s">
        <v>70</v>
      </c>
      <c r="M13" s="40"/>
      <c r="O13" s="37" t="s">
        <v>132</v>
      </c>
      <c r="P13" s="36">
        <f>SUM(K2:K60)</f>
        <v>1000000</v>
      </c>
    </row>
    <row r="14" spans="1:19">
      <c r="A14" s="7" t="s">
        <v>46</v>
      </c>
      <c r="B14" s="8" t="s">
        <v>47</v>
      </c>
      <c r="C14" s="8" t="s">
        <v>48</v>
      </c>
      <c r="D14" s="8" t="s">
        <v>49</v>
      </c>
      <c r="E14" s="8">
        <v>-3000</v>
      </c>
      <c r="F14" s="8">
        <v>1</v>
      </c>
      <c r="G14" s="8" t="s">
        <v>50</v>
      </c>
      <c r="H14" s="8" t="s">
        <v>51</v>
      </c>
      <c r="I14" s="9">
        <v>81.53</v>
      </c>
      <c r="J14" s="8" t="s">
        <v>71</v>
      </c>
      <c r="M14" s="40"/>
    </row>
    <row r="15" spans="1:19">
      <c r="A15" s="7" t="s">
        <v>46</v>
      </c>
      <c r="B15" s="8" t="s">
        <v>47</v>
      </c>
      <c r="C15" s="8" t="s">
        <v>48</v>
      </c>
      <c r="D15" s="8" t="s">
        <v>49</v>
      </c>
      <c r="E15" s="8">
        <v>160</v>
      </c>
      <c r="F15" s="8">
        <v>1</v>
      </c>
      <c r="G15" s="8" t="s">
        <v>50</v>
      </c>
      <c r="H15" s="8" t="s">
        <v>51</v>
      </c>
      <c r="I15" s="9">
        <v>90.39</v>
      </c>
      <c r="J15" s="8" t="s">
        <v>81</v>
      </c>
      <c r="M15" s="40"/>
    </row>
    <row r="16" spans="1:19">
      <c r="A16" s="7" t="s">
        <v>46</v>
      </c>
      <c r="B16" s="8" t="s">
        <v>60</v>
      </c>
      <c r="C16" s="8" t="s">
        <v>48</v>
      </c>
      <c r="D16" s="8" t="s">
        <v>49</v>
      </c>
      <c r="E16" s="8">
        <v>160</v>
      </c>
      <c r="F16" s="8">
        <v>1</v>
      </c>
      <c r="G16" s="8" t="s">
        <v>50</v>
      </c>
      <c r="H16" s="8" t="s">
        <v>51</v>
      </c>
      <c r="I16" s="9">
        <v>90.39</v>
      </c>
      <c r="J16" s="8" t="s">
        <v>81</v>
      </c>
      <c r="M16" s="40"/>
    </row>
    <row r="17" spans="1:13">
      <c r="A17" s="7" t="s">
        <v>46</v>
      </c>
      <c r="B17" s="8" t="s">
        <v>47</v>
      </c>
      <c r="C17" s="8" t="s">
        <v>48</v>
      </c>
      <c r="D17" s="8" t="s">
        <v>49</v>
      </c>
      <c r="E17" s="8">
        <v>-100</v>
      </c>
      <c r="F17" s="8">
        <v>1</v>
      </c>
      <c r="G17" s="8" t="s">
        <v>50</v>
      </c>
      <c r="H17" s="8" t="s">
        <v>51</v>
      </c>
      <c r="I17" s="9">
        <v>82.73</v>
      </c>
      <c r="J17" s="8" t="s">
        <v>82</v>
      </c>
      <c r="M17" s="40"/>
    </row>
    <row r="18" spans="1:13">
      <c r="A18" s="7" t="s">
        <v>46</v>
      </c>
      <c r="B18" s="8" t="s">
        <v>47</v>
      </c>
      <c r="C18" s="8" t="s">
        <v>48</v>
      </c>
      <c r="D18" s="8" t="s">
        <v>49</v>
      </c>
      <c r="E18" s="8">
        <v>-60</v>
      </c>
      <c r="F18" s="8">
        <v>1</v>
      </c>
      <c r="G18" s="8" t="s">
        <v>50</v>
      </c>
      <c r="H18" s="8" t="s">
        <v>51</v>
      </c>
      <c r="I18" s="9">
        <v>108.39</v>
      </c>
      <c r="J18" s="8" t="s">
        <v>86</v>
      </c>
      <c r="M18" s="40"/>
    </row>
    <row r="19" spans="1:13">
      <c r="A19" s="7" t="s">
        <v>46</v>
      </c>
      <c r="B19" s="8" t="s">
        <v>47</v>
      </c>
      <c r="C19" s="8" t="s">
        <v>48</v>
      </c>
      <c r="D19" s="8" t="s">
        <v>49</v>
      </c>
      <c r="E19" s="8">
        <v>685</v>
      </c>
      <c r="F19" s="8">
        <v>1</v>
      </c>
      <c r="G19" s="8" t="s">
        <v>50</v>
      </c>
      <c r="H19" s="8" t="s">
        <v>51</v>
      </c>
      <c r="I19" s="9">
        <v>136.25</v>
      </c>
      <c r="J19" s="8" t="s">
        <v>103</v>
      </c>
      <c r="M19" s="40"/>
    </row>
    <row r="20" spans="1:13">
      <c r="A20" s="7" t="s">
        <v>46</v>
      </c>
      <c r="B20" s="8" t="s">
        <v>60</v>
      </c>
      <c r="C20" s="8" t="s">
        <v>48</v>
      </c>
      <c r="D20" s="8" t="s">
        <v>49</v>
      </c>
      <c r="E20" s="8">
        <v>685</v>
      </c>
      <c r="F20" s="8">
        <v>1</v>
      </c>
      <c r="G20" s="8" t="s">
        <v>50</v>
      </c>
      <c r="H20" s="8" t="s">
        <v>51</v>
      </c>
      <c r="I20" s="9">
        <v>136.25</v>
      </c>
      <c r="J20" s="8" t="s">
        <v>103</v>
      </c>
      <c r="M20" s="40"/>
    </row>
    <row r="21" spans="1:13">
      <c r="A21" s="7" t="s">
        <v>46</v>
      </c>
      <c r="B21" s="8" t="s">
        <v>47</v>
      </c>
      <c r="C21" s="8" t="s">
        <v>48</v>
      </c>
      <c r="D21" s="8" t="s">
        <v>49</v>
      </c>
      <c r="E21" s="8">
        <v>-685</v>
      </c>
      <c r="F21" s="8">
        <v>1</v>
      </c>
      <c r="G21" s="8" t="s">
        <v>50</v>
      </c>
      <c r="H21" s="8" t="s">
        <v>51</v>
      </c>
      <c r="I21" s="9">
        <v>145.35</v>
      </c>
      <c r="J21" s="8" t="s">
        <v>110</v>
      </c>
      <c r="M21" s="40"/>
    </row>
    <row r="22" spans="1:13">
      <c r="A22" s="7"/>
      <c r="B22" s="8"/>
      <c r="C22" s="8"/>
      <c r="D22" s="8"/>
      <c r="E22" s="8"/>
      <c r="F22" s="8"/>
      <c r="G22" s="8"/>
      <c r="H22" s="8"/>
      <c r="I22" s="9"/>
      <c r="J22" s="8"/>
      <c r="M22" s="40"/>
    </row>
    <row r="23" spans="1:13">
      <c r="A23" s="7" t="s">
        <v>83</v>
      </c>
      <c r="B23" s="8" t="s">
        <v>54</v>
      </c>
      <c r="C23" s="10" t="s">
        <v>84</v>
      </c>
      <c r="D23" s="8" t="s">
        <v>49</v>
      </c>
      <c r="E23" s="8">
        <v>-1000</v>
      </c>
      <c r="F23" s="8">
        <v>1</v>
      </c>
      <c r="G23" s="8" t="s">
        <v>50</v>
      </c>
      <c r="H23" s="8" t="s">
        <v>51</v>
      </c>
      <c r="I23" s="9">
        <v>151.05000000000001</v>
      </c>
      <c r="J23" s="8" t="s">
        <v>85</v>
      </c>
      <c r="K23" s="13">
        <f>E26*I26+E24*I24</f>
        <v>397646.23</v>
      </c>
      <c r="L23" s="2">
        <f>K23/$P$13</f>
        <v>0.39764622999999999</v>
      </c>
      <c r="M23" s="40" t="s">
        <v>128</v>
      </c>
    </row>
    <row r="24" spans="1:13">
      <c r="A24" s="7" t="s">
        <v>83</v>
      </c>
      <c r="B24" s="8" t="s">
        <v>95</v>
      </c>
      <c r="C24" s="10" t="s">
        <v>84</v>
      </c>
      <c r="D24" s="8" t="s">
        <v>49</v>
      </c>
      <c r="E24" s="8">
        <v>1000</v>
      </c>
      <c r="F24" s="8">
        <v>1</v>
      </c>
      <c r="G24" s="8" t="s">
        <v>50</v>
      </c>
      <c r="H24" s="8" t="s">
        <v>51</v>
      </c>
      <c r="I24" s="9">
        <v>147.79</v>
      </c>
      <c r="J24" s="8" t="s">
        <v>96</v>
      </c>
      <c r="M24" s="40"/>
    </row>
    <row r="25" spans="1:13">
      <c r="A25" s="7" t="s">
        <v>83</v>
      </c>
      <c r="B25" s="8" t="s">
        <v>97</v>
      </c>
      <c r="C25" s="10" t="s">
        <v>84</v>
      </c>
      <c r="D25" s="8" t="s">
        <v>49</v>
      </c>
      <c r="E25" s="8">
        <v>-1677</v>
      </c>
      <c r="F25" s="8">
        <v>1</v>
      </c>
      <c r="G25" s="8" t="s">
        <v>50</v>
      </c>
      <c r="H25" s="8" t="s">
        <v>51</v>
      </c>
      <c r="I25" s="9">
        <v>150.61000000000001</v>
      </c>
      <c r="J25" s="8" t="s">
        <v>102</v>
      </c>
      <c r="M25" s="40"/>
    </row>
    <row r="26" spans="1:13">
      <c r="A26" s="7" t="s">
        <v>83</v>
      </c>
      <c r="B26" s="8" t="s">
        <v>64</v>
      </c>
      <c r="C26" s="10" t="s">
        <v>84</v>
      </c>
      <c r="D26" s="8" t="s">
        <v>49</v>
      </c>
      <c r="E26" s="8">
        <v>1677</v>
      </c>
      <c r="F26" s="8">
        <v>1</v>
      </c>
      <c r="G26" s="8" t="s">
        <v>50</v>
      </c>
      <c r="H26" s="8" t="s">
        <v>51</v>
      </c>
      <c r="I26" s="9">
        <v>148.99</v>
      </c>
      <c r="J26" s="8" t="s">
        <v>111</v>
      </c>
      <c r="M26" s="40"/>
    </row>
    <row r="27" spans="1:13">
      <c r="A27" s="7"/>
      <c r="B27" s="8"/>
      <c r="C27" s="8"/>
      <c r="D27" s="8"/>
      <c r="E27" s="8"/>
      <c r="F27" s="8"/>
      <c r="G27" s="8"/>
      <c r="H27" s="8"/>
      <c r="I27" s="9"/>
      <c r="J27" s="8"/>
      <c r="M27" s="40"/>
    </row>
    <row r="28" spans="1:13">
      <c r="A28" s="7" t="s">
        <v>78</v>
      </c>
      <c r="B28" s="8" t="s">
        <v>47</v>
      </c>
      <c r="C28" s="8" t="s">
        <v>79</v>
      </c>
      <c r="D28" s="8" t="s">
        <v>49</v>
      </c>
      <c r="E28" s="8">
        <v>869</v>
      </c>
      <c r="F28" s="8">
        <v>1</v>
      </c>
      <c r="G28" s="8" t="s">
        <v>50</v>
      </c>
      <c r="H28" s="8" t="s">
        <v>51</v>
      </c>
      <c r="I28" s="9">
        <v>111.1</v>
      </c>
      <c r="J28" s="8" t="s">
        <v>80</v>
      </c>
      <c r="K28" s="13">
        <f>E30*I30</f>
        <v>-99952.37999999999</v>
      </c>
      <c r="L28" s="2">
        <f>K28/$P$13</f>
        <v>-9.9952379999999993E-2</v>
      </c>
      <c r="M28" s="40" t="s">
        <v>131</v>
      </c>
    </row>
    <row r="29" spans="1:13">
      <c r="A29" s="7" t="s">
        <v>78</v>
      </c>
      <c r="B29" s="8" t="s">
        <v>60</v>
      </c>
      <c r="C29" s="8" t="s">
        <v>79</v>
      </c>
      <c r="D29" s="8" t="s">
        <v>49</v>
      </c>
      <c r="E29" s="8">
        <v>869</v>
      </c>
      <c r="F29" s="8">
        <v>1</v>
      </c>
      <c r="G29" s="8" t="s">
        <v>50</v>
      </c>
      <c r="H29" s="8" t="s">
        <v>51</v>
      </c>
      <c r="I29" s="9">
        <v>111.1</v>
      </c>
      <c r="J29" s="8" t="s">
        <v>80</v>
      </c>
      <c r="M29" s="40"/>
    </row>
    <row r="30" spans="1:13">
      <c r="A30" s="7" t="s">
        <v>78</v>
      </c>
      <c r="B30" s="8" t="s">
        <v>47</v>
      </c>
      <c r="C30" s="8" t="s">
        <v>79</v>
      </c>
      <c r="D30" s="8" t="s">
        <v>49</v>
      </c>
      <c r="E30" s="8">
        <v>-869</v>
      </c>
      <c r="F30" s="8">
        <v>1</v>
      </c>
      <c r="G30" s="8" t="s">
        <v>50</v>
      </c>
      <c r="H30" s="8" t="s">
        <v>51</v>
      </c>
      <c r="I30" s="9">
        <v>115.02</v>
      </c>
      <c r="J30" s="8" t="s">
        <v>100</v>
      </c>
      <c r="M30" s="40"/>
    </row>
    <row r="31" spans="1:13">
      <c r="A31" s="7"/>
      <c r="B31" s="8"/>
      <c r="C31" s="8"/>
      <c r="D31" s="8"/>
      <c r="E31" s="8"/>
      <c r="F31" s="8"/>
      <c r="G31" s="8"/>
      <c r="H31" s="8"/>
      <c r="I31" s="9"/>
      <c r="J31" s="8"/>
      <c r="M31" s="40"/>
    </row>
    <row r="32" spans="1:13">
      <c r="A32" s="7" t="s">
        <v>53</v>
      </c>
      <c r="B32" s="8" t="s">
        <v>54</v>
      </c>
      <c r="C32" s="8" t="s">
        <v>55</v>
      </c>
      <c r="D32" s="8" t="s">
        <v>49</v>
      </c>
      <c r="E32" s="8">
        <v>-5000</v>
      </c>
      <c r="F32" s="8">
        <v>1</v>
      </c>
      <c r="G32" s="8" t="s">
        <v>50</v>
      </c>
      <c r="H32" s="8" t="s">
        <v>51</v>
      </c>
      <c r="I32" s="9">
        <v>19.25</v>
      </c>
      <c r="J32" s="8" t="s">
        <v>56</v>
      </c>
      <c r="K32" s="13">
        <f>E33*I33</f>
        <v>107899.99999999999</v>
      </c>
      <c r="L32" s="2">
        <f>K32/$P$13</f>
        <v>0.10789999999999998</v>
      </c>
      <c r="M32" s="40" t="s">
        <v>128</v>
      </c>
    </row>
    <row r="33" spans="1:13">
      <c r="A33" s="7" t="s">
        <v>53</v>
      </c>
      <c r="B33" s="8" t="s">
        <v>64</v>
      </c>
      <c r="C33" s="8" t="s">
        <v>55</v>
      </c>
      <c r="D33" s="8" t="s">
        <v>49</v>
      </c>
      <c r="E33" s="8">
        <v>5000</v>
      </c>
      <c r="F33" s="8">
        <v>1</v>
      </c>
      <c r="G33" s="8" t="s">
        <v>50</v>
      </c>
      <c r="H33" s="8" t="s">
        <v>51</v>
      </c>
      <c r="I33" s="9">
        <v>21.58</v>
      </c>
      <c r="J33" s="8" t="s">
        <v>67</v>
      </c>
      <c r="M33" s="40"/>
    </row>
    <row r="34" spans="1:13">
      <c r="M34" s="40"/>
    </row>
    <row r="35" spans="1:13">
      <c r="A35" s="7" t="s">
        <v>75</v>
      </c>
      <c r="B35" s="8" t="s">
        <v>54</v>
      </c>
      <c r="C35" s="8" t="s">
        <v>76</v>
      </c>
      <c r="D35" s="8" t="s">
        <v>49</v>
      </c>
      <c r="E35" s="8">
        <v>-953</v>
      </c>
      <c r="F35" s="8">
        <v>1</v>
      </c>
      <c r="G35" s="8" t="s">
        <v>50</v>
      </c>
      <c r="H35" s="8" t="s">
        <v>51</v>
      </c>
      <c r="I35" s="9">
        <v>190.27</v>
      </c>
      <c r="J35" s="8" t="s">
        <v>77</v>
      </c>
      <c r="K35" s="13">
        <f>E36*I36</f>
        <v>201159.24000000002</v>
      </c>
      <c r="L35" s="2">
        <f>K35/$P$13</f>
        <v>0.20115924000000002</v>
      </c>
      <c r="M35" s="40" t="s">
        <v>126</v>
      </c>
    </row>
    <row r="36" spans="1:13">
      <c r="A36" s="7" t="s">
        <v>75</v>
      </c>
      <c r="B36" s="8" t="s">
        <v>64</v>
      </c>
      <c r="C36" s="8" t="s">
        <v>76</v>
      </c>
      <c r="D36" s="8" t="s">
        <v>49</v>
      </c>
      <c r="E36" s="8">
        <v>953</v>
      </c>
      <c r="F36" s="8">
        <v>1</v>
      </c>
      <c r="G36" s="8" t="s">
        <v>50</v>
      </c>
      <c r="H36" s="8" t="s">
        <v>51</v>
      </c>
      <c r="I36" s="9">
        <v>211.08</v>
      </c>
      <c r="J36" s="8" t="s">
        <v>108</v>
      </c>
      <c r="M36" s="40"/>
    </row>
    <row r="37" spans="1:13">
      <c r="A37" s="7"/>
      <c r="B37" s="8"/>
      <c r="C37" s="8"/>
      <c r="D37" s="8"/>
      <c r="E37" s="8"/>
      <c r="F37" s="8"/>
      <c r="G37" s="8"/>
      <c r="H37" s="8"/>
      <c r="I37" s="9"/>
      <c r="J37" s="8"/>
      <c r="M37" s="40"/>
    </row>
    <row r="38" spans="1:13">
      <c r="A38" s="7" t="s">
        <v>61</v>
      </c>
      <c r="B38" s="8" t="s">
        <v>47</v>
      </c>
      <c r="C38" s="8" t="s">
        <v>62</v>
      </c>
      <c r="D38" s="8" t="s">
        <v>49</v>
      </c>
      <c r="E38" s="8">
        <v>3000</v>
      </c>
      <c r="F38" s="8">
        <v>1</v>
      </c>
      <c r="G38" s="8" t="s">
        <v>50</v>
      </c>
      <c r="H38" s="8" t="s">
        <v>51</v>
      </c>
      <c r="I38" s="9">
        <v>69.040000000000006</v>
      </c>
      <c r="J38" s="8" t="s">
        <v>59</v>
      </c>
      <c r="K38" s="13">
        <f>E40*I40</f>
        <v>-186450</v>
      </c>
      <c r="L38" s="2">
        <f>K38/$P$13</f>
        <v>-0.18645</v>
      </c>
      <c r="M38" s="40" t="s">
        <v>129</v>
      </c>
    </row>
    <row r="39" spans="1:13">
      <c r="A39" s="7" t="s">
        <v>61</v>
      </c>
      <c r="B39" s="8" t="s">
        <v>60</v>
      </c>
      <c r="C39" s="8" t="s">
        <v>62</v>
      </c>
      <c r="D39" s="8" t="s">
        <v>49</v>
      </c>
      <c r="E39" s="8">
        <v>3000</v>
      </c>
      <c r="F39" s="8">
        <v>1</v>
      </c>
      <c r="G39" s="8" t="s">
        <v>50</v>
      </c>
      <c r="H39" s="8" t="s">
        <v>51</v>
      </c>
      <c r="I39" s="9">
        <v>69.040000000000006</v>
      </c>
      <c r="J39" s="8" t="s">
        <v>59</v>
      </c>
      <c r="M39" s="40"/>
    </row>
    <row r="40" spans="1:13">
      <c r="A40" s="7" t="s">
        <v>61</v>
      </c>
      <c r="B40" s="8" t="s">
        <v>47</v>
      </c>
      <c r="C40" s="8" t="s">
        <v>62</v>
      </c>
      <c r="D40" s="8" t="s">
        <v>49</v>
      </c>
      <c r="E40" s="8">
        <v>-3000</v>
      </c>
      <c r="F40" s="8">
        <v>1</v>
      </c>
      <c r="G40" s="8" t="s">
        <v>50</v>
      </c>
      <c r="H40" s="8" t="s">
        <v>51</v>
      </c>
      <c r="I40" s="9">
        <v>62.15</v>
      </c>
      <c r="J40" s="8" t="s">
        <v>67</v>
      </c>
      <c r="M40" s="40"/>
    </row>
    <row r="41" spans="1:13">
      <c r="A41" s="7"/>
      <c r="B41" s="8"/>
      <c r="C41" s="8"/>
      <c r="D41" s="8"/>
      <c r="E41" s="8"/>
      <c r="F41" s="8"/>
      <c r="G41" s="8"/>
      <c r="H41" s="8"/>
      <c r="I41" s="9"/>
      <c r="J41" s="8"/>
      <c r="M41" s="40"/>
    </row>
    <row r="42" spans="1:13">
      <c r="A42" s="7" t="s">
        <v>68</v>
      </c>
      <c r="B42" s="8" t="s">
        <v>47</v>
      </c>
      <c r="C42" s="8" t="s">
        <v>69</v>
      </c>
      <c r="D42" s="8" t="s">
        <v>49</v>
      </c>
      <c r="E42" s="8">
        <v>2000</v>
      </c>
      <c r="F42" s="8">
        <v>1</v>
      </c>
      <c r="G42" s="8" t="s">
        <v>50</v>
      </c>
      <c r="H42" s="8" t="s">
        <v>51</v>
      </c>
      <c r="I42" s="9">
        <v>68.150000000000006</v>
      </c>
      <c r="J42" s="8" t="s">
        <v>67</v>
      </c>
      <c r="K42" s="13">
        <f>E44*I44</f>
        <v>-139120</v>
      </c>
      <c r="L42" s="2">
        <f>K42/$P$13</f>
        <v>-0.13911999999999999</v>
      </c>
      <c r="M42" s="40" t="s">
        <v>126</v>
      </c>
    </row>
    <row r="43" spans="1:13">
      <c r="A43" s="7" t="s">
        <v>68</v>
      </c>
      <c r="B43" s="8" t="s">
        <v>60</v>
      </c>
      <c r="C43" s="8" t="s">
        <v>69</v>
      </c>
      <c r="D43" s="8" t="s">
        <v>49</v>
      </c>
      <c r="E43" s="8">
        <v>2000</v>
      </c>
      <c r="F43" s="8">
        <v>1</v>
      </c>
      <c r="G43" s="8" t="s">
        <v>50</v>
      </c>
      <c r="H43" s="8" t="s">
        <v>51</v>
      </c>
      <c r="I43" s="9">
        <v>68.150000000000006</v>
      </c>
      <c r="J43" s="8" t="s">
        <v>67</v>
      </c>
      <c r="M43" s="40"/>
    </row>
    <row r="44" spans="1:13">
      <c r="A44" s="7" t="s">
        <v>68</v>
      </c>
      <c r="B44" s="8" t="s">
        <v>47</v>
      </c>
      <c r="C44" s="8" t="s">
        <v>69</v>
      </c>
      <c r="D44" s="8" t="s">
        <v>49</v>
      </c>
      <c r="E44" s="8">
        <v>-2000</v>
      </c>
      <c r="F44" s="8">
        <v>1</v>
      </c>
      <c r="G44" s="8" t="s">
        <v>50</v>
      </c>
      <c r="H44" s="8" t="s">
        <v>51</v>
      </c>
      <c r="I44" s="9">
        <v>69.56</v>
      </c>
      <c r="J44" s="8" t="s">
        <v>70</v>
      </c>
      <c r="M44" s="40"/>
    </row>
    <row r="45" spans="1:13">
      <c r="A45" s="7"/>
      <c r="B45" s="8"/>
      <c r="C45" s="8"/>
      <c r="D45" s="8"/>
      <c r="E45" s="8"/>
      <c r="F45" s="8"/>
      <c r="G45" s="8"/>
      <c r="H45" s="8"/>
      <c r="I45" s="9"/>
      <c r="J45" s="8"/>
      <c r="M45" s="40"/>
    </row>
    <row r="46" spans="1:13">
      <c r="A46" s="7" t="s">
        <v>57</v>
      </c>
      <c r="B46" s="8" t="s">
        <v>47</v>
      </c>
      <c r="C46" s="8" t="s">
        <v>58</v>
      </c>
      <c r="D46" s="8" t="s">
        <v>49</v>
      </c>
      <c r="E46" s="8">
        <v>8850</v>
      </c>
      <c r="F46" s="8">
        <v>1</v>
      </c>
      <c r="G46" s="8" t="s">
        <v>50</v>
      </c>
      <c r="H46" s="8" t="s">
        <v>51</v>
      </c>
      <c r="I46" s="9">
        <v>26.75</v>
      </c>
      <c r="J46" s="8" t="s">
        <v>59</v>
      </c>
      <c r="K46" s="13">
        <f>E48*I48</f>
        <v>-256119</v>
      </c>
      <c r="L46" s="2">
        <f>K46/$P$13</f>
        <v>-0.25611899999999999</v>
      </c>
      <c r="M46" s="40" t="s">
        <v>128</v>
      </c>
    </row>
    <row r="47" spans="1:13">
      <c r="A47" s="7" t="s">
        <v>57</v>
      </c>
      <c r="B47" s="8" t="s">
        <v>60</v>
      </c>
      <c r="C47" s="8" t="s">
        <v>58</v>
      </c>
      <c r="D47" s="8" t="s">
        <v>49</v>
      </c>
      <c r="E47" s="8">
        <v>8850</v>
      </c>
      <c r="F47" s="8">
        <v>1</v>
      </c>
      <c r="G47" s="8" t="s">
        <v>50</v>
      </c>
      <c r="H47" s="8" t="s">
        <v>51</v>
      </c>
      <c r="I47" s="9">
        <v>26.75</v>
      </c>
      <c r="J47" s="8" t="s">
        <v>59</v>
      </c>
      <c r="M47" s="40"/>
    </row>
    <row r="48" spans="1:13">
      <c r="A48" s="7" t="s">
        <v>57</v>
      </c>
      <c r="B48" s="8" t="s">
        <v>47</v>
      </c>
      <c r="C48" s="8" t="s">
        <v>58</v>
      </c>
      <c r="D48" s="8" t="s">
        <v>49</v>
      </c>
      <c r="E48" s="8">
        <v>-8850</v>
      </c>
      <c r="F48" s="8">
        <v>1</v>
      </c>
      <c r="G48" s="8" t="s">
        <v>50</v>
      </c>
      <c r="H48" s="8" t="s">
        <v>51</v>
      </c>
      <c r="I48" s="9">
        <v>28.94</v>
      </c>
      <c r="J48" s="8" t="s">
        <v>70</v>
      </c>
      <c r="M48" s="40"/>
    </row>
    <row r="49" spans="1:13">
      <c r="M49" s="40"/>
    </row>
    <row r="50" spans="1:13">
      <c r="A50" s="7" t="s">
        <v>72</v>
      </c>
      <c r="B50" s="8" t="s">
        <v>47</v>
      </c>
      <c r="C50" s="8" t="s">
        <v>73</v>
      </c>
      <c r="D50" s="8" t="s">
        <v>49</v>
      </c>
      <c r="E50" s="8">
        <v>2000</v>
      </c>
      <c r="F50" s="8">
        <v>1</v>
      </c>
      <c r="G50" s="8" t="s">
        <v>50</v>
      </c>
      <c r="H50" s="8" t="s">
        <v>51</v>
      </c>
      <c r="I50" s="9">
        <v>60.35</v>
      </c>
      <c r="J50" s="8" t="s">
        <v>74</v>
      </c>
      <c r="K50" s="13">
        <f>E55*I55+E52*I52</f>
        <v>80166.200000000012</v>
      </c>
      <c r="L50" s="2">
        <f>K50/$P$13</f>
        <v>8.0166200000000007E-2</v>
      </c>
      <c r="M50" s="40" t="s">
        <v>130</v>
      </c>
    </row>
    <row r="51" spans="1:13">
      <c r="A51" s="7" t="s">
        <v>72</v>
      </c>
      <c r="B51" s="8" t="s">
        <v>60</v>
      </c>
      <c r="C51" s="8" t="s">
        <v>73</v>
      </c>
      <c r="D51" s="8" t="s">
        <v>49</v>
      </c>
      <c r="E51" s="8">
        <v>2000</v>
      </c>
      <c r="F51" s="8">
        <v>1</v>
      </c>
      <c r="G51" s="8" t="s">
        <v>50</v>
      </c>
      <c r="H51" s="8" t="s">
        <v>51</v>
      </c>
      <c r="I51" s="9">
        <v>60.35</v>
      </c>
      <c r="J51" s="8" t="s">
        <v>74</v>
      </c>
      <c r="M51" s="40"/>
    </row>
    <row r="52" spans="1:13">
      <c r="A52" s="7" t="s">
        <v>72</v>
      </c>
      <c r="B52" s="8" t="s">
        <v>47</v>
      </c>
      <c r="C52" s="8" t="s">
        <v>73</v>
      </c>
      <c r="D52" s="8" t="s">
        <v>49</v>
      </c>
      <c r="E52" s="8">
        <v>-2000</v>
      </c>
      <c r="F52" s="8">
        <v>1</v>
      </c>
      <c r="G52" s="8" t="s">
        <v>50</v>
      </c>
      <c r="H52" s="8" t="s">
        <v>51</v>
      </c>
      <c r="I52" s="9">
        <v>60</v>
      </c>
      <c r="J52" s="8" t="s">
        <v>91</v>
      </c>
      <c r="M52" s="40"/>
    </row>
    <row r="53" spans="1:13">
      <c r="A53" s="7" t="s">
        <v>72</v>
      </c>
      <c r="B53" s="8" t="s">
        <v>97</v>
      </c>
      <c r="C53" s="8" t="s">
        <v>73</v>
      </c>
      <c r="D53" s="8" t="s">
        <v>49</v>
      </c>
      <c r="E53" s="8">
        <v>-3340</v>
      </c>
      <c r="F53" s="8">
        <v>1</v>
      </c>
      <c r="G53" s="8" t="s">
        <v>50</v>
      </c>
      <c r="H53" s="8" t="s">
        <v>51</v>
      </c>
      <c r="I53" s="9">
        <v>60.35</v>
      </c>
      <c r="J53" s="8" t="s">
        <v>98</v>
      </c>
      <c r="M53" s="40"/>
    </row>
    <row r="54" spans="1:13">
      <c r="A54" s="7" t="s">
        <v>72</v>
      </c>
      <c r="B54" s="8" t="s">
        <v>104</v>
      </c>
      <c r="C54" s="8" t="s">
        <v>73</v>
      </c>
      <c r="D54" s="8" t="s">
        <v>49</v>
      </c>
      <c r="E54" s="8">
        <v>3340</v>
      </c>
      <c r="F54" s="8">
        <v>1</v>
      </c>
      <c r="G54" s="8" t="s">
        <v>50</v>
      </c>
      <c r="H54" s="8" t="s">
        <v>51</v>
      </c>
      <c r="I54" s="9">
        <v>0.62</v>
      </c>
      <c r="J54" s="8" t="s">
        <v>105</v>
      </c>
      <c r="M54" s="40"/>
    </row>
    <row r="55" spans="1:13">
      <c r="A55" s="7" t="s">
        <v>72</v>
      </c>
      <c r="B55" s="8" t="s">
        <v>64</v>
      </c>
      <c r="C55" s="8" t="s">
        <v>73</v>
      </c>
      <c r="D55" s="8" t="s">
        <v>49</v>
      </c>
      <c r="E55" s="8">
        <v>3340</v>
      </c>
      <c r="F55" s="8">
        <v>1</v>
      </c>
      <c r="G55" s="8" t="s">
        <v>50</v>
      </c>
      <c r="H55" s="8" t="s">
        <v>51</v>
      </c>
      <c r="I55" s="9">
        <v>59.93</v>
      </c>
      <c r="J55" s="8" t="s">
        <v>107</v>
      </c>
      <c r="M55" s="40"/>
    </row>
    <row r="56" spans="1:13">
      <c r="M56" s="40"/>
    </row>
    <row r="57" spans="1:13">
      <c r="A57" s="7" t="s">
        <v>87</v>
      </c>
      <c r="B57" s="8" t="s">
        <v>54</v>
      </c>
      <c r="C57" s="8" t="s">
        <v>88</v>
      </c>
      <c r="D57" s="8" t="s">
        <v>49</v>
      </c>
      <c r="E57" s="8">
        <v>-500</v>
      </c>
      <c r="F57" s="8">
        <v>1</v>
      </c>
      <c r="G57" s="8" t="s">
        <v>50</v>
      </c>
      <c r="H57" s="8" t="s">
        <v>51</v>
      </c>
      <c r="I57" s="9">
        <v>119.55</v>
      </c>
      <c r="J57" s="8" t="s">
        <v>89</v>
      </c>
      <c r="K57" s="13">
        <f>E58*I58</f>
        <v>58395</v>
      </c>
      <c r="L57" s="2">
        <f>K57/$P$13</f>
        <v>5.8395000000000002E-2</v>
      </c>
      <c r="M57" s="40" t="s">
        <v>131</v>
      </c>
    </row>
    <row r="58" spans="1:13">
      <c r="A58" s="7" t="s">
        <v>87</v>
      </c>
      <c r="B58" s="8" t="s">
        <v>64</v>
      </c>
      <c r="C58" s="8" t="s">
        <v>88</v>
      </c>
      <c r="D58" s="8" t="s">
        <v>49</v>
      </c>
      <c r="E58" s="8">
        <v>500</v>
      </c>
      <c r="F58" s="8">
        <v>1</v>
      </c>
      <c r="G58" s="8" t="s">
        <v>50</v>
      </c>
      <c r="H58" s="8" t="s">
        <v>51</v>
      </c>
      <c r="I58" s="9">
        <v>116.79</v>
      </c>
      <c r="J58" s="8" t="s">
        <v>106</v>
      </c>
      <c r="M58" s="40"/>
    </row>
    <row r="59" spans="1:13">
      <c r="M59" s="40"/>
    </row>
    <row r="60" spans="1:13" hidden="1">
      <c r="J60" s="8" t="s">
        <v>123</v>
      </c>
      <c r="K60" s="13">
        <f>1000000-SUM(K2:K57)</f>
        <v>681896.08000000007</v>
      </c>
      <c r="M60" s="40"/>
    </row>
  </sheetData>
  <sortState xmlns:xlrd2="http://schemas.microsoft.com/office/spreadsheetml/2017/richdata2" ref="R3:S6">
    <sortCondition descending="1" ref="S3"/>
  </sortState>
  <phoneticPr fontId="8" type="noConversion"/>
  <hyperlinks>
    <hyperlink ref="C6" r:id="rId1" display="http://amazon.com/" xr:uid="{5C2452CA-8911-854E-8890-16F4907174DD}"/>
    <hyperlink ref="C7" r:id="rId2" display="http://amazon.com/" xr:uid="{8A92575F-D0C1-EC4B-9455-C697B2A4BBF6}"/>
    <hyperlink ref="C8" r:id="rId3" display="http://amazon.com/" xr:uid="{60B89CF7-1F2A-CB40-8F7C-7BF12A2E18AF}"/>
    <hyperlink ref="C9" r:id="rId4" display="http://amazon.com/" xr:uid="{7C36D8AE-9864-034A-9801-1B6BD9C4DC50}"/>
    <hyperlink ref="C23" r:id="rId5" display="http://salesforce.com/" xr:uid="{65E9E8F6-4BC1-3449-A333-15AAED4ABEAF}"/>
    <hyperlink ref="C24" r:id="rId6" display="http://salesforce.com/" xr:uid="{215170EB-F515-C74D-90FA-D68A1C79A978}"/>
    <hyperlink ref="C25" r:id="rId7" display="http://salesforce.com/" xr:uid="{A0393FFA-7B91-9E4A-A5CD-9D569298C628}"/>
    <hyperlink ref="C26" r:id="rId8" display="http://salesforce.com/" xr:uid="{CD5B9A13-AB18-A842-BB24-2EBDC1A98680}"/>
  </hyperlinks>
  <pageMargins left="0.7" right="0.7" top="0.75" bottom="0.75" header="0.3" footer="0.3"/>
  <pageSetup scale="29" orientation="portrait" horizontalDpi="300" verticalDpi="30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6593-9C07-C047-830D-C1B691CAE687}">
  <dimension ref="A1:J47"/>
  <sheetViews>
    <sheetView topLeftCell="A14" workbookViewId="0">
      <selection activeCell="D32" sqref="D32"/>
    </sheetView>
  </sheetViews>
  <sheetFormatPr defaultColWidth="11.19921875" defaultRowHeight="15.6"/>
  <cols>
    <col min="2" max="2" width="18.296875" customWidth="1"/>
    <col min="3" max="3" width="34.8984375" bestFit="1" customWidth="1"/>
    <col min="10" max="10" width="18.69921875" customWidth="1"/>
  </cols>
  <sheetData>
    <row r="1" spans="1:10">
      <c r="A1" s="11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</row>
    <row r="2" spans="1:10">
      <c r="A2" s="7" t="s">
        <v>46</v>
      </c>
      <c r="B2" s="8" t="s">
        <v>47</v>
      </c>
      <c r="C2" s="8" t="s">
        <v>48</v>
      </c>
      <c r="D2" s="8" t="s">
        <v>49</v>
      </c>
      <c r="E2" s="8">
        <v>-1500</v>
      </c>
      <c r="F2" s="8">
        <v>1</v>
      </c>
      <c r="G2" s="8" t="s">
        <v>50</v>
      </c>
      <c r="H2" s="8" t="s">
        <v>51</v>
      </c>
      <c r="I2" s="9">
        <v>76.599999999999994</v>
      </c>
      <c r="J2" s="8" t="s">
        <v>52</v>
      </c>
    </row>
    <row r="3" spans="1:10">
      <c r="A3" s="7" t="s">
        <v>53</v>
      </c>
      <c r="B3" s="8" t="s">
        <v>54</v>
      </c>
      <c r="C3" s="8" t="s">
        <v>55</v>
      </c>
      <c r="D3" s="8" t="s">
        <v>49</v>
      </c>
      <c r="E3" s="8">
        <v>-5000</v>
      </c>
      <c r="F3" s="8">
        <v>1</v>
      </c>
      <c r="G3" s="8" t="s">
        <v>50</v>
      </c>
      <c r="H3" s="8" t="s">
        <v>51</v>
      </c>
      <c r="I3" s="9">
        <v>19.25</v>
      </c>
      <c r="J3" s="8" t="s">
        <v>56</v>
      </c>
    </row>
    <row r="4" spans="1:10">
      <c r="A4" s="7" t="s">
        <v>57</v>
      </c>
      <c r="B4" s="8" t="s">
        <v>47</v>
      </c>
      <c r="C4" s="8" t="s">
        <v>58</v>
      </c>
      <c r="D4" s="8" t="s">
        <v>49</v>
      </c>
      <c r="E4" s="8">
        <v>8850</v>
      </c>
      <c r="F4" s="8">
        <v>1</v>
      </c>
      <c r="G4" s="8" t="s">
        <v>50</v>
      </c>
      <c r="H4" s="8" t="s">
        <v>51</v>
      </c>
      <c r="I4" s="9">
        <v>26.75</v>
      </c>
      <c r="J4" s="8" t="s">
        <v>59</v>
      </c>
    </row>
    <row r="5" spans="1:10">
      <c r="A5" s="7" t="s">
        <v>57</v>
      </c>
      <c r="B5" s="8" t="s">
        <v>60</v>
      </c>
      <c r="C5" s="8" t="s">
        <v>58</v>
      </c>
      <c r="D5" s="8" t="s">
        <v>49</v>
      </c>
      <c r="E5" s="8">
        <v>8850</v>
      </c>
      <c r="F5" s="8">
        <v>1</v>
      </c>
      <c r="G5" s="8" t="s">
        <v>50</v>
      </c>
      <c r="H5" s="8" t="s">
        <v>51</v>
      </c>
      <c r="I5" s="9">
        <v>26.75</v>
      </c>
      <c r="J5" s="8" t="s">
        <v>59</v>
      </c>
    </row>
    <row r="6" spans="1:10">
      <c r="A6" s="7" t="s">
        <v>61</v>
      </c>
      <c r="B6" s="8" t="s">
        <v>47</v>
      </c>
      <c r="C6" s="8" t="s">
        <v>62</v>
      </c>
      <c r="D6" s="8" t="s">
        <v>49</v>
      </c>
      <c r="E6" s="8">
        <v>3000</v>
      </c>
      <c r="F6" s="8">
        <v>1</v>
      </c>
      <c r="G6" s="8" t="s">
        <v>50</v>
      </c>
      <c r="H6" s="8" t="s">
        <v>51</v>
      </c>
      <c r="I6" s="9">
        <v>69.040000000000006</v>
      </c>
      <c r="J6" s="8" t="s">
        <v>59</v>
      </c>
    </row>
    <row r="7" spans="1:10">
      <c r="A7" s="7" t="s">
        <v>61</v>
      </c>
      <c r="B7" s="8" t="s">
        <v>60</v>
      </c>
      <c r="C7" s="8" t="s">
        <v>62</v>
      </c>
      <c r="D7" s="8" t="s">
        <v>49</v>
      </c>
      <c r="E7" s="8">
        <v>3000</v>
      </c>
      <c r="F7" s="8">
        <v>1</v>
      </c>
      <c r="G7" s="8" t="s">
        <v>50</v>
      </c>
      <c r="H7" s="8" t="s">
        <v>51</v>
      </c>
      <c r="I7" s="9">
        <v>69.040000000000006</v>
      </c>
      <c r="J7" s="8" t="s">
        <v>59</v>
      </c>
    </row>
    <row r="8" spans="1:10">
      <c r="A8" s="7" t="s">
        <v>63</v>
      </c>
      <c r="B8" s="8" t="s">
        <v>64</v>
      </c>
      <c r="C8" s="8" t="s">
        <v>65</v>
      </c>
      <c r="D8" s="8" t="s">
        <v>49</v>
      </c>
      <c r="E8" s="8">
        <v>90</v>
      </c>
      <c r="F8" s="8">
        <v>1</v>
      </c>
      <c r="G8" s="8" t="s">
        <v>50</v>
      </c>
      <c r="H8" s="8" t="s">
        <v>51</v>
      </c>
      <c r="I8" s="9">
        <v>258.8</v>
      </c>
      <c r="J8" s="8" t="s">
        <v>66</v>
      </c>
    </row>
    <row r="9" spans="1:10">
      <c r="A9" s="7" t="s">
        <v>53</v>
      </c>
      <c r="B9" s="8" t="s">
        <v>64</v>
      </c>
      <c r="C9" s="8" t="s">
        <v>55</v>
      </c>
      <c r="D9" s="8" t="s">
        <v>49</v>
      </c>
      <c r="E9" s="8">
        <v>5000</v>
      </c>
      <c r="F9" s="8">
        <v>1</v>
      </c>
      <c r="G9" s="8" t="s">
        <v>50</v>
      </c>
      <c r="H9" s="8" t="s">
        <v>51</v>
      </c>
      <c r="I9" s="9">
        <v>21.58</v>
      </c>
      <c r="J9" s="8" t="s">
        <v>67</v>
      </c>
    </row>
    <row r="10" spans="1:10">
      <c r="A10" s="7" t="s">
        <v>61</v>
      </c>
      <c r="B10" s="8" t="s">
        <v>47</v>
      </c>
      <c r="C10" s="8" t="s">
        <v>62</v>
      </c>
      <c r="D10" s="8" t="s">
        <v>49</v>
      </c>
      <c r="E10" s="8">
        <v>-3000</v>
      </c>
      <c r="F10" s="8">
        <v>1</v>
      </c>
      <c r="G10" s="8" t="s">
        <v>50</v>
      </c>
      <c r="H10" s="8" t="s">
        <v>51</v>
      </c>
      <c r="I10" s="9">
        <v>62.15</v>
      </c>
      <c r="J10" s="8" t="s">
        <v>67</v>
      </c>
    </row>
    <row r="11" spans="1:10">
      <c r="A11" s="7" t="s">
        <v>68</v>
      </c>
      <c r="B11" s="8" t="s">
        <v>47</v>
      </c>
      <c r="C11" s="8" t="s">
        <v>69</v>
      </c>
      <c r="D11" s="8" t="s">
        <v>49</v>
      </c>
      <c r="E11" s="8">
        <v>2000</v>
      </c>
      <c r="F11" s="8">
        <v>1</v>
      </c>
      <c r="G11" s="8" t="s">
        <v>50</v>
      </c>
      <c r="H11" s="8" t="s">
        <v>51</v>
      </c>
      <c r="I11" s="9">
        <v>68.150000000000006</v>
      </c>
      <c r="J11" s="8" t="s">
        <v>67</v>
      </c>
    </row>
    <row r="12" spans="1:10">
      <c r="A12" s="7" t="s">
        <v>68</v>
      </c>
      <c r="B12" s="8" t="s">
        <v>60</v>
      </c>
      <c r="C12" s="8" t="s">
        <v>69</v>
      </c>
      <c r="D12" s="8" t="s">
        <v>49</v>
      </c>
      <c r="E12" s="8">
        <v>2000</v>
      </c>
      <c r="F12" s="8">
        <v>1</v>
      </c>
      <c r="G12" s="8" t="s">
        <v>50</v>
      </c>
      <c r="H12" s="8" t="s">
        <v>51</v>
      </c>
      <c r="I12" s="9">
        <v>68.150000000000006</v>
      </c>
      <c r="J12" s="8" t="s">
        <v>67</v>
      </c>
    </row>
    <row r="13" spans="1:10">
      <c r="A13" s="7" t="s">
        <v>68</v>
      </c>
      <c r="B13" s="8" t="s">
        <v>47</v>
      </c>
      <c r="C13" s="8" t="s">
        <v>69</v>
      </c>
      <c r="D13" s="8" t="s">
        <v>49</v>
      </c>
      <c r="E13" s="8">
        <v>-2000</v>
      </c>
      <c r="F13" s="8">
        <v>1</v>
      </c>
      <c r="G13" s="8" t="s">
        <v>50</v>
      </c>
      <c r="H13" s="8" t="s">
        <v>51</v>
      </c>
      <c r="I13" s="9">
        <v>69.56</v>
      </c>
      <c r="J13" s="8" t="s">
        <v>70</v>
      </c>
    </row>
    <row r="14" spans="1:10">
      <c r="A14" s="7" t="s">
        <v>57</v>
      </c>
      <c r="B14" s="8" t="s">
        <v>47</v>
      </c>
      <c r="C14" s="8" t="s">
        <v>58</v>
      </c>
      <c r="D14" s="8" t="s">
        <v>49</v>
      </c>
      <c r="E14" s="8">
        <v>-8850</v>
      </c>
      <c r="F14" s="8">
        <v>1</v>
      </c>
      <c r="G14" s="8" t="s">
        <v>50</v>
      </c>
      <c r="H14" s="8" t="s">
        <v>51</v>
      </c>
      <c r="I14" s="9">
        <v>28.94</v>
      </c>
      <c r="J14" s="8" t="s">
        <v>70</v>
      </c>
    </row>
    <row r="15" spans="1:10">
      <c r="A15" s="7" t="s">
        <v>46</v>
      </c>
      <c r="B15" s="8" t="s">
        <v>47</v>
      </c>
      <c r="C15" s="8" t="s">
        <v>48</v>
      </c>
      <c r="D15" s="8" t="s">
        <v>49</v>
      </c>
      <c r="E15" s="8">
        <v>3000</v>
      </c>
      <c r="F15" s="8">
        <v>1</v>
      </c>
      <c r="G15" s="8" t="s">
        <v>50</v>
      </c>
      <c r="H15" s="8" t="s">
        <v>51</v>
      </c>
      <c r="I15" s="9">
        <v>82.99</v>
      </c>
      <c r="J15" s="8" t="s">
        <v>70</v>
      </c>
    </row>
    <row r="16" spans="1:10">
      <c r="A16" s="7" t="s">
        <v>46</v>
      </c>
      <c r="B16" s="8" t="s">
        <v>60</v>
      </c>
      <c r="C16" s="8" t="s">
        <v>48</v>
      </c>
      <c r="D16" s="8" t="s">
        <v>49</v>
      </c>
      <c r="E16" s="8">
        <v>3000</v>
      </c>
      <c r="F16" s="8">
        <v>1</v>
      </c>
      <c r="G16" s="8" t="s">
        <v>50</v>
      </c>
      <c r="H16" s="8" t="s">
        <v>51</v>
      </c>
      <c r="I16" s="9">
        <v>82.99</v>
      </c>
      <c r="J16" s="8" t="s">
        <v>70</v>
      </c>
    </row>
    <row r="17" spans="1:10">
      <c r="A17" s="7" t="s">
        <v>46</v>
      </c>
      <c r="B17" s="8" t="s">
        <v>47</v>
      </c>
      <c r="C17" s="8" t="s">
        <v>48</v>
      </c>
      <c r="D17" s="8" t="s">
        <v>49</v>
      </c>
      <c r="E17" s="8">
        <v>-3000</v>
      </c>
      <c r="F17" s="8">
        <v>1</v>
      </c>
      <c r="G17" s="8" t="s">
        <v>50</v>
      </c>
      <c r="H17" s="8" t="s">
        <v>51</v>
      </c>
      <c r="I17" s="9">
        <v>81.53</v>
      </c>
      <c r="J17" s="8" t="s">
        <v>71</v>
      </c>
    </row>
    <row r="18" spans="1:10">
      <c r="A18" s="7" t="s">
        <v>72</v>
      </c>
      <c r="B18" s="8" t="s">
        <v>47</v>
      </c>
      <c r="C18" s="8" t="s">
        <v>73</v>
      </c>
      <c r="D18" s="8" t="s">
        <v>49</v>
      </c>
      <c r="E18" s="8">
        <v>2000</v>
      </c>
      <c r="F18" s="8">
        <v>1</v>
      </c>
      <c r="G18" s="8" t="s">
        <v>50</v>
      </c>
      <c r="H18" s="8" t="s">
        <v>51</v>
      </c>
      <c r="I18" s="9">
        <v>60.35</v>
      </c>
      <c r="J18" s="8" t="s">
        <v>74</v>
      </c>
    </row>
    <row r="19" spans="1:10">
      <c r="A19" s="7" t="s">
        <v>72</v>
      </c>
      <c r="B19" s="8" t="s">
        <v>60</v>
      </c>
      <c r="C19" s="8" t="s">
        <v>73</v>
      </c>
      <c r="D19" s="8" t="s">
        <v>49</v>
      </c>
      <c r="E19" s="8">
        <v>2000</v>
      </c>
      <c r="F19" s="8">
        <v>1</v>
      </c>
      <c r="G19" s="8" t="s">
        <v>50</v>
      </c>
      <c r="H19" s="8" t="s">
        <v>51</v>
      </c>
      <c r="I19" s="9">
        <v>60.35</v>
      </c>
      <c r="J19" s="8" t="s">
        <v>74</v>
      </c>
    </row>
    <row r="20" spans="1:10">
      <c r="A20" s="7" t="s">
        <v>75</v>
      </c>
      <c r="B20" s="8" t="s">
        <v>54</v>
      </c>
      <c r="C20" s="8" t="s">
        <v>76</v>
      </c>
      <c r="D20" s="8" t="s">
        <v>49</v>
      </c>
      <c r="E20" s="8">
        <v>-953</v>
      </c>
      <c r="F20" s="8">
        <v>1</v>
      </c>
      <c r="G20" s="8" t="s">
        <v>50</v>
      </c>
      <c r="H20" s="8" t="s">
        <v>51</v>
      </c>
      <c r="I20" s="9">
        <v>190.27</v>
      </c>
      <c r="J20" s="8" t="s">
        <v>77</v>
      </c>
    </row>
    <row r="21" spans="1:10">
      <c r="A21" s="7" t="s">
        <v>78</v>
      </c>
      <c r="B21" s="8" t="s">
        <v>47</v>
      </c>
      <c r="C21" s="8" t="s">
        <v>79</v>
      </c>
      <c r="D21" s="8" t="s">
        <v>49</v>
      </c>
      <c r="E21" s="8">
        <v>869</v>
      </c>
      <c r="F21" s="8">
        <v>1</v>
      </c>
      <c r="G21" s="8" t="s">
        <v>50</v>
      </c>
      <c r="H21" s="8" t="s">
        <v>51</v>
      </c>
      <c r="I21" s="9">
        <v>111.1</v>
      </c>
      <c r="J21" s="8" t="s">
        <v>80</v>
      </c>
    </row>
    <row r="22" spans="1:10">
      <c r="A22" s="7" t="s">
        <v>78</v>
      </c>
      <c r="B22" s="8" t="s">
        <v>60</v>
      </c>
      <c r="C22" s="8" t="s">
        <v>79</v>
      </c>
      <c r="D22" s="8" t="s">
        <v>49</v>
      </c>
      <c r="E22" s="8">
        <v>869</v>
      </c>
      <c r="F22" s="8">
        <v>1</v>
      </c>
      <c r="G22" s="8" t="s">
        <v>50</v>
      </c>
      <c r="H22" s="8" t="s">
        <v>51</v>
      </c>
      <c r="I22" s="9">
        <v>111.1</v>
      </c>
      <c r="J22" s="8" t="s">
        <v>80</v>
      </c>
    </row>
    <row r="23" spans="1:10">
      <c r="A23" s="7" t="s">
        <v>63</v>
      </c>
      <c r="B23" s="8" t="s">
        <v>64</v>
      </c>
      <c r="C23" s="8" t="s">
        <v>65</v>
      </c>
      <c r="D23" s="8" t="s">
        <v>49</v>
      </c>
      <c r="E23" s="8">
        <v>250</v>
      </c>
      <c r="F23" s="8">
        <v>1</v>
      </c>
      <c r="G23" s="8" t="s">
        <v>50</v>
      </c>
      <c r="H23" s="8" t="s">
        <v>51</v>
      </c>
      <c r="I23" s="9">
        <v>247.24</v>
      </c>
      <c r="J23" s="8" t="s">
        <v>81</v>
      </c>
    </row>
    <row r="24" spans="1:10">
      <c r="A24" s="7" t="s">
        <v>46</v>
      </c>
      <c r="B24" s="8" t="s">
        <v>47</v>
      </c>
      <c r="C24" s="8" t="s">
        <v>48</v>
      </c>
      <c r="D24" s="8" t="s">
        <v>49</v>
      </c>
      <c r="E24" s="8">
        <v>160</v>
      </c>
      <c r="F24" s="8">
        <v>1</v>
      </c>
      <c r="G24" s="8" t="s">
        <v>50</v>
      </c>
      <c r="H24" s="8" t="s">
        <v>51</v>
      </c>
      <c r="I24" s="9">
        <v>90.39</v>
      </c>
      <c r="J24" s="8" t="s">
        <v>81</v>
      </c>
    </row>
    <row r="25" spans="1:10">
      <c r="A25" s="7" t="s">
        <v>46</v>
      </c>
      <c r="B25" s="8" t="s">
        <v>60</v>
      </c>
      <c r="C25" s="8" t="s">
        <v>48</v>
      </c>
      <c r="D25" s="8" t="s">
        <v>49</v>
      </c>
      <c r="E25" s="8">
        <v>160</v>
      </c>
      <c r="F25" s="8">
        <v>1</v>
      </c>
      <c r="G25" s="8" t="s">
        <v>50</v>
      </c>
      <c r="H25" s="8" t="s">
        <v>51</v>
      </c>
      <c r="I25" s="9">
        <v>90.39</v>
      </c>
      <c r="J25" s="8" t="s">
        <v>81</v>
      </c>
    </row>
    <row r="26" spans="1:10">
      <c r="A26" s="7" t="s">
        <v>46</v>
      </c>
      <c r="B26" s="8" t="s">
        <v>47</v>
      </c>
      <c r="C26" s="8" t="s">
        <v>48</v>
      </c>
      <c r="D26" s="8" t="s">
        <v>49</v>
      </c>
      <c r="E26" s="8">
        <v>-100</v>
      </c>
      <c r="F26" s="8">
        <v>1</v>
      </c>
      <c r="G26" s="8" t="s">
        <v>50</v>
      </c>
      <c r="H26" s="8" t="s">
        <v>51</v>
      </c>
      <c r="I26" s="9">
        <v>82.73</v>
      </c>
      <c r="J26" s="8" t="s">
        <v>82</v>
      </c>
    </row>
    <row r="27" spans="1:10">
      <c r="A27" s="7" t="s">
        <v>83</v>
      </c>
      <c r="B27" s="8" t="s">
        <v>54</v>
      </c>
      <c r="C27" s="10" t="s">
        <v>84</v>
      </c>
      <c r="D27" s="8" t="s">
        <v>49</v>
      </c>
      <c r="E27" s="8">
        <v>-1000</v>
      </c>
      <c r="F27" s="8">
        <v>1</v>
      </c>
      <c r="G27" s="8" t="s">
        <v>50</v>
      </c>
      <c r="H27" s="8" t="s">
        <v>51</v>
      </c>
      <c r="I27" s="9">
        <v>151.05000000000001</v>
      </c>
      <c r="J27" s="8" t="s">
        <v>85</v>
      </c>
    </row>
    <row r="28" spans="1:10">
      <c r="A28" s="7" t="s">
        <v>46</v>
      </c>
      <c r="B28" s="8" t="s">
        <v>47</v>
      </c>
      <c r="C28" s="8" t="s">
        <v>48</v>
      </c>
      <c r="D28" s="8" t="s">
        <v>49</v>
      </c>
      <c r="E28" s="8">
        <v>-60</v>
      </c>
      <c r="F28" s="8">
        <v>1</v>
      </c>
      <c r="G28" s="8" t="s">
        <v>50</v>
      </c>
      <c r="H28" s="8" t="s">
        <v>51</v>
      </c>
      <c r="I28" s="9">
        <v>108.39</v>
      </c>
      <c r="J28" s="8" t="s">
        <v>86</v>
      </c>
    </row>
    <row r="29" spans="1:10">
      <c r="A29" s="7" t="s">
        <v>87</v>
      </c>
      <c r="B29" s="8" t="s">
        <v>54</v>
      </c>
      <c r="C29" s="8" t="s">
        <v>88</v>
      </c>
      <c r="D29" s="8" t="s">
        <v>49</v>
      </c>
      <c r="E29" s="8">
        <v>-500</v>
      </c>
      <c r="F29" s="8">
        <v>1</v>
      </c>
      <c r="G29" s="8" t="s">
        <v>50</v>
      </c>
      <c r="H29" s="8" t="s">
        <v>51</v>
      </c>
      <c r="I29" s="9">
        <v>119.55</v>
      </c>
      <c r="J29" s="8" t="s">
        <v>89</v>
      </c>
    </row>
    <row r="30" spans="1:10">
      <c r="A30" s="7" t="s">
        <v>63</v>
      </c>
      <c r="B30" s="8" t="s">
        <v>64</v>
      </c>
      <c r="C30" s="8" t="s">
        <v>65</v>
      </c>
      <c r="D30" s="8" t="s">
        <v>49</v>
      </c>
      <c r="E30" s="8">
        <v>500</v>
      </c>
      <c r="F30" s="8">
        <v>1</v>
      </c>
      <c r="G30" s="8" t="s">
        <v>50</v>
      </c>
      <c r="H30" s="8" t="s">
        <v>51</v>
      </c>
      <c r="I30" s="9">
        <v>235.2</v>
      </c>
      <c r="J30" s="8" t="s">
        <v>90</v>
      </c>
    </row>
    <row r="31" spans="1:10">
      <c r="A31" s="7" t="s">
        <v>72</v>
      </c>
      <c r="B31" s="8" t="s">
        <v>47</v>
      </c>
      <c r="C31" s="8" t="s">
        <v>73</v>
      </c>
      <c r="D31" s="8" t="s">
        <v>49</v>
      </c>
      <c r="E31" s="8">
        <v>-2000</v>
      </c>
      <c r="F31" s="8">
        <v>1</v>
      </c>
      <c r="G31" s="8" t="s">
        <v>50</v>
      </c>
      <c r="H31" s="8" t="s">
        <v>51</v>
      </c>
      <c r="I31" s="9">
        <v>60</v>
      </c>
      <c r="J31" s="8" t="s">
        <v>91</v>
      </c>
    </row>
    <row r="32" spans="1:10">
      <c r="A32" s="7" t="s">
        <v>92</v>
      </c>
      <c r="B32" s="8" t="s">
        <v>64</v>
      </c>
      <c r="C32" s="10" t="s">
        <v>93</v>
      </c>
      <c r="D32" s="8" t="s">
        <v>49</v>
      </c>
      <c r="E32" s="8">
        <v>42</v>
      </c>
      <c r="F32" s="8">
        <v>1</v>
      </c>
      <c r="G32" s="8" t="s">
        <v>50</v>
      </c>
      <c r="H32" s="8" t="s">
        <v>51</v>
      </c>
      <c r="I32" s="9">
        <v>1773.59</v>
      </c>
      <c r="J32" s="8" t="s">
        <v>94</v>
      </c>
    </row>
    <row r="33" spans="1:10">
      <c r="A33" s="7" t="s">
        <v>92</v>
      </c>
      <c r="B33" s="8" t="s">
        <v>64</v>
      </c>
      <c r="C33" s="10" t="s">
        <v>93</v>
      </c>
      <c r="D33" s="8" t="s">
        <v>49</v>
      </c>
      <c r="E33" s="8">
        <v>100</v>
      </c>
      <c r="F33" s="8">
        <v>1</v>
      </c>
      <c r="G33" s="8" t="s">
        <v>50</v>
      </c>
      <c r="H33" s="8" t="s">
        <v>51</v>
      </c>
      <c r="I33" s="9">
        <v>1773.59</v>
      </c>
      <c r="J33" s="8" t="s">
        <v>94</v>
      </c>
    </row>
    <row r="34" spans="1:10">
      <c r="A34" s="7" t="s">
        <v>83</v>
      </c>
      <c r="B34" s="8" t="s">
        <v>95</v>
      </c>
      <c r="C34" s="10" t="s">
        <v>84</v>
      </c>
      <c r="D34" s="8" t="s">
        <v>49</v>
      </c>
      <c r="E34" s="8">
        <v>1000</v>
      </c>
      <c r="F34" s="8">
        <v>1</v>
      </c>
      <c r="G34" s="8" t="s">
        <v>50</v>
      </c>
      <c r="H34" s="8" t="s">
        <v>51</v>
      </c>
      <c r="I34" s="9">
        <v>147.79</v>
      </c>
      <c r="J34" s="8" t="s">
        <v>96</v>
      </c>
    </row>
    <row r="35" spans="1:10">
      <c r="A35" s="7" t="s">
        <v>72</v>
      </c>
      <c r="B35" s="8" t="s">
        <v>97</v>
      </c>
      <c r="C35" s="8" t="s">
        <v>73</v>
      </c>
      <c r="D35" s="8" t="s">
        <v>49</v>
      </c>
      <c r="E35" s="8">
        <v>-3340</v>
      </c>
      <c r="F35" s="8">
        <v>1</v>
      </c>
      <c r="G35" s="8" t="s">
        <v>50</v>
      </c>
      <c r="H35" s="8" t="s">
        <v>51</v>
      </c>
      <c r="I35" s="9">
        <v>60.35</v>
      </c>
      <c r="J35" s="8" t="s">
        <v>98</v>
      </c>
    </row>
    <row r="36" spans="1:10">
      <c r="A36" s="7" t="s">
        <v>92</v>
      </c>
      <c r="B36" s="8" t="s">
        <v>97</v>
      </c>
      <c r="C36" s="10" t="s">
        <v>93</v>
      </c>
      <c r="D36" s="8" t="s">
        <v>49</v>
      </c>
      <c r="E36" s="8">
        <v>-100</v>
      </c>
      <c r="F36" s="8">
        <v>1</v>
      </c>
      <c r="G36" s="8" t="s">
        <v>50</v>
      </c>
      <c r="H36" s="8" t="s">
        <v>51</v>
      </c>
      <c r="I36" s="9">
        <v>1750.28</v>
      </c>
      <c r="J36" s="8" t="s">
        <v>99</v>
      </c>
    </row>
    <row r="37" spans="1:10">
      <c r="A37" s="7" t="s">
        <v>78</v>
      </c>
      <c r="B37" s="8" t="s">
        <v>47</v>
      </c>
      <c r="C37" s="8" t="s">
        <v>79</v>
      </c>
      <c r="D37" s="8" t="s">
        <v>49</v>
      </c>
      <c r="E37" s="8">
        <v>-869</v>
      </c>
      <c r="F37" s="8">
        <v>1</v>
      </c>
      <c r="G37" s="8" t="s">
        <v>50</v>
      </c>
      <c r="H37" s="8" t="s">
        <v>51</v>
      </c>
      <c r="I37" s="9">
        <v>115.02</v>
      </c>
      <c r="J37" s="8" t="s">
        <v>100</v>
      </c>
    </row>
    <row r="38" spans="1:10">
      <c r="A38" s="7" t="s">
        <v>83</v>
      </c>
      <c r="B38" s="8" t="s">
        <v>97</v>
      </c>
      <c r="C38" s="10" t="s">
        <v>84</v>
      </c>
      <c r="D38" s="8" t="s">
        <v>49</v>
      </c>
      <c r="E38" s="8">
        <v>-1677</v>
      </c>
      <c r="F38" s="8">
        <v>1</v>
      </c>
      <c r="G38" s="8" t="s">
        <v>50</v>
      </c>
      <c r="H38" s="8" t="s">
        <v>51</v>
      </c>
      <c r="I38" s="9">
        <v>150.61000000000001</v>
      </c>
      <c r="J38" s="8" t="s">
        <v>102</v>
      </c>
    </row>
    <row r="39" spans="1:10">
      <c r="A39" s="7" t="s">
        <v>46</v>
      </c>
      <c r="B39" s="8" t="s">
        <v>47</v>
      </c>
      <c r="C39" s="8" t="s">
        <v>48</v>
      </c>
      <c r="D39" s="8" t="s">
        <v>49</v>
      </c>
      <c r="E39" s="8">
        <v>685</v>
      </c>
      <c r="F39" s="8">
        <v>1</v>
      </c>
      <c r="G39" s="8" t="s">
        <v>50</v>
      </c>
      <c r="H39" s="8" t="s">
        <v>51</v>
      </c>
      <c r="I39" s="9">
        <v>136.25</v>
      </c>
      <c r="J39" s="8" t="s">
        <v>103</v>
      </c>
    </row>
    <row r="40" spans="1:10">
      <c r="A40" s="7" t="s">
        <v>46</v>
      </c>
      <c r="B40" s="8" t="s">
        <v>60</v>
      </c>
      <c r="C40" s="8" t="s">
        <v>48</v>
      </c>
      <c r="D40" s="8" t="s">
        <v>49</v>
      </c>
      <c r="E40" s="8">
        <v>685</v>
      </c>
      <c r="F40" s="8">
        <v>1</v>
      </c>
      <c r="G40" s="8" t="s">
        <v>50</v>
      </c>
      <c r="H40" s="8" t="s">
        <v>51</v>
      </c>
      <c r="I40" s="9">
        <v>136.25</v>
      </c>
      <c r="J40" s="8" t="s">
        <v>103</v>
      </c>
    </row>
    <row r="41" spans="1:10">
      <c r="A41" s="7" t="s">
        <v>72</v>
      </c>
      <c r="B41" s="8" t="s">
        <v>104</v>
      </c>
      <c r="C41" s="8" t="s">
        <v>73</v>
      </c>
      <c r="D41" s="8" t="s">
        <v>49</v>
      </c>
      <c r="E41" s="8">
        <v>3340</v>
      </c>
      <c r="F41" s="8">
        <v>1</v>
      </c>
      <c r="G41" s="8" t="s">
        <v>50</v>
      </c>
      <c r="H41" s="8" t="s">
        <v>51</v>
      </c>
      <c r="I41" s="9">
        <v>0.62</v>
      </c>
      <c r="J41" s="8" t="s">
        <v>105</v>
      </c>
    </row>
    <row r="42" spans="1:10">
      <c r="A42" s="7" t="s">
        <v>87</v>
      </c>
      <c r="B42" s="8" t="s">
        <v>64</v>
      </c>
      <c r="C42" s="8" t="s">
        <v>88</v>
      </c>
      <c r="D42" s="8" t="s">
        <v>49</v>
      </c>
      <c r="E42" s="8">
        <v>500</v>
      </c>
      <c r="F42" s="8">
        <v>1</v>
      </c>
      <c r="G42" s="8" t="s">
        <v>50</v>
      </c>
      <c r="H42" s="8" t="s">
        <v>51</v>
      </c>
      <c r="I42" s="9">
        <v>116.79</v>
      </c>
      <c r="J42" s="8" t="s">
        <v>106</v>
      </c>
    </row>
    <row r="43" spans="1:10">
      <c r="A43" s="7" t="s">
        <v>72</v>
      </c>
      <c r="B43" s="8" t="s">
        <v>64</v>
      </c>
      <c r="C43" s="8" t="s">
        <v>73</v>
      </c>
      <c r="D43" s="8" t="s">
        <v>49</v>
      </c>
      <c r="E43" s="8">
        <v>3340</v>
      </c>
      <c r="F43" s="8">
        <v>1</v>
      </c>
      <c r="G43" s="8" t="s">
        <v>50</v>
      </c>
      <c r="H43" s="8" t="s">
        <v>51</v>
      </c>
      <c r="I43" s="9">
        <v>59.93</v>
      </c>
      <c r="J43" s="8" t="s">
        <v>107</v>
      </c>
    </row>
    <row r="44" spans="1:10">
      <c r="A44" s="7" t="s">
        <v>75</v>
      </c>
      <c r="B44" s="8" t="s">
        <v>64</v>
      </c>
      <c r="C44" s="8" t="s">
        <v>76</v>
      </c>
      <c r="D44" s="8" t="s">
        <v>49</v>
      </c>
      <c r="E44" s="8">
        <v>953</v>
      </c>
      <c r="F44" s="8">
        <v>1</v>
      </c>
      <c r="G44" s="8" t="s">
        <v>50</v>
      </c>
      <c r="H44" s="8" t="s">
        <v>51</v>
      </c>
      <c r="I44" s="9">
        <v>211.08</v>
      </c>
      <c r="J44" s="8" t="s">
        <v>108</v>
      </c>
    </row>
    <row r="45" spans="1:10">
      <c r="A45" s="7" t="s">
        <v>92</v>
      </c>
      <c r="B45" s="8" t="s">
        <v>64</v>
      </c>
      <c r="C45" s="10" t="s">
        <v>93</v>
      </c>
      <c r="D45" s="8" t="s">
        <v>49</v>
      </c>
      <c r="E45" s="8">
        <v>100</v>
      </c>
      <c r="F45" s="8">
        <v>1</v>
      </c>
      <c r="G45" s="8" t="s">
        <v>50</v>
      </c>
      <c r="H45" s="8" t="s">
        <v>51</v>
      </c>
      <c r="I45" s="9">
        <v>1737.58</v>
      </c>
      <c r="J45" s="8" t="s">
        <v>109</v>
      </c>
    </row>
    <row r="46" spans="1:10">
      <c r="A46" s="7" t="s">
        <v>46</v>
      </c>
      <c r="B46" s="8" t="s">
        <v>47</v>
      </c>
      <c r="C46" s="8" t="s">
        <v>48</v>
      </c>
      <c r="D46" s="8" t="s">
        <v>49</v>
      </c>
      <c r="E46" s="8">
        <v>-685</v>
      </c>
      <c r="F46" s="8">
        <v>1</v>
      </c>
      <c r="G46" s="8" t="s">
        <v>50</v>
      </c>
      <c r="H46" s="8" t="s">
        <v>51</v>
      </c>
      <c r="I46" s="9">
        <v>145.35</v>
      </c>
      <c r="J46" s="8" t="s">
        <v>110</v>
      </c>
    </row>
    <row r="47" spans="1:10">
      <c r="A47" s="7" t="s">
        <v>83</v>
      </c>
      <c r="B47" s="8" t="s">
        <v>64</v>
      </c>
      <c r="C47" s="10" t="s">
        <v>84</v>
      </c>
      <c r="D47" s="8" t="s">
        <v>49</v>
      </c>
      <c r="E47" s="8">
        <v>1677</v>
      </c>
      <c r="F47" s="8">
        <v>1</v>
      </c>
      <c r="G47" s="8" t="s">
        <v>50</v>
      </c>
      <c r="H47" s="8" t="s">
        <v>51</v>
      </c>
      <c r="I47" s="9">
        <v>148.99</v>
      </c>
      <c r="J47" s="8" t="s">
        <v>111</v>
      </c>
    </row>
  </sheetData>
  <autoFilter ref="A1:J47" xr:uid="{65EA0389-06C5-674F-B1B8-C6BB394A20CC}"/>
  <hyperlinks>
    <hyperlink ref="C27" r:id="rId1" display="http://salesforce.com/" xr:uid="{0ACD3E2F-B2A3-0D4B-98BD-3F17C10A8A70}"/>
    <hyperlink ref="C32" r:id="rId2" display="http://amazon.com/" xr:uid="{1AEA776C-AC62-1E4C-8668-217C97357A7E}"/>
    <hyperlink ref="C33" r:id="rId3" display="http://amazon.com/" xr:uid="{B0B92D38-177D-B546-913E-99AC571DFC38}"/>
    <hyperlink ref="C34" r:id="rId4" display="http://salesforce.com/" xr:uid="{B3E17385-813D-E94E-BD2C-FBDB5192C831}"/>
    <hyperlink ref="C36" r:id="rId5" display="http://amazon.com/" xr:uid="{58F47327-0E8F-FF43-86C6-7F805EB2BA0C}"/>
    <hyperlink ref="C38" r:id="rId6" display="http://salesforce.com/" xr:uid="{DE2E77B3-8CF2-434B-B024-2AC9E4AEE685}"/>
    <hyperlink ref="C45" r:id="rId7" display="http://amazon.com/" xr:uid="{38CA9D56-2942-7749-B2C3-6E1C6FA49E56}"/>
    <hyperlink ref="C47" r:id="rId8" display="http://salesforce.com/" xr:uid="{439702FB-930F-D447-8664-07E5233AD1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historical performance &amp; Ratios</vt:lpstr>
      <vt:lpstr>ratios</vt:lpstr>
      <vt:lpstr>Value % of portfolio,top3,last3</vt:lpstr>
      <vt:lpstr>Transaction History</vt:lpstr>
      <vt:lpstr>'Value % of portfolio,top3,last3'!Print_Area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Me Me Aung</dc:creator>
  <cp:lastModifiedBy>Jian Wen</cp:lastModifiedBy>
  <cp:lastPrinted>2019-11-17T02:18:26Z</cp:lastPrinted>
  <dcterms:created xsi:type="dcterms:W3CDTF">2019-11-14T11:50:07Z</dcterms:created>
  <dcterms:modified xsi:type="dcterms:W3CDTF">2019-11-17T07:27:02Z</dcterms:modified>
</cp:coreProperties>
</file>