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i19\Dropbox\Social Networks\Simulations\"/>
    </mc:Choice>
  </mc:AlternateContent>
  <bookViews>
    <workbookView xWindow="25598" yWindow="503" windowWidth="38400" windowHeight="19943" firstSheet="2" activeTab="4"/>
  </bookViews>
  <sheets>
    <sheet name="2 Agents" sheetId="1" r:id="rId1"/>
    <sheet name="3 Agents" sheetId="2" r:id="rId2"/>
    <sheet name="Different Q matrices" sheetId="3" r:id="rId3"/>
    <sheet name="2 Agents in a line" sheetId="5" r:id="rId4"/>
    <sheet name="5 Agents - Short Horizon" sheetId="4" r:id="rId5"/>
    <sheet name="5 Agents - Long Horizon" sheetId="6" r:id="rId6"/>
  </sheets>
  <definedNames>
    <definedName name="_xlchart.v1.0" hidden="1">'5 Agents - Short Horizon'!$A$70:$A$74</definedName>
    <definedName name="_xlchart.v1.1" hidden="1">'5 Agents - Short Horizon'!$A$80:$A$84</definedName>
    <definedName name="_xlchart.v1.10" hidden="1">'5 Agents - Short Horizon'!$I$70:$I$75</definedName>
    <definedName name="_xlchart.v1.11" hidden="1">'5 Agents - Short Horizon'!$I$80:$I$85</definedName>
    <definedName name="_xlchart.v1.12" hidden="1">'5 Agents - Short Horizon'!$L$70:$L$75</definedName>
    <definedName name="_xlchart.v1.13" hidden="1">'5 Agents - Short Horizon'!$L$80:$L$85</definedName>
    <definedName name="_xlchart.v1.14" hidden="1">'5 Agents - Short Horizon'!$T$70:$T$75</definedName>
    <definedName name="_xlchart.v1.15" hidden="1">'5 Agents - Short Horizon'!$T$80:$T$85</definedName>
    <definedName name="_xlchart.v1.16" hidden="1">'5 Agents - Short Horizon'!$A$70:$A$75</definedName>
    <definedName name="_xlchart.v1.17" hidden="1">'5 Agents - Short Horizon'!$A$80:$A$85</definedName>
    <definedName name="_xlchart.v1.18" hidden="1">'5 Agents - Short Horizon'!$I$70:$I$75</definedName>
    <definedName name="_xlchart.v1.19" hidden="1">'5 Agents - Short Horizon'!$I$80:$I$85</definedName>
    <definedName name="_xlchart.v1.2" hidden="1">'5 Agents - Short Horizon'!$B$70:$B$74</definedName>
    <definedName name="_xlchart.v1.20" hidden="1">'5 Agents - Short Horizon'!$L$70:$L$75</definedName>
    <definedName name="_xlchart.v1.21" hidden="1">'5 Agents - Short Horizon'!$L$80:$L$85</definedName>
    <definedName name="_xlchart.v1.22" hidden="1">'5 Agents - Short Horizon'!$T$70:$T$75</definedName>
    <definedName name="_xlchart.v1.23" hidden="1">'5 Agents - Short Horizon'!$T$80:$T$85</definedName>
    <definedName name="_xlchart.v1.24" hidden="1">'5 Agents - Short Horizon'!$A$70:$A$75</definedName>
    <definedName name="_xlchart.v1.25" hidden="1">'5 Agents - Short Horizon'!$A$80:$A$85</definedName>
    <definedName name="_xlchart.v1.26" hidden="1">'5 Agents - Short Horizon'!$I$70:$I$75</definedName>
    <definedName name="_xlchart.v1.27" hidden="1">'5 Agents - Short Horizon'!$I$80:$I$85</definedName>
    <definedName name="_xlchart.v1.28" hidden="1">'5 Agents - Short Horizon'!$L$70:$L$75</definedName>
    <definedName name="_xlchart.v1.29" hidden="1">'5 Agents - Short Horizon'!$L$80:$L$85</definedName>
    <definedName name="_xlchart.v1.3" hidden="1">'5 Agents - Short Horizon'!$B$80:$B$84</definedName>
    <definedName name="_xlchart.v1.30" hidden="1">'5 Agents - Short Horizon'!$T$70:$T$75</definedName>
    <definedName name="_xlchart.v1.31" hidden="1">'5 Agents - Short Horizon'!$T$80:$T$85</definedName>
    <definedName name="_xlchart.v1.32" hidden="1">'5 Agents - Short Horizon'!$A$70:$A$75</definedName>
    <definedName name="_xlchart.v1.33" hidden="1">'5 Agents - Short Horizon'!$A$80:$A$85</definedName>
    <definedName name="_xlchart.v1.34" hidden="1">'5 Agents - Short Horizon'!$I$70:$I$75</definedName>
    <definedName name="_xlchart.v1.35" hidden="1">'5 Agents - Short Horizon'!$I$80:$I$85</definedName>
    <definedName name="_xlchart.v1.36" hidden="1">'5 Agents - Short Horizon'!$L$70:$L$75</definedName>
    <definedName name="_xlchart.v1.37" hidden="1">'5 Agents - Short Horizon'!$L$80:$L$85</definedName>
    <definedName name="_xlchart.v1.38" hidden="1">'5 Agents - Short Horizon'!$T$70:$T$75</definedName>
    <definedName name="_xlchart.v1.39" hidden="1">'5 Agents - Short Horizon'!$T$80:$T$85</definedName>
    <definedName name="_xlchart.v1.4" hidden="1">'5 Agents - Short Horizon'!$L$70:$L$74</definedName>
    <definedName name="_xlchart.v1.5" hidden="1">'5 Agents - Short Horizon'!$L$80:$L$84</definedName>
    <definedName name="_xlchart.v1.6" hidden="1">'5 Agents - Short Horizon'!$M$70:$M$74</definedName>
    <definedName name="_xlchart.v1.7" hidden="1">'5 Agents - Short Horizon'!$M$80:$M$84</definedName>
    <definedName name="_xlchart.v1.8" hidden="1">'5 Agents - Short Horizon'!$A$70:$A$75</definedName>
    <definedName name="_xlchart.v1.9" hidden="1">'5 Agents - Short Horizon'!$A$80:$A$85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4" l="1"/>
  <c r="U76" i="6" l="1" a="1"/>
  <c r="U76" i="6" s="1"/>
  <c r="T76" i="6" a="1"/>
  <c r="T76" i="6" s="1"/>
  <c r="S76" i="6" a="1"/>
  <c r="S76" i="6" s="1"/>
  <c r="R76" i="6" a="1"/>
  <c r="R76" i="6" s="1"/>
  <c r="Q76" i="6" a="1"/>
  <c r="Q76" i="6" s="1"/>
  <c r="P76" i="6" a="1"/>
  <c r="P76" i="6" s="1"/>
  <c r="O76" i="6" a="1"/>
  <c r="O76" i="6" s="1"/>
  <c r="N76" i="6" a="1"/>
  <c r="N76" i="6" s="1"/>
  <c r="M76" i="6" a="1"/>
  <c r="M76" i="6" s="1"/>
  <c r="L76" i="6" a="1"/>
  <c r="L76" i="6" s="1"/>
  <c r="K76" i="6" a="1"/>
  <c r="K76" i="6" s="1"/>
  <c r="J76" i="6" a="1"/>
  <c r="J76" i="6" s="1"/>
  <c r="I76" i="6" a="1"/>
  <c r="I76" i="6" s="1"/>
  <c r="H76" i="6" a="1"/>
  <c r="H76" i="6" s="1"/>
  <c r="G76" i="6" a="1"/>
  <c r="G76" i="6" s="1"/>
  <c r="F76" i="6" a="1"/>
  <c r="F76" i="6" s="1"/>
  <c r="E76" i="6" a="1"/>
  <c r="E76" i="6" s="1"/>
  <c r="D76" i="6" a="1"/>
  <c r="D76" i="6" s="1"/>
  <c r="C76" i="6" a="1"/>
  <c r="C76" i="6" s="1"/>
  <c r="B76" i="6" a="1"/>
  <c r="B76" i="6" s="1"/>
  <c r="U28" i="6" a="1"/>
  <c r="U28" i="6" s="1"/>
  <c r="T28" i="6" a="1"/>
  <c r="T28" i="6" s="1"/>
  <c r="S28" i="6" a="1"/>
  <c r="S28" i="6" s="1"/>
  <c r="R28" i="6" a="1"/>
  <c r="R28" i="6" s="1"/>
  <c r="Q28" i="6" a="1"/>
  <c r="Q28" i="6" s="1"/>
  <c r="P28" i="6" a="1"/>
  <c r="P28" i="6" s="1"/>
  <c r="O28" i="6" a="1"/>
  <c r="O28" i="6" s="1"/>
  <c r="N28" i="6" a="1"/>
  <c r="N28" i="6" s="1"/>
  <c r="M28" i="6" a="1"/>
  <c r="M28" i="6" s="1"/>
  <c r="L28" i="6" a="1"/>
  <c r="L28" i="6" s="1"/>
  <c r="K28" i="6" a="1"/>
  <c r="K28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 s="1"/>
  <c r="D28" i="6" a="1"/>
  <c r="D28" i="6" s="1"/>
  <c r="C28" i="6" a="1"/>
  <c r="C28" i="6" s="1"/>
  <c r="B28" i="6" a="1"/>
  <c r="B28" i="6" s="1"/>
  <c r="U60" i="6" a="1"/>
  <c r="U60" i="6" s="1"/>
  <c r="T60" i="6" a="1"/>
  <c r="T60" i="6" s="1"/>
  <c r="S60" i="6" a="1"/>
  <c r="S60" i="6" s="1"/>
  <c r="R60" i="6" a="1"/>
  <c r="R60" i="6" s="1"/>
  <c r="Q60" i="6" a="1"/>
  <c r="Q60" i="6" s="1"/>
  <c r="P60" i="6" a="1"/>
  <c r="P60" i="6" s="1"/>
  <c r="O60" i="6" a="1"/>
  <c r="O60" i="6" s="1"/>
  <c r="N60" i="6" a="1"/>
  <c r="N60" i="6" s="1"/>
  <c r="M60" i="6" a="1"/>
  <c r="M60" i="6" s="1"/>
  <c r="L60" i="6" a="1"/>
  <c r="L60" i="6" s="1"/>
  <c r="K60" i="6" a="1"/>
  <c r="K60" i="6" s="1"/>
  <c r="J60" i="6" a="1"/>
  <c r="J60" i="6" s="1"/>
  <c r="I60" i="6" a="1"/>
  <c r="I60" i="6" s="1"/>
  <c r="H60" i="6" a="1"/>
  <c r="H60" i="6" s="1"/>
  <c r="G60" i="6" a="1"/>
  <c r="G60" i="6" s="1"/>
  <c r="F60" i="6" a="1"/>
  <c r="F60" i="6" s="1"/>
  <c r="E60" i="6" a="1"/>
  <c r="E60" i="6" s="1"/>
  <c r="D60" i="6" a="1"/>
  <c r="D60" i="6" s="1"/>
  <c r="C60" i="6" a="1"/>
  <c r="C60" i="6" s="1"/>
  <c r="B60" i="6" a="1"/>
  <c r="B60" i="6" s="1"/>
  <c r="D44" i="6" a="1"/>
  <c r="D44" i="6" s="1"/>
  <c r="E44" i="6" a="1"/>
  <c r="E44" i="6" s="1"/>
  <c r="F44" i="6" a="1"/>
  <c r="F44" i="6" s="1"/>
  <c r="G44" i="6" a="1"/>
  <c r="G44" i="6" s="1"/>
  <c r="H44" i="6" a="1"/>
  <c r="H44" i="6" s="1"/>
  <c r="I44" i="6" a="1"/>
  <c r="I44" i="6" s="1"/>
  <c r="J44" i="6" a="1"/>
  <c r="J44" i="6" s="1"/>
  <c r="K44" i="6" a="1"/>
  <c r="K44" i="6" s="1"/>
  <c r="L44" i="6" a="1"/>
  <c r="L44" i="6" s="1"/>
  <c r="M44" i="6" a="1"/>
  <c r="M44" i="6"/>
  <c r="N44" i="6" a="1"/>
  <c r="N44" i="6" s="1"/>
  <c r="O44" i="6" a="1"/>
  <c r="O44" i="6"/>
  <c r="P44" i="6" a="1"/>
  <c r="P44" i="6" s="1"/>
  <c r="Q44" i="6" a="1"/>
  <c r="Q44" i="6" s="1"/>
  <c r="R44" i="6" a="1"/>
  <c r="R44" i="6" s="1"/>
  <c r="S44" i="6" a="1"/>
  <c r="S44" i="6" s="1"/>
  <c r="T44" i="6" a="1"/>
  <c r="T44" i="6" s="1"/>
  <c r="U44" i="6" a="1"/>
  <c r="U44" i="6"/>
  <c r="C44" i="6" a="1"/>
  <c r="C44" i="6" s="1"/>
  <c r="B44" i="6" a="1"/>
  <c r="B44" i="6" s="1"/>
  <c r="C6" i="4"/>
  <c r="D6" i="4"/>
  <c r="E6" i="4"/>
  <c r="F6" i="4"/>
  <c r="B6" i="4"/>
  <c r="K3" i="6" l="1"/>
  <c r="K4" i="6"/>
  <c r="K5" i="6"/>
  <c r="K2" i="6"/>
  <c r="C6" i="6"/>
  <c r="D6" i="6"/>
  <c r="E6" i="6"/>
  <c r="F6" i="6"/>
  <c r="B6" i="6"/>
  <c r="N81" i="4" l="1"/>
  <c r="N82" i="4"/>
  <c r="N83" i="4"/>
  <c r="N84" i="4"/>
  <c r="N85" i="4"/>
  <c r="N80" i="4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B79" i="6"/>
  <c r="P77" i="6"/>
  <c r="Q77" i="6"/>
  <c r="R77" i="6"/>
  <c r="S77" i="6"/>
  <c r="T77" i="6"/>
  <c r="U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B77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B65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C47" i="6"/>
  <c r="B47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B31" i="6"/>
  <c r="E36" i="5"/>
  <c r="P70" i="4"/>
  <c r="F80" i="4"/>
  <c r="R70" i="4"/>
  <c r="S70" i="4"/>
  <c r="O70" i="4"/>
  <c r="AE118" i="3"/>
  <c r="AD118" i="3"/>
  <c r="AE105" i="3"/>
  <c r="AD105" i="3"/>
  <c r="W117" i="3"/>
  <c r="V117" i="3"/>
  <c r="T117" i="3" s="1"/>
  <c r="W105" i="3"/>
  <c r="V105" i="3"/>
  <c r="M118" i="3"/>
  <c r="M119" i="3" s="1"/>
  <c r="M120" i="3" s="1"/>
  <c r="M121" i="3" s="1"/>
  <c r="M122" i="3" s="1"/>
  <c r="M123" i="3" s="1"/>
  <c r="L118" i="3"/>
  <c r="K118" i="3" s="1"/>
  <c r="N118" i="3" s="1"/>
  <c r="E117" i="3"/>
  <c r="D117" i="3"/>
  <c r="M105" i="3"/>
  <c r="L105" i="3"/>
  <c r="M106" i="3" s="1"/>
  <c r="E105" i="3"/>
  <c r="D105" i="3"/>
  <c r="AE119" i="3"/>
  <c r="AE120" i="3" s="1"/>
  <c r="AE121" i="3" s="1"/>
  <c r="AE122" i="3" s="1"/>
  <c r="AE123" i="3" s="1"/>
  <c r="AD119" i="3"/>
  <c r="P29" i="1"/>
  <c r="Q25" i="1"/>
  <c r="P25" i="1"/>
  <c r="Q24" i="1"/>
  <c r="P24" i="1"/>
  <c r="G30" i="2"/>
  <c r="G29" i="2"/>
  <c r="G28" i="2"/>
  <c r="G27" i="2"/>
  <c r="G26" i="2"/>
  <c r="G25" i="2"/>
  <c r="G19" i="2"/>
  <c r="G18" i="2"/>
  <c r="G17" i="2"/>
  <c r="G16" i="2"/>
  <c r="G15" i="2"/>
  <c r="G14" i="2"/>
  <c r="G3" i="2"/>
  <c r="G8" i="2"/>
  <c r="G7" i="2"/>
  <c r="G6" i="2"/>
  <c r="G5" i="2"/>
  <c r="G4" i="2"/>
  <c r="F30" i="1"/>
  <c r="F29" i="1"/>
  <c r="F28" i="1"/>
  <c r="F27" i="1"/>
  <c r="F26" i="1"/>
  <c r="F25" i="1"/>
  <c r="F19" i="1"/>
  <c r="F18" i="1"/>
  <c r="F17" i="1"/>
  <c r="F16" i="1"/>
  <c r="F15" i="1"/>
  <c r="F14" i="1"/>
  <c r="F8" i="1"/>
  <c r="F7" i="1"/>
  <c r="F6" i="1"/>
  <c r="F5" i="1"/>
  <c r="F4" i="1"/>
  <c r="F3" i="1"/>
  <c r="U33" i="6" l="1"/>
  <c r="D65" i="6"/>
  <c r="H65" i="6"/>
  <c r="E81" i="6"/>
  <c r="E65" i="6"/>
  <c r="C105" i="3"/>
  <c r="D118" i="3"/>
  <c r="AD106" i="3"/>
  <c r="L106" i="3"/>
  <c r="T83" i="4"/>
  <c r="T33" i="6"/>
  <c r="D49" i="6"/>
  <c r="U65" i="6"/>
  <c r="K105" i="3"/>
  <c r="S30" i="1"/>
  <c r="M65" i="6"/>
  <c r="C65" i="6"/>
  <c r="F65" i="6"/>
  <c r="T81" i="6"/>
  <c r="P81" i="6"/>
  <c r="L81" i="6"/>
  <c r="H81" i="6"/>
  <c r="D81" i="6"/>
  <c r="T80" i="4"/>
  <c r="T82" i="4"/>
  <c r="W118" i="3"/>
  <c r="I65" i="6"/>
  <c r="S81" i="6"/>
  <c r="O81" i="6"/>
  <c r="K81" i="6"/>
  <c r="G81" i="6"/>
  <c r="C81" i="6"/>
  <c r="T85" i="4"/>
  <c r="T81" i="4"/>
  <c r="B81" i="6"/>
  <c r="R81" i="6"/>
  <c r="N81" i="6"/>
  <c r="J81" i="6"/>
  <c r="F81" i="6"/>
  <c r="T84" i="4"/>
  <c r="Q65" i="6"/>
  <c r="G65" i="6"/>
  <c r="U81" i="6"/>
  <c r="Q81" i="6"/>
  <c r="M81" i="6"/>
  <c r="I81" i="6"/>
  <c r="T65" i="6"/>
  <c r="P65" i="6"/>
  <c r="L65" i="6"/>
  <c r="S65" i="6"/>
  <c r="O65" i="6"/>
  <c r="K65" i="6"/>
  <c r="R65" i="6"/>
  <c r="N65" i="6"/>
  <c r="J65" i="6"/>
  <c r="G49" i="6"/>
  <c r="B33" i="6"/>
  <c r="Q33" i="6"/>
  <c r="I33" i="6"/>
  <c r="B49" i="6"/>
  <c r="O49" i="6"/>
  <c r="C33" i="6"/>
  <c r="L33" i="6"/>
  <c r="D33" i="6"/>
  <c r="C49" i="6"/>
  <c r="R49" i="6"/>
  <c r="N49" i="6"/>
  <c r="J49" i="6"/>
  <c r="F49" i="6"/>
  <c r="M33" i="6"/>
  <c r="E33" i="6"/>
  <c r="K49" i="6"/>
  <c r="P33" i="6"/>
  <c r="H33" i="6"/>
  <c r="S33" i="6"/>
  <c r="O33" i="6"/>
  <c r="K33" i="6"/>
  <c r="G33" i="6"/>
  <c r="U49" i="6"/>
  <c r="Q49" i="6"/>
  <c r="M49" i="6"/>
  <c r="I49" i="6"/>
  <c r="E49" i="6"/>
  <c r="S49" i="6"/>
  <c r="R33" i="6"/>
  <c r="N33" i="6"/>
  <c r="J33" i="6"/>
  <c r="F33" i="6"/>
  <c r="T49" i="6"/>
  <c r="P49" i="6"/>
  <c r="L49" i="6"/>
  <c r="H49" i="6"/>
  <c r="M36" i="5"/>
  <c r="E48" i="5"/>
  <c r="M48" i="5"/>
  <c r="D36" i="5"/>
  <c r="D48" i="5"/>
  <c r="L36" i="5"/>
  <c r="L48" i="5"/>
  <c r="Q70" i="4"/>
  <c r="F70" i="4"/>
  <c r="E80" i="4"/>
  <c r="E70" i="4"/>
  <c r="G70" i="4"/>
  <c r="G80" i="4"/>
  <c r="H70" i="4"/>
  <c r="H80" i="4"/>
  <c r="D70" i="4"/>
  <c r="D80" i="4"/>
  <c r="L119" i="3"/>
  <c r="L120" i="3" s="1"/>
  <c r="L121" i="3" s="1"/>
  <c r="AC119" i="3"/>
  <c r="AF119" i="3" s="1"/>
  <c r="V118" i="3"/>
  <c r="T118" i="3" s="1"/>
  <c r="AC118" i="3"/>
  <c r="B105" i="3"/>
  <c r="E106" i="3"/>
  <c r="B117" i="3"/>
  <c r="AB105" i="3"/>
  <c r="U117" i="3"/>
  <c r="X117" i="3" s="1"/>
  <c r="E118" i="3"/>
  <c r="B118" i="3" s="1"/>
  <c r="D106" i="3"/>
  <c r="C117" i="3"/>
  <c r="F117" i="3" s="1"/>
  <c r="AE106" i="3"/>
  <c r="AC105" i="3"/>
  <c r="AF105" i="3" s="1"/>
  <c r="J105" i="3"/>
  <c r="J106" i="3"/>
  <c r="AD120" i="3"/>
  <c r="V106" i="3"/>
  <c r="T105" i="3"/>
  <c r="W106" i="3"/>
  <c r="U105" i="3"/>
  <c r="K120" i="3"/>
  <c r="M107" i="3"/>
  <c r="L107" i="3"/>
  <c r="K106" i="3"/>
  <c r="N105" i="3"/>
  <c r="F105" i="3"/>
  <c r="AF118" i="3"/>
  <c r="R30" i="1"/>
  <c r="AC106" i="3" l="1"/>
  <c r="U118" i="3"/>
  <c r="AE107" i="3"/>
  <c r="K119" i="3"/>
  <c r="N119" i="3" s="1"/>
  <c r="C80" i="4"/>
  <c r="B106" i="3"/>
  <c r="C70" i="4"/>
  <c r="I70" i="4" s="1"/>
  <c r="S71" i="4"/>
  <c r="N70" i="4"/>
  <c r="V119" i="3"/>
  <c r="E107" i="3"/>
  <c r="L49" i="5"/>
  <c r="M49" i="5"/>
  <c r="E37" i="5"/>
  <c r="D37" i="5"/>
  <c r="M37" i="5"/>
  <c r="L37" i="5"/>
  <c r="W119" i="3"/>
  <c r="I80" i="4"/>
  <c r="D49" i="5"/>
  <c r="E49" i="5"/>
  <c r="M70" i="4"/>
  <c r="B48" i="5"/>
  <c r="K48" i="5"/>
  <c r="C48" i="5"/>
  <c r="F48" i="5" s="1"/>
  <c r="K36" i="5"/>
  <c r="C36" i="5"/>
  <c r="F36" i="5" s="1"/>
  <c r="R71" i="4"/>
  <c r="O71" i="4"/>
  <c r="P71" i="4"/>
  <c r="Q71" i="4"/>
  <c r="F71" i="4"/>
  <c r="E71" i="4"/>
  <c r="G81" i="4"/>
  <c r="F81" i="4"/>
  <c r="D81" i="4"/>
  <c r="H81" i="4"/>
  <c r="E81" i="4"/>
  <c r="G71" i="4"/>
  <c r="B70" i="4"/>
  <c r="H71" i="4"/>
  <c r="D71" i="4"/>
  <c r="E119" i="3"/>
  <c r="C118" i="3"/>
  <c r="AB106" i="3"/>
  <c r="AD107" i="3"/>
  <c r="AB107" i="3" s="1"/>
  <c r="D107" i="3"/>
  <c r="C107" i="3" s="1"/>
  <c r="F118" i="3"/>
  <c r="C106" i="3"/>
  <c r="F106" i="3" s="1"/>
  <c r="D119" i="3"/>
  <c r="B119" i="3" s="1"/>
  <c r="AF106" i="3"/>
  <c r="B107" i="3"/>
  <c r="AC120" i="3"/>
  <c r="AF120" i="3" s="1"/>
  <c r="AD121" i="3"/>
  <c r="U119" i="3"/>
  <c r="X119" i="3" s="1"/>
  <c r="V120" i="3"/>
  <c r="W120" i="3"/>
  <c r="T119" i="3"/>
  <c r="X105" i="3"/>
  <c r="V107" i="3"/>
  <c r="T106" i="3"/>
  <c r="U106" i="3"/>
  <c r="X106" i="3" s="1"/>
  <c r="W107" i="3"/>
  <c r="L122" i="3"/>
  <c r="K121" i="3"/>
  <c r="N120" i="3"/>
  <c r="J107" i="3"/>
  <c r="M108" i="3"/>
  <c r="K107" i="3"/>
  <c r="N107" i="3" s="1"/>
  <c r="L108" i="3"/>
  <c r="N106" i="3"/>
  <c r="X118" i="3"/>
  <c r="P30" i="1"/>
  <c r="S31" i="1"/>
  <c r="R31" i="1"/>
  <c r="C71" i="4" l="1"/>
  <c r="I71" i="4" s="1"/>
  <c r="AC107" i="3"/>
  <c r="C81" i="4"/>
  <c r="D50" i="5"/>
  <c r="E50" i="5"/>
  <c r="M38" i="5"/>
  <c r="L38" i="5"/>
  <c r="D108" i="3"/>
  <c r="E38" i="5"/>
  <c r="D38" i="5"/>
  <c r="T70" i="4"/>
  <c r="N71" i="4"/>
  <c r="T71" i="4" s="1"/>
  <c r="M71" i="4"/>
  <c r="M50" i="5"/>
  <c r="L50" i="5"/>
  <c r="C49" i="5"/>
  <c r="F49" i="5" s="1"/>
  <c r="K37" i="5"/>
  <c r="N37" i="5" s="1"/>
  <c r="N48" i="5"/>
  <c r="K49" i="5"/>
  <c r="N49" i="5" s="1"/>
  <c r="C37" i="5"/>
  <c r="F37" i="5" s="1"/>
  <c r="N36" i="5"/>
  <c r="S72" i="4"/>
  <c r="P72" i="4"/>
  <c r="Q72" i="4"/>
  <c r="R72" i="4"/>
  <c r="O72" i="4"/>
  <c r="F72" i="4"/>
  <c r="H82" i="4"/>
  <c r="G82" i="4"/>
  <c r="E82" i="4"/>
  <c r="F82" i="4"/>
  <c r="D82" i="4"/>
  <c r="D72" i="4"/>
  <c r="B71" i="4"/>
  <c r="G72" i="4"/>
  <c r="E72" i="4"/>
  <c r="H72" i="4"/>
  <c r="F107" i="3"/>
  <c r="E108" i="3"/>
  <c r="E109" i="3" s="1"/>
  <c r="AD108" i="3"/>
  <c r="AE108" i="3"/>
  <c r="D120" i="3"/>
  <c r="C119" i="3"/>
  <c r="E120" i="3"/>
  <c r="AD122" i="3"/>
  <c r="AC121" i="3"/>
  <c r="AF121" i="3" s="1"/>
  <c r="V121" i="3"/>
  <c r="T120" i="3"/>
  <c r="U120" i="3"/>
  <c r="X120" i="3" s="1"/>
  <c r="W121" i="3"/>
  <c r="AF107" i="3"/>
  <c r="T107" i="3"/>
  <c r="W108" i="3"/>
  <c r="V108" i="3"/>
  <c r="U107" i="3"/>
  <c r="N121" i="3"/>
  <c r="L123" i="3"/>
  <c r="K123" i="3" s="1"/>
  <c r="K122" i="3"/>
  <c r="F119" i="3"/>
  <c r="L109" i="3"/>
  <c r="K108" i="3"/>
  <c r="N108" i="3" s="1"/>
  <c r="J108" i="3"/>
  <c r="M109" i="3"/>
  <c r="P31" i="1"/>
  <c r="R32" i="1"/>
  <c r="S32" i="1"/>
  <c r="AE109" i="3" l="1"/>
  <c r="C72" i="4"/>
  <c r="I72" i="4" s="1"/>
  <c r="D109" i="3"/>
  <c r="E110" i="3" s="1"/>
  <c r="AB108" i="3"/>
  <c r="AC108" i="3"/>
  <c r="AF108" i="3" s="1"/>
  <c r="B108" i="3"/>
  <c r="L51" i="5"/>
  <c r="M51" i="5"/>
  <c r="E51" i="5"/>
  <c r="D51" i="5"/>
  <c r="AD109" i="3"/>
  <c r="AD110" i="3" s="1"/>
  <c r="C108" i="3"/>
  <c r="F108" i="3" s="1"/>
  <c r="C82" i="4"/>
  <c r="L39" i="5"/>
  <c r="M39" i="5"/>
  <c r="I81" i="4"/>
  <c r="I82" i="4"/>
  <c r="M72" i="4"/>
  <c r="N72" i="4"/>
  <c r="T72" i="4" s="1"/>
  <c r="D39" i="5"/>
  <c r="E39" i="5"/>
  <c r="C50" i="5"/>
  <c r="F50" i="5" s="1"/>
  <c r="K50" i="5"/>
  <c r="N50" i="5" s="1"/>
  <c r="K38" i="5"/>
  <c r="N38" i="5" s="1"/>
  <c r="C38" i="5"/>
  <c r="P73" i="4"/>
  <c r="S73" i="4"/>
  <c r="R73" i="4"/>
  <c r="Q73" i="4"/>
  <c r="O73" i="4"/>
  <c r="H83" i="4"/>
  <c r="E73" i="4"/>
  <c r="D83" i="4"/>
  <c r="G83" i="4"/>
  <c r="E83" i="4"/>
  <c r="H73" i="4"/>
  <c r="D73" i="4"/>
  <c r="F83" i="4"/>
  <c r="F73" i="4"/>
  <c r="B72" i="4"/>
  <c r="G73" i="4"/>
  <c r="B109" i="3"/>
  <c r="C120" i="3"/>
  <c r="F120" i="3" s="1"/>
  <c r="B120" i="3"/>
  <c r="E121" i="3"/>
  <c r="D110" i="3"/>
  <c r="D121" i="3"/>
  <c r="N123" i="3"/>
  <c r="C109" i="3"/>
  <c r="L110" i="3"/>
  <c r="AD123" i="3"/>
  <c r="AC123" i="3" s="1"/>
  <c r="AC122" i="3"/>
  <c r="T121" i="3"/>
  <c r="U121" i="3"/>
  <c r="X121" i="3" s="1"/>
  <c r="V122" i="3"/>
  <c r="W122" i="3"/>
  <c r="AC109" i="3"/>
  <c r="AB109" i="3"/>
  <c r="X107" i="3"/>
  <c r="U108" i="3"/>
  <c r="V109" i="3"/>
  <c r="T108" i="3"/>
  <c r="W109" i="3"/>
  <c r="N122" i="3"/>
  <c r="K109" i="3"/>
  <c r="J109" i="3"/>
  <c r="M110" i="3"/>
  <c r="P32" i="1"/>
  <c r="S33" i="1"/>
  <c r="R33" i="1"/>
  <c r="B121" i="3" l="1"/>
  <c r="M73" i="4"/>
  <c r="N73" i="4"/>
  <c r="AE110" i="3"/>
  <c r="AC110" i="3" s="1"/>
  <c r="AF110" i="3" s="1"/>
  <c r="C73" i="4"/>
  <c r="C83" i="4"/>
  <c r="E40" i="5"/>
  <c r="D40" i="5"/>
  <c r="D52" i="5"/>
  <c r="E52" i="5"/>
  <c r="F109" i="3"/>
  <c r="E122" i="3"/>
  <c r="M40" i="5"/>
  <c r="L40" i="5"/>
  <c r="M52" i="5"/>
  <c r="L52" i="5"/>
  <c r="M53" i="5" s="1"/>
  <c r="C51" i="5"/>
  <c r="F51" i="5" s="1"/>
  <c r="F38" i="5"/>
  <c r="C39" i="5"/>
  <c r="F39" i="5" s="1"/>
  <c r="K51" i="5"/>
  <c r="N51" i="5" s="1"/>
  <c r="K39" i="5"/>
  <c r="R74" i="4"/>
  <c r="Q74" i="4"/>
  <c r="S74" i="4"/>
  <c r="P74" i="4"/>
  <c r="O74" i="4"/>
  <c r="E84" i="4"/>
  <c r="D84" i="4"/>
  <c r="F84" i="4"/>
  <c r="H74" i="4"/>
  <c r="G84" i="4"/>
  <c r="G74" i="4"/>
  <c r="H84" i="4"/>
  <c r="B73" i="4"/>
  <c r="D74" i="4"/>
  <c r="F74" i="4"/>
  <c r="E74" i="4"/>
  <c r="C121" i="3"/>
  <c r="D122" i="3"/>
  <c r="C110" i="3"/>
  <c r="F110" i="3" s="1"/>
  <c r="K110" i="3"/>
  <c r="N110" i="3" s="1"/>
  <c r="J110" i="3"/>
  <c r="U122" i="3"/>
  <c r="X122" i="3" s="1"/>
  <c r="AF123" i="3"/>
  <c r="AF122" i="3"/>
  <c r="AF109" i="3"/>
  <c r="X108" i="3"/>
  <c r="U109" i="3"/>
  <c r="X109" i="3" s="1"/>
  <c r="T109" i="3"/>
  <c r="W110" i="3"/>
  <c r="V110" i="3"/>
  <c r="C122" i="3"/>
  <c r="F122" i="3" s="1"/>
  <c r="F121" i="3"/>
  <c r="N109" i="3"/>
  <c r="P33" i="1"/>
  <c r="S34" i="1"/>
  <c r="R34" i="1"/>
  <c r="D53" i="5" l="1"/>
  <c r="C84" i="4"/>
  <c r="B122" i="3"/>
  <c r="C74" i="4"/>
  <c r="I74" i="4" s="1"/>
  <c r="I73" i="4"/>
  <c r="D41" i="5"/>
  <c r="E41" i="5"/>
  <c r="L53" i="5"/>
  <c r="K53" i="5" s="1"/>
  <c r="T73" i="4"/>
  <c r="M74" i="4"/>
  <c r="N74" i="4"/>
  <c r="M41" i="5"/>
  <c r="L41" i="5"/>
  <c r="E53" i="5"/>
  <c r="I83" i="4"/>
  <c r="I84" i="4"/>
  <c r="C52" i="5"/>
  <c r="F52" i="5" s="1"/>
  <c r="N39" i="5"/>
  <c r="K40" i="5"/>
  <c r="N40" i="5" s="1"/>
  <c r="K52" i="5"/>
  <c r="C40" i="5"/>
  <c r="F40" i="5" s="1"/>
  <c r="Q75" i="4"/>
  <c r="O75" i="4"/>
  <c r="P75" i="4"/>
  <c r="R75" i="4"/>
  <c r="S75" i="4"/>
  <c r="H85" i="4"/>
  <c r="E85" i="4"/>
  <c r="D75" i="4"/>
  <c r="B74" i="4"/>
  <c r="G85" i="4"/>
  <c r="F85" i="4"/>
  <c r="D85" i="4"/>
  <c r="G75" i="4"/>
  <c r="E75" i="4"/>
  <c r="H75" i="4"/>
  <c r="F75" i="4"/>
  <c r="U110" i="3"/>
  <c r="X110" i="3" s="1"/>
  <c r="P34" i="1"/>
  <c r="N75" i="4" l="1"/>
  <c r="T75" i="4" s="1"/>
  <c r="T74" i="4"/>
  <c r="C85" i="4"/>
  <c r="I85" i="4" s="1"/>
  <c r="C75" i="4"/>
  <c r="I75" i="4" s="1"/>
  <c r="C53" i="5"/>
  <c r="F53" i="5" s="1"/>
  <c r="N52" i="5"/>
  <c r="N53" i="5"/>
  <c r="C41" i="5"/>
  <c r="F41" i="5" s="1"/>
  <c r="K41" i="5"/>
  <c r="N41" i="5" s="1"/>
</calcChain>
</file>

<file path=xl/comments1.xml><?xml version="1.0" encoding="utf-8"?>
<comments xmlns="http://schemas.openxmlformats.org/spreadsheetml/2006/main">
  <authors>
    <author>Pouya Rezaeinia</author>
  </authors>
  <commentList>
    <comment ref="C2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N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x_1(0)</t>
        </r>
      </text>
    </comment>
    <comment ref="N5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x_2(0)
</t>
        </r>
      </text>
    </comment>
    <comment ref="C13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2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Q28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35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45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</commentList>
</comments>
</file>

<file path=xl/comments2.xml><?xml version="1.0" encoding="utf-8"?>
<comments xmlns="http://schemas.openxmlformats.org/spreadsheetml/2006/main">
  <authors>
    <author>Pouya Rezaeinia</author>
  </authors>
  <commentList>
    <comment ref="C2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13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2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R28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</commentList>
</comments>
</file>

<file path=xl/comments3.xml><?xml version="1.0" encoding="utf-8"?>
<comments xmlns="http://schemas.openxmlformats.org/spreadsheetml/2006/main">
  <authors>
    <author>Pouya Rezaeinia</author>
  </authors>
  <commentList>
    <comment ref="C10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K10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U10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AC104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116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U116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K117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AC117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</commentList>
</comments>
</file>

<file path=xl/comments4.xml><?xml version="1.0" encoding="utf-8"?>
<comments xmlns="http://schemas.openxmlformats.org/spreadsheetml/2006/main">
  <authors>
    <author>Pouya Rezaeinia</author>
  </authors>
  <commentList>
    <comment ref="C35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K35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47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K47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</commentList>
</comments>
</file>

<file path=xl/comments5.xml><?xml version="1.0" encoding="utf-8"?>
<comments xmlns="http://schemas.openxmlformats.org/spreadsheetml/2006/main">
  <authors>
    <author>Pouya Rezaeinia</author>
  </authors>
  <commentList>
    <comment ref="C69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N69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C79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  <comment ref="N79" authorId="0" shapeId="0">
      <text>
        <r>
          <rPr>
            <b/>
            <sz val="10"/>
            <color rgb="FF000000"/>
            <rFont val="Tahoma"/>
            <family val="2"/>
          </rPr>
          <t>Pouya Rezaeinia: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Stage Payoff</t>
        </r>
      </text>
    </comment>
  </commentList>
</comments>
</file>

<file path=xl/comments6.xml><?xml version="1.0" encoding="utf-8"?>
<comments xmlns="http://schemas.openxmlformats.org/spreadsheetml/2006/main">
  <authors>
    <author>tc={3FC9CE88-9903-EF42-9E0E-CD78CCB93EEC}</author>
    <author>tc={3BD73BA8-C54B-2A4F-B3CD-5AFBA9DB334C}</author>
    <author>tc={A70D3B27-7B80-7B4F-808F-90A02B80685E}</author>
    <author>tc={CCC5F984-F0C0-9D4E-9796-CAE406217592}</author>
  </authors>
  <commentList>
    <comment ref="A31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Stage Payoff</t>
        </r>
      </text>
    </comment>
    <comment ref="A47" authorId="1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Stage Payoff</t>
        </r>
      </text>
    </comment>
    <comment ref="A63" authorId="2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Stage Payoff</t>
        </r>
      </text>
    </comment>
    <comment ref="A79" authorId="3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Stage Payoff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<sst xmlns="http://schemas.openxmlformats.org/spreadsheetml/2006/main" count="438" uniqueCount="81">
  <si>
    <t xml:space="preserve">A = </t>
  </si>
  <si>
    <t xml:space="preserve">b = </t>
  </si>
  <si>
    <t xml:space="preserve">x_s = </t>
  </si>
  <si>
    <t xml:space="preserve">x(0) = </t>
  </si>
  <si>
    <t>Myopic Strategy:</t>
  </si>
  <si>
    <t>r(t)</t>
  </si>
  <si>
    <t>t</t>
  </si>
  <si>
    <t>u(t)</t>
  </si>
  <si>
    <t>x_1(t)</t>
  </si>
  <si>
    <t>x_2(t)</t>
  </si>
  <si>
    <t>No Strategy:</t>
  </si>
  <si>
    <t>Optimal Strategy (β = 1, T = 3):</t>
  </si>
  <si>
    <t>Optimal Strategy (β = 1, T = 4):</t>
  </si>
  <si>
    <t>Optimal Strategy (β = 1, T = 5):</t>
  </si>
  <si>
    <t>Cumulative Payoff</t>
  </si>
  <si>
    <t xml:space="preserve">b= </t>
  </si>
  <si>
    <t>x_3(t)</t>
  </si>
  <si>
    <t>x(0)</t>
  </si>
  <si>
    <t xml:space="preserve">K = </t>
  </si>
  <si>
    <t xml:space="preserve">l = </t>
  </si>
  <si>
    <t xml:space="preserve">A+bl = </t>
  </si>
  <si>
    <t>Stationary Strategy:</t>
  </si>
  <si>
    <t xml:space="preserve">Q = </t>
  </si>
  <si>
    <t>Stationary Strategy (β = 1, T = 5):</t>
  </si>
  <si>
    <t xml:space="preserve">Q = I = </t>
  </si>
  <si>
    <r>
      <t>K</t>
    </r>
    <r>
      <rPr>
        <sz val="8"/>
        <color theme="1"/>
        <rFont val="Calibri (Body)"/>
      </rPr>
      <t>N-1</t>
    </r>
    <r>
      <rPr>
        <sz val="12"/>
        <color theme="1"/>
        <rFont val="Calibri"/>
        <family val="2"/>
        <scheme val="minor"/>
      </rPr>
      <t xml:space="preserve"> = </t>
    </r>
  </si>
  <si>
    <r>
      <t>K</t>
    </r>
    <r>
      <rPr>
        <sz val="8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 = </t>
    </r>
  </si>
  <si>
    <r>
      <t>K</t>
    </r>
    <r>
      <rPr>
        <sz val="8"/>
        <color theme="1"/>
        <rFont val="Calibri (Body)"/>
      </rPr>
      <t>N-2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</si>
  <si>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N-3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</si>
  <si>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N-4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</si>
  <si>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N-5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</si>
  <si>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N-6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</si>
  <si>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N-7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</si>
  <si>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N-8</t>
    </r>
    <r>
      <rPr>
        <sz val="12"/>
        <color theme="1"/>
        <rFont val="Calibri"/>
        <family val="2"/>
        <scheme val="minor"/>
      </rPr>
      <t xml:space="preserve"> =</t>
    </r>
  </si>
  <si>
    <r>
      <t>K</t>
    </r>
    <r>
      <rPr>
        <sz val="8"/>
        <color theme="1"/>
        <rFont val="Calibri (Body)"/>
      </rPr>
      <t>N-9</t>
    </r>
    <r>
      <rPr>
        <sz val="12"/>
        <color theme="1"/>
        <rFont val="Calibri"/>
        <family val="2"/>
        <scheme val="minor"/>
      </rPr>
      <t xml:space="preserve"> =</t>
    </r>
  </si>
  <si>
    <t xml:space="preserve">. </t>
  </si>
  <si>
    <r>
      <t>l</t>
    </r>
    <r>
      <rPr>
        <sz val="8"/>
        <color theme="1"/>
        <rFont val="Calibri (Body)"/>
      </rPr>
      <t>N-1</t>
    </r>
    <r>
      <rPr>
        <sz val="12"/>
        <color theme="1"/>
        <rFont val="Calibri"/>
        <family val="2"/>
        <scheme val="minor"/>
      </rPr>
      <t xml:space="preserve"> = </t>
    </r>
  </si>
  <si>
    <r>
      <t>l</t>
    </r>
    <r>
      <rPr>
        <sz val="8"/>
        <color theme="1"/>
        <rFont val="Calibri (Body)"/>
      </rPr>
      <t>N-2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</si>
  <si>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N-3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</si>
  <si>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N-4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</si>
  <si>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N-5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</si>
  <si>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N-6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</si>
  <si>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N-7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</si>
  <si>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N-8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</si>
  <si>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N-9</t>
    </r>
    <r>
      <rPr>
        <sz val="12"/>
        <color theme="1"/>
        <rFont val="Calibri"/>
        <family val="2"/>
        <scheme val="minor"/>
      </rPr>
      <t xml:space="preserve"> =</t>
    </r>
  </si>
  <si>
    <r>
      <t>l</t>
    </r>
    <r>
      <rPr>
        <sz val="8"/>
        <color theme="1"/>
        <rFont val="Calibri (Body)"/>
      </rPr>
      <t>N-10</t>
    </r>
    <r>
      <rPr>
        <sz val="12"/>
        <color theme="1"/>
        <rFont val="Calibri"/>
        <family val="2"/>
        <scheme val="minor"/>
      </rPr>
      <t xml:space="preserve"> =</t>
    </r>
  </si>
  <si>
    <t>∞</t>
  </si>
  <si>
    <t>entry 11</t>
  </si>
  <si>
    <t>entry 12</t>
  </si>
  <si>
    <t>entry 22</t>
  </si>
  <si>
    <t>entry 1</t>
  </si>
  <si>
    <t>entry 2</t>
  </si>
  <si>
    <r>
      <t>A-bl</t>
    </r>
    <r>
      <rPr>
        <sz val="8"/>
        <color theme="1"/>
        <rFont val="Calibri (Body)"/>
      </rPr>
      <t>N-1</t>
    </r>
    <r>
      <rPr>
        <sz val="12"/>
        <color theme="1"/>
        <rFont val="Calibri"/>
        <family val="2"/>
        <scheme val="minor"/>
      </rPr>
      <t xml:space="preserve"> = </t>
    </r>
  </si>
  <si>
    <t xml:space="preserve">A-bl = </t>
  </si>
  <si>
    <r>
      <t>A-bl</t>
    </r>
    <r>
      <rPr>
        <sz val="8"/>
        <color theme="1"/>
        <rFont val="Calibri (Body)"/>
      </rPr>
      <t>N-3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</si>
  <si>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N-2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</si>
  <si>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N-4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</si>
  <si>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N-5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</si>
  <si>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N-6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</si>
  <si>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N-7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</si>
  <si>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N-8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</si>
  <si>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N-9</t>
    </r>
    <r>
      <rPr>
        <sz val="12"/>
        <color theme="1"/>
        <rFont val="Calibri"/>
        <family val="2"/>
        <scheme val="minor"/>
      </rPr>
      <t xml:space="preserve"> = </t>
    </r>
  </si>
  <si>
    <r>
      <t>A-bl</t>
    </r>
    <r>
      <rPr>
        <sz val="8"/>
        <color theme="1"/>
        <rFont val="Calibri (Body)"/>
      </rPr>
      <t>N-10</t>
    </r>
    <r>
      <rPr>
        <sz val="12"/>
        <color theme="1"/>
        <rFont val="Calibri"/>
        <family val="2"/>
        <scheme val="minor"/>
      </rPr>
      <t xml:space="preserve"> = </t>
    </r>
  </si>
  <si>
    <t>Optimal Strategy (β = 1, N = 5):</t>
  </si>
  <si>
    <t>x_4(t)</t>
  </si>
  <si>
    <t>x_5(t)</t>
  </si>
  <si>
    <t>Steady State Strategy:</t>
  </si>
  <si>
    <t xml:space="preserve"> </t>
  </si>
  <si>
    <t xml:space="preserve">Steady State: </t>
  </si>
  <si>
    <t xml:space="preserve">x_1(t) = </t>
  </si>
  <si>
    <t xml:space="preserve">x_2(t) = </t>
  </si>
  <si>
    <t xml:space="preserve">x_3(t) = </t>
  </si>
  <si>
    <t xml:space="preserve">x_4(t) = </t>
  </si>
  <si>
    <t xml:space="preserve">x_5(t) = </t>
  </si>
  <si>
    <t xml:space="preserve">r(t) = </t>
  </si>
  <si>
    <t xml:space="preserve">u(t) = </t>
  </si>
  <si>
    <t xml:space="preserve">cumulative payoff: </t>
  </si>
  <si>
    <t xml:space="preserve">Myopic: </t>
  </si>
  <si>
    <t xml:space="preserve">Optimal: </t>
  </si>
  <si>
    <t xml:space="preserve">t =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</si>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</sst>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 (Body)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11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7D31"/>
      <color rgb="FF4372C4"/>
      <color rgb="FFE1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 Payoff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Strategy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Agents'!$A$14:$A$19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Agents'!$C$14:$C$19</c:f>
              <c:numCache>
                <c:formatCode>General</c:formatCode>
                <c:ptCount val="6"/>
                <c:pt idx="0">
                  <c:v>-0.36055999999999999</c:v>
                </c:pt>
                <c:pt idx="1">
                  <c:v>-0.23430999999999999</c:v>
                </c:pt>
                <c:pt idx="2">
                  <c:v>-0.17852000000000001</c:v>
                </c:pt>
                <c:pt idx="3">
                  <c:v>-0.15054999999999999</c:v>
                </c:pt>
                <c:pt idx="4">
                  <c:v>-0.13255</c:v>
                </c:pt>
                <c:pt idx="5">
                  <c:v>-0.11847000000000001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9-6540-ABCC-3B6CF1F2D624}"/>
            </c:ext>
          </c:extLst>
        </c:ser>
        <c:ser>
          <c:idx val="1"/>
          <c:order val="1"/>
          <c:tx>
            <c:v>Myopic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Agents'!$A$3:$A$8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Agents'!$C$3:$C$8</c:f>
              <c:numCache>
                <c:formatCode>General</c:formatCode>
                <c:ptCount val="6"/>
                <c:pt idx="0">
                  <c:v>-0.36055999999999999</c:v>
                </c:pt>
                <c:pt idx="1">
                  <c:v>-0.20591999999999999</c:v>
                </c:pt>
                <c:pt idx="2">
                  <c:v>-0.18218999999999999</c:v>
                </c:pt>
                <c:pt idx="3">
                  <c:v>-0.16123000000000001</c:v>
                </c:pt>
                <c:pt idx="4">
                  <c:v>-0.14257</c:v>
                </c:pt>
                <c:pt idx="5">
                  <c:v>-0.12625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79-6540-ABCC-3B6CF1F2D624}"/>
            </c:ext>
          </c:extLst>
        </c:ser>
        <c:ser>
          <c:idx val="2"/>
          <c:order val="2"/>
          <c:tx>
            <c:v>Optimal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 Agents'!$A$25:$A$30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Agents'!$C$25:$C$30</c:f>
              <c:numCache>
                <c:formatCode>General</c:formatCode>
                <c:ptCount val="6"/>
                <c:pt idx="0">
                  <c:v>-0.36055999999999999</c:v>
                </c:pt>
                <c:pt idx="1">
                  <c:v>-0.21332000000000001</c:v>
                </c:pt>
                <c:pt idx="2">
                  <c:v>-0.18196999999999999</c:v>
                </c:pt>
                <c:pt idx="3">
                  <c:v>-0.15587999999999999</c:v>
                </c:pt>
                <c:pt idx="4">
                  <c:v>-0.13525999999999999</c:v>
                </c:pt>
                <c:pt idx="5">
                  <c:v>-0.11865000000000001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79-6540-ABCC-3B6CF1F2D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682512"/>
        <c:axId val="1798237056"/>
      </c:scatterChart>
      <c:valAx>
        <c:axId val="174568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37056"/>
        <c:crosses val="autoZero"/>
        <c:crossBetween val="midCat"/>
      </c:valAx>
      <c:valAx>
        <c:axId val="1798237056"/>
        <c:scaling>
          <c:orientation val="minMax"/>
          <c:max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 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682512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Payoff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Strategy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Agents'!$A$14:$A$19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Agents'!$F$14:$F$19</c:f>
              <c:numCache>
                <c:formatCode>General</c:formatCode>
                <c:ptCount val="6"/>
                <c:pt idx="0">
                  <c:v>-0.36055999999999999</c:v>
                </c:pt>
                <c:pt idx="1">
                  <c:v>-0.59487000000000001</c:v>
                </c:pt>
                <c:pt idx="2">
                  <c:v>-0.77339000000000002</c:v>
                </c:pt>
                <c:pt idx="3">
                  <c:v>-0.92393999999999998</c:v>
                </c:pt>
                <c:pt idx="4">
                  <c:v>-1.0564899999999999</c:v>
                </c:pt>
                <c:pt idx="5">
                  <c:v>-1.17496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A-3248-AA74-34420759ED29}"/>
            </c:ext>
          </c:extLst>
        </c:ser>
        <c:ser>
          <c:idx val="1"/>
          <c:order val="1"/>
          <c:tx>
            <c:v>Myopic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Agents'!$A$3:$A$8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Agents'!$F$3:$F$8</c:f>
              <c:numCache>
                <c:formatCode>General</c:formatCode>
                <c:ptCount val="6"/>
                <c:pt idx="0">
                  <c:v>-0.36055999999999999</c:v>
                </c:pt>
                <c:pt idx="1">
                  <c:v>-0.56647999999999998</c:v>
                </c:pt>
                <c:pt idx="2">
                  <c:v>-0.74866999999999995</c:v>
                </c:pt>
                <c:pt idx="3">
                  <c:v>-0.90989999999999993</c:v>
                </c:pt>
                <c:pt idx="4">
                  <c:v>-1.05247</c:v>
                </c:pt>
                <c:pt idx="5">
                  <c:v>-1.17872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AA-3248-AA74-34420759ED29}"/>
            </c:ext>
          </c:extLst>
        </c:ser>
        <c:ser>
          <c:idx val="2"/>
          <c:order val="2"/>
          <c:tx>
            <c:v>Optimal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 Agents'!$A$25:$A$30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Agents'!$F$25:$F$30</c:f>
              <c:numCache>
                <c:formatCode>General</c:formatCode>
                <c:ptCount val="6"/>
                <c:pt idx="0">
                  <c:v>-0.36055999999999999</c:v>
                </c:pt>
                <c:pt idx="1">
                  <c:v>-0.57387999999999995</c:v>
                </c:pt>
                <c:pt idx="2">
                  <c:v>-0.75584999999999991</c:v>
                </c:pt>
                <c:pt idx="3">
                  <c:v>-0.91172999999999993</c:v>
                </c:pt>
                <c:pt idx="4">
                  <c:v>-1.0469899999999999</c:v>
                </c:pt>
                <c:pt idx="5">
                  <c:v>-1.1656399999999998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AA-3248-AA74-34420759E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682512"/>
        <c:axId val="1798237056"/>
      </c:scatterChart>
      <c:valAx>
        <c:axId val="174568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37056"/>
        <c:crosses val="autoZero"/>
        <c:crossBetween val="midCat"/>
      </c:valAx>
      <c:valAx>
        <c:axId val="1798237056"/>
        <c:scaling>
          <c:orientation val="minMax"/>
          <c:max val="-0.30000000000000004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682512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Payoff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Strategy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Agents'!$A$14:$A$19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'3 Agents'!$G$14:$G$19</c:f>
              <c:numCache>
                <c:formatCode>General</c:formatCode>
                <c:ptCount val="6"/>
                <c:pt idx="0">
                  <c:v>-0.6</c:v>
                </c:pt>
                <c:pt idx="1">
                  <c:v>-0.76248000000000005</c:v>
                </c:pt>
                <c:pt idx="2">
                  <c:v>-0.80303000000000002</c:v>
                </c:pt>
                <c:pt idx="3">
                  <c:v>-0.82276000000000005</c:v>
                </c:pt>
                <c:pt idx="4">
                  <c:v>-0.83750000000000002</c:v>
                </c:pt>
                <c:pt idx="5">
                  <c:v>-0.84916000000000003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2-524D-98BC-2345E3DC488F}"/>
            </c:ext>
          </c:extLst>
        </c:ser>
        <c:ser>
          <c:idx val="1"/>
          <c:order val="1"/>
          <c:tx>
            <c:v>Myopic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 Agents'!$A$3:$A$8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'3 Agents'!$G$3:$G$8</c:f>
              <c:numCache>
                <c:formatCode>General</c:formatCode>
                <c:ptCount val="6"/>
                <c:pt idx="0">
                  <c:v>-0.6</c:v>
                </c:pt>
                <c:pt idx="1">
                  <c:v>-0.72733000000000003</c:v>
                </c:pt>
                <c:pt idx="2">
                  <c:v>-0.79044999999999999</c:v>
                </c:pt>
                <c:pt idx="3">
                  <c:v>-0.82174999999999998</c:v>
                </c:pt>
                <c:pt idx="4">
                  <c:v>-0.83753999999999995</c:v>
                </c:pt>
                <c:pt idx="5">
                  <c:v>-0.84577999999999998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2-524D-98BC-2345E3DC488F}"/>
            </c:ext>
          </c:extLst>
        </c:ser>
        <c:ser>
          <c:idx val="2"/>
          <c:order val="2"/>
          <c:tx>
            <c:v>Optimal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 Agents'!$A$25:$A$30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'3 Agents'!$G$25:$G$30</c:f>
              <c:numCache>
                <c:formatCode>General</c:formatCode>
                <c:ptCount val="6"/>
                <c:pt idx="0">
                  <c:v>-0.6</c:v>
                </c:pt>
                <c:pt idx="1">
                  <c:v>-0.73868</c:v>
                </c:pt>
                <c:pt idx="2">
                  <c:v>-0.79317000000000004</c:v>
                </c:pt>
                <c:pt idx="3">
                  <c:v>-0.81474000000000002</c:v>
                </c:pt>
                <c:pt idx="4">
                  <c:v>-0.82257999999999998</c:v>
                </c:pt>
                <c:pt idx="5">
                  <c:v>-0.82584000000000002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2-524D-98BC-2345E3DC4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682512"/>
        <c:axId val="1798237056"/>
      </c:scatterChart>
      <c:valAx>
        <c:axId val="174568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37056"/>
        <c:crosses val="autoZero"/>
        <c:crossBetween val="midCat"/>
      </c:valAx>
      <c:valAx>
        <c:axId val="1798237056"/>
        <c:scaling>
          <c:orientation val="minMax"/>
          <c:max val="-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682512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r(t)</a:t>
            </a:r>
            <a:r>
              <a:rPr lang="en-US" baseline="0"/>
              <a:t>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Agents'!$A$25:$A$29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'3 Agents'!$B$25:$B$29</c:f>
              <c:numCache>
                <c:formatCode>General</c:formatCode>
                <c:ptCount val="5"/>
                <c:pt idx="0">
                  <c:v>0.42</c:v>
                </c:pt>
                <c:pt idx="1">
                  <c:v>0.56000000000000005</c:v>
                </c:pt>
                <c:pt idx="2">
                  <c:v>0.53</c:v>
                </c:pt>
                <c:pt idx="3">
                  <c:v>0.51</c:v>
                </c:pt>
                <c:pt idx="4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2-6146-A1FC-D73F9F88B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71888"/>
        <c:axId val="1798784288"/>
      </c:scatterChart>
      <c:valAx>
        <c:axId val="179887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84288"/>
        <c:crosses val="autoZero"/>
        <c:crossBetween val="midCat"/>
      </c:valAx>
      <c:valAx>
        <c:axId val="17987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7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Riccati</a:t>
            </a:r>
            <a:r>
              <a:rPr lang="en-US" baseline="0"/>
              <a:t> matrix - </a:t>
            </a:r>
            <a:r>
              <a:rPr lang="en-US"/>
              <a:t>entry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matrices'!$A$87:$A$96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'Different Q matrices'!$B$87:$B$96</c:f>
              <c:numCache>
                <c:formatCode>General</c:formatCode>
                <c:ptCount val="10"/>
                <c:pt idx="0">
                  <c:v>1</c:v>
                </c:pt>
                <c:pt idx="1">
                  <c:v>1.77884615384615</c:v>
                </c:pt>
                <c:pt idx="2">
                  <c:v>2.38474264705882</c:v>
                </c:pt>
                <c:pt idx="3">
                  <c:v>2.8511873110937</c:v>
                </c:pt>
                <c:pt idx="4">
                  <c:v>3.2073911763956602</c:v>
                </c:pt>
                <c:pt idx="5">
                  <c:v>3.4777367990701902</c:v>
                </c:pt>
                <c:pt idx="6">
                  <c:v>3.6819605308830399</c:v>
                </c:pt>
                <c:pt idx="7">
                  <c:v>3.8356895267399902</c:v>
                </c:pt>
                <c:pt idx="8">
                  <c:v>3.9511006532364399</c:v>
                </c:pt>
                <c:pt idx="9">
                  <c:v>4.0375715872613496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D5-D94A-A8D6-051C71D45C03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matrices'!$A$96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'Different Q matrices'!$B$97</c:f>
              <c:numCache>
                <c:formatCode>General</c:formatCode>
                <c:ptCount val="1"/>
                <c:pt idx="0">
                  <c:v>4.2924861126182901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BD5-D94A-A8D6-051C71D45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927359"/>
        <c:axId val="323956575"/>
      </c:scatterChart>
      <c:valAx>
        <c:axId val="26492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56575"/>
        <c:crosses val="autoZero"/>
        <c:crossBetween val="midCat"/>
      </c:valAx>
      <c:valAx>
        <c:axId val="3239565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2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Riccati matrix - entry 12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matrices'!$A$87:$A$96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'Different Q matrices'!$C$87:$C$96</c:f>
              <c:numCache>
                <c:formatCode>General</c:formatCode>
                <c:ptCount val="10"/>
                <c:pt idx="0">
                  <c:v>0</c:v>
                </c:pt>
                <c:pt idx="1">
                  <c:v>-8.6538461538461606E-2</c:v>
                </c:pt>
                <c:pt idx="2">
                  <c:v>-0.15386029411764701</c:v>
                </c:pt>
                <c:pt idx="3">
                  <c:v>-0.20568747901041101</c:v>
                </c:pt>
                <c:pt idx="4">
                  <c:v>-0.245265686266185</c:v>
                </c:pt>
                <c:pt idx="5">
                  <c:v>-0.27530408878557699</c:v>
                </c:pt>
                <c:pt idx="6">
                  <c:v>-0.29799561454256002</c:v>
                </c:pt>
                <c:pt idx="7">
                  <c:v>-0.31507661408222098</c:v>
                </c:pt>
                <c:pt idx="8">
                  <c:v>-0.32790007258182702</c:v>
                </c:pt>
                <c:pt idx="9">
                  <c:v>-0.33750795414015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16-074E-9BB6-6C18AC2C6E75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matrices'!$A$96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'Different Q matrices'!$C$97</c:f>
              <c:numCache>
                <c:formatCode>General</c:formatCode>
                <c:ptCount val="1"/>
                <c:pt idx="0">
                  <c:v>-0.365831790290921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16-074E-9BB6-6C18AC2C6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75983"/>
        <c:axId val="339118351"/>
      </c:scatterChart>
      <c:valAx>
        <c:axId val="327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18351"/>
        <c:crosses val="autoZero"/>
        <c:crossBetween val="midCat"/>
      </c:valAx>
      <c:valAx>
        <c:axId val="3391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Riccati matrix - entry 22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matrices'!$A$87:$A$96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'Different Q matrices'!$D$87:$D$96</c:f>
              <c:numCache>
                <c:formatCode>General</c:formatCode>
                <c:ptCount val="10"/>
                <c:pt idx="0">
                  <c:v>1</c:v>
                </c:pt>
                <c:pt idx="1">
                  <c:v>1.0096153846153799</c:v>
                </c:pt>
                <c:pt idx="2">
                  <c:v>1.0170955882352899</c:v>
                </c:pt>
                <c:pt idx="3">
                  <c:v>1.0228541643344899</c:v>
                </c:pt>
                <c:pt idx="4">
                  <c:v>1.02725174291846</c:v>
                </c:pt>
                <c:pt idx="5">
                  <c:v>1.0305893431983999</c:v>
                </c:pt>
                <c:pt idx="6">
                  <c:v>1.0331106238380601</c:v>
                </c:pt>
                <c:pt idx="7">
                  <c:v>1.0350085126758</c:v>
                </c:pt>
                <c:pt idx="8">
                  <c:v>1.03643334139798</c:v>
                </c:pt>
                <c:pt idx="9">
                  <c:v>1.0375008837933499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7C-6849-A406-0BCFA38EFB5F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matrices'!$A$96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'Different Q matrices'!$D$97</c:f>
              <c:numCache>
                <c:formatCode>General</c:formatCode>
                <c:ptCount val="1"/>
                <c:pt idx="0">
                  <c:v>1.04064797669899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7C-6849-A406-0BCFA38EF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4879"/>
        <c:axId val="327942303"/>
      </c:scatterChart>
      <c:valAx>
        <c:axId val="32932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42303"/>
        <c:crosses val="autoZero"/>
        <c:crossBetween val="midCat"/>
      </c:valAx>
      <c:valAx>
        <c:axId val="3279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2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vector - Enrty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matrices'!$F$87:$F$96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'Different Q matrices'!$G$87:$G$96</c:f>
              <c:numCache>
                <c:formatCode>General</c:formatCode>
                <c:ptCount val="10"/>
                <c:pt idx="0">
                  <c:v>-0.34615384615384598</c:v>
                </c:pt>
                <c:pt idx="1">
                  <c:v>-0.46323529411764702</c:v>
                </c:pt>
                <c:pt idx="2">
                  <c:v>-0.553369528713758</c:v>
                </c:pt>
                <c:pt idx="3">
                  <c:v>-0.62220119350640801</c:v>
                </c:pt>
                <c:pt idx="4">
                  <c:v>-0.67444189354013395</c:v>
                </c:pt>
                <c:pt idx="5">
                  <c:v>-0.71390541659575701</c:v>
                </c:pt>
                <c:pt idx="6">
                  <c:v>-0.74361150275168797</c:v>
                </c:pt>
                <c:pt idx="7">
                  <c:v>-0.76591316970752399</c:v>
                </c:pt>
                <c:pt idx="8">
                  <c:v>-0.78262252893939099</c:v>
                </c:pt>
                <c:pt idx="9">
                  <c:v>-0.79512312426514697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2A-1F45-8E47-E0B87B025025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matrices'!$F$96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'Different Q matrices'!$G$97</c:f>
              <c:numCache>
                <c:formatCode>General</c:formatCode>
                <c:ptCount val="1"/>
                <c:pt idx="0">
                  <c:v>-0.83188137441899401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2A-1F45-8E47-E0B87B025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57359"/>
        <c:axId val="323982399"/>
      </c:scatterChart>
      <c:valAx>
        <c:axId val="33145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82399"/>
        <c:crosses val="autoZero"/>
        <c:crossBetween val="midCat"/>
      </c:valAx>
      <c:valAx>
        <c:axId val="323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5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Gain vector - Enrty 2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matrices'!$F$87:$F$96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'Different Q matrices'!$H$87:$H$96</c:f>
              <c:numCache>
                <c:formatCode>General</c:formatCode>
                <c:ptCount val="10"/>
                <c:pt idx="0">
                  <c:v>-0.96153846153846201</c:v>
                </c:pt>
                <c:pt idx="1">
                  <c:v>-0.94852941176470595</c:v>
                </c:pt>
                <c:pt idx="2">
                  <c:v>-0.93851449680958199</c:v>
                </c:pt>
                <c:pt idx="3">
                  <c:v>-0.93086653405484299</c:v>
                </c:pt>
                <c:pt idx="4">
                  <c:v>-0.92506201182887404</c:v>
                </c:pt>
                <c:pt idx="5">
                  <c:v>-0.92067717593380505</c:v>
                </c:pt>
                <c:pt idx="6">
                  <c:v>-0.91737649969425705</c:v>
                </c:pt>
                <c:pt idx="7">
                  <c:v>-0.91489853669916399</c:v>
                </c:pt>
                <c:pt idx="8">
                  <c:v>-0.91304194122895699</c:v>
                </c:pt>
                <c:pt idx="9">
                  <c:v>-0.91165298619276203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4D-774D-A618-113E4986C22F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matrices'!$F$96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'Different Q matrices'!$H$97</c:f>
              <c:numCache>
                <c:formatCode>General</c:formatCode>
                <c:ptCount val="1"/>
                <c:pt idx="0">
                  <c:v>-0.90756873617566702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4D-774D-A618-113E4986C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15935"/>
        <c:axId val="340588239"/>
      </c:scatterChart>
      <c:valAx>
        <c:axId val="34051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88239"/>
        <c:crosses val="autoZero"/>
        <c:crossBetween val="midCat"/>
      </c:valAx>
      <c:valAx>
        <c:axId val="3405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1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Riccati matrix - entry 11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matrices'!$A$87:$A$96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'Different Q matrices'!$S$87:$S$96</c:f>
              <c:numCache>
                <c:formatCode>General</c:formatCode>
                <c:ptCount val="10"/>
                <c:pt idx="0">
                  <c:v>0.7</c:v>
                </c:pt>
                <c:pt idx="1">
                  <c:v>1.08207547169811</c:v>
                </c:pt>
                <c:pt idx="2">
                  <c:v>1.3626684994678999</c:v>
                </c:pt>
                <c:pt idx="3">
                  <c:v>1.56746914694055</c:v>
                </c:pt>
                <c:pt idx="4">
                  <c:v>1.7162794416489</c:v>
                </c:pt>
                <c:pt idx="5">
                  <c:v>1.82405364787248</c:v>
                </c:pt>
                <c:pt idx="6">
                  <c:v>1.9019232498164</c:v>
                </c:pt>
                <c:pt idx="7">
                  <c:v>1.9580897735871401</c:v>
                </c:pt>
                <c:pt idx="8">
                  <c:v>1.9985520868022</c:v>
                </c:pt>
                <c:pt idx="9">
                  <c:v>2.0276751706103502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5-3348-A3C0-702F134B407B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matrices'!$A$96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'Different Q matrices'!$S$97</c:f>
              <c:numCache>
                <c:formatCode>General</c:formatCode>
                <c:ptCount val="1"/>
                <c:pt idx="0">
                  <c:v>2.10212100351113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A5-3348-A3C0-702F134B4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927359"/>
        <c:axId val="323956575"/>
      </c:scatterChart>
      <c:valAx>
        <c:axId val="26492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56575"/>
        <c:crosses val="autoZero"/>
        <c:crossBetween val="midCat"/>
      </c:valAx>
      <c:valAx>
        <c:axId val="3239565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2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Riccati matrix - entry 12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matrices'!$A$87:$A$96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'Different Q matrices'!$T$87:$T$96</c:f>
              <c:numCache>
                <c:formatCode>General</c:formatCode>
                <c:ptCount val="10"/>
                <c:pt idx="0">
                  <c:v>0.3</c:v>
                </c:pt>
                <c:pt idx="1">
                  <c:v>0.25754716981132098</c:v>
                </c:pt>
                <c:pt idx="2">
                  <c:v>0.226370166725789</c:v>
                </c:pt>
                <c:pt idx="3">
                  <c:v>0.203614539228827</c:v>
                </c:pt>
                <c:pt idx="4">
                  <c:v>0.18708006203901101</c:v>
                </c:pt>
                <c:pt idx="5">
                  <c:v>0.17510515023639101</c:v>
                </c:pt>
                <c:pt idx="6">
                  <c:v>0.16645297224262201</c:v>
                </c:pt>
                <c:pt idx="7">
                  <c:v>0.160212247379207</c:v>
                </c:pt>
                <c:pt idx="8">
                  <c:v>0.155716434799755</c:v>
                </c:pt>
                <c:pt idx="9">
                  <c:v>0.15248053659885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98-C645-94E7-8E0EE7059602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matrices'!$A$96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'Different Q matrices'!$T$97</c:f>
              <c:numCache>
                <c:formatCode>General</c:formatCode>
                <c:ptCount val="1"/>
                <c:pt idx="0">
                  <c:v>0.144208777387653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98-C645-94E7-8E0EE7059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75983"/>
        <c:axId val="339118351"/>
      </c:scatterChart>
      <c:valAx>
        <c:axId val="327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18351"/>
        <c:crosses val="autoZero"/>
        <c:crossBetween val="midCat"/>
      </c:valAx>
      <c:valAx>
        <c:axId val="3391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Riccati matrix - entry 22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matrices'!$A$87:$A$96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'Different Q matrices'!$U$87:$U$96</c:f>
              <c:numCache>
                <c:formatCode>General</c:formatCode>
                <c:ptCount val="10"/>
                <c:pt idx="0">
                  <c:v>0.7</c:v>
                </c:pt>
                <c:pt idx="1">
                  <c:v>0.70471698113207604</c:v>
                </c:pt>
                <c:pt idx="2">
                  <c:v>0.70818109258602302</c:v>
                </c:pt>
                <c:pt idx="3">
                  <c:v>0.71070949564124097</c:v>
                </c:pt>
                <c:pt idx="4">
                  <c:v>0.712546659773443</c:v>
                </c:pt>
                <c:pt idx="5">
                  <c:v>0.71387720552929002</c:v>
                </c:pt>
                <c:pt idx="6">
                  <c:v>0.71483855863970902</c:v>
                </c:pt>
                <c:pt idx="7">
                  <c:v>0.71553197251342104</c:v>
                </c:pt>
                <c:pt idx="8">
                  <c:v>0.71603150724447195</c:v>
                </c:pt>
                <c:pt idx="9">
                  <c:v>0.71639105148901705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A1-BD4E-AC15-A07D0F7784A6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matrices'!$A$96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'Different Q matrices'!$U$97</c:f>
              <c:numCache>
                <c:formatCode>General</c:formatCode>
                <c:ptCount val="1"/>
                <c:pt idx="0">
                  <c:v>0.71731013584581704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A1-BD4E-AC15-A07D0F778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4879"/>
        <c:axId val="327942303"/>
      </c:scatterChart>
      <c:valAx>
        <c:axId val="32932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42303"/>
        <c:crosses val="autoZero"/>
        <c:crossBetween val="midCat"/>
      </c:valAx>
      <c:valAx>
        <c:axId val="3279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2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Gain vector - Enrty 1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matrices'!$F$87:$F$96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'Different Q matrices'!$X$87:$X$96</c:f>
              <c:numCache>
                <c:formatCode>General</c:formatCode>
                <c:ptCount val="10"/>
                <c:pt idx="0">
                  <c:v>-0.93396226415094297</c:v>
                </c:pt>
                <c:pt idx="1">
                  <c:v>-1.0024831500532101</c:v>
                </c:pt>
                <c:pt idx="2">
                  <c:v>-1.0524955181783999</c:v>
                </c:pt>
                <c:pt idx="3">
                  <c:v>-1.08883502848569</c:v>
                </c:pt>
                <c:pt idx="4">
                  <c:v>-1.11515351596398</c:v>
                </c:pt>
                <c:pt idx="5">
                  <c:v>-1.1341692917744599</c:v>
                </c:pt>
                <c:pt idx="6">
                  <c:v>-1.1478851705951501</c:v>
                </c:pt>
                <c:pt idx="7">
                  <c:v>-1.1577660773631799</c:v>
                </c:pt>
                <c:pt idx="8">
                  <c:v>-1.16487794154099</c:v>
                </c:pt>
                <c:pt idx="9">
                  <c:v>-1.1699934861727701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5-564A-9896-4750222DB46D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matrices'!$F$96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'Different Q matrices'!$X$97</c:f>
              <c:numCache>
                <c:formatCode>General</c:formatCode>
                <c:ptCount val="1"/>
                <c:pt idx="0">
                  <c:v>-1.1830576321150501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D5-564A-9896-4750222DB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57359"/>
        <c:axId val="323982399"/>
      </c:scatterChart>
      <c:valAx>
        <c:axId val="33145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82399"/>
        <c:crosses val="autoZero"/>
        <c:crossBetween val="midCat"/>
      </c:valAx>
      <c:valAx>
        <c:axId val="3239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5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Gain vector - Enrty 2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'Different Q matrices'!$F$87:$F$96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'Different Q matrices'!$Y$87:$Y$96</c:f>
              <c:numCache>
                <c:formatCode>General</c:formatCode>
                <c:ptCount val="10"/>
                <c:pt idx="0">
                  <c:v>-0.89622641509433998</c:v>
                </c:pt>
                <c:pt idx="1">
                  <c:v>-0.888612983327421</c:v>
                </c:pt>
                <c:pt idx="2">
                  <c:v>-0.88305605353573302</c:v>
                </c:pt>
                <c:pt idx="3">
                  <c:v>-0.87901833016825703</c:v>
                </c:pt>
                <c:pt idx="4">
                  <c:v>-0.87609405378178096</c:v>
                </c:pt>
                <c:pt idx="5">
                  <c:v>-0.87398118980283801</c:v>
                </c:pt>
                <c:pt idx="6">
                  <c:v>-0.87245720326720599</c:v>
                </c:pt>
                <c:pt idx="7">
                  <c:v>-0.87135932473742495</c:v>
                </c:pt>
                <c:pt idx="8">
                  <c:v>-0.87056911760655697</c:v>
                </c:pt>
                <c:pt idx="9">
                  <c:v>-0.87000072375858095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E-1744-A4D3-B90C10B5939B}"/>
            </c:ext>
          </c:extLst>
        </c:ser>
        <c:ser>
          <c:idx val="1"/>
          <c:order val="1"/>
          <c:tx>
            <c:v>Stationary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'Different Q matrices'!$F$96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'Different Q matrices'!$Y$97</c:f>
              <c:numCache>
                <c:formatCode>General</c:formatCode>
                <c:ptCount val="1"/>
                <c:pt idx="0">
                  <c:v>-0.86854915198721705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E-1744-A4D3-B90C10B59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15935"/>
        <c:axId val="340588239"/>
      </c:scatterChart>
      <c:valAx>
        <c:axId val="34051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88239"/>
        <c:crosses val="autoZero"/>
        <c:crossBetween val="midCat"/>
      </c:valAx>
      <c:valAx>
        <c:axId val="3405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1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'Different Q matrices'!$A$105:$A$110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'Different Q matrices'!$F$105:$F$110</c:f>
              <c:numCache>
                <c:formatCode>General</c:formatCode>
                <c:ptCount val="6"/>
                <c:pt idx="0">
                  <c:v>20000</c:v>
                </c:pt>
                <c:pt idx="1">
                  <c:v>29961.3227750728</c:v>
                </c:pt>
                <c:pt idx="2">
                  <c:v>37424.770283408317</c:v>
                </c:pt>
                <c:pt idx="3">
                  <c:v>43042.865109620005</c:v>
                </c:pt>
                <c:pt idx="4">
                  <c:v>47306.792292861537</c:v>
                </c:pt>
                <c:pt idx="5">
                  <c:v>50589.343198397415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7F-8146-A828-69F876BCCDB5}"/>
            </c:ext>
          </c:extLst>
        </c:ser>
        <c:ser>
          <c:idx val="1"/>
          <c:order val="1"/>
          <c:tx>
            <c:v>Myopic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'Different Q matrices'!$A$117:$A$122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'Different Q matrices'!$F$117:$F$122</c:f>
              <c:numCache>
                <c:formatCode>General</c:formatCode>
                <c:ptCount val="6"/>
                <c:pt idx="0">
                  <c:v>20000</c:v>
                </c:pt>
                <c:pt idx="1">
                  <c:v>29615.384615384603</c:v>
                </c:pt>
                <c:pt idx="2">
                  <c:v>37139.849795175207</c:v>
                </c:pt>
                <c:pt idx="3">
                  <c:v>43028.077724330869</c:v>
                </c:pt>
                <c:pt idx="4">
                  <c:v>47635.877390785521</c:v>
                </c:pt>
                <c:pt idx="5">
                  <c:v>51241.685117937159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7F-8146-A828-69F876BCCDB5}"/>
            </c:ext>
          </c:extLst>
        </c:ser>
        <c:ser>
          <c:idx val="2"/>
          <c:order val="2"/>
          <c:tx>
            <c:v>Stationary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'Different Q matrices'!$I$105:$I$110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'Different Q matrices'!$N$105:$N$110</c:f>
              <c:numCache>
                <c:formatCode>General</c:formatCode>
                <c:ptCount val="6"/>
                <c:pt idx="0">
                  <c:v>20000</c:v>
                </c:pt>
                <c:pt idx="1">
                  <c:v>30372.694741875835</c:v>
                </c:pt>
                <c:pt idx="2">
                  <c:v>38098.448480884777</c:v>
                </c:pt>
                <c:pt idx="3">
                  <c:v>43852.717002337144</c:v>
                </c:pt>
                <c:pt idx="4">
                  <c:v>48138.590890575419</c:v>
                </c:pt>
                <c:pt idx="5">
                  <c:v>51330.780291782998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7F-8146-A828-69F876BCC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48176"/>
        <c:axId val="857035616"/>
      </c:scatterChart>
      <c:valAx>
        <c:axId val="85704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35616"/>
        <c:crosses val="autoZero"/>
        <c:crossBetween val="midCat"/>
      </c:valAx>
      <c:valAx>
        <c:axId val="857035616"/>
        <c:scaling>
          <c:orientation val="minMax"/>
          <c:min val="0.73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4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'Different Q matrices'!$S$105:$S$110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'Different Q matrices'!$X$105:$X$110</c:f>
              <c:numCache>
                <c:formatCode>General</c:formatCode>
                <c:ptCount val="6"/>
                <c:pt idx="0">
                  <c:v>8000</c:v>
                </c:pt>
                <c:pt idx="1">
                  <c:v>12802.907270143596</c:v>
                </c:pt>
                <c:pt idx="2">
                  <c:v>16259.83940864215</c:v>
                </c:pt>
                <c:pt idx="3">
                  <c:v>18753.288152230274</c:v>
                </c:pt>
                <c:pt idx="4">
                  <c:v>20559.140762266812</c:v>
                </c:pt>
                <c:pt idx="5">
                  <c:v>21877.205529289862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17-7A42-A476-9DA279515CD0}"/>
            </c:ext>
          </c:extLst>
        </c:ser>
        <c:ser>
          <c:idx val="1"/>
          <c:order val="1"/>
          <c:tx>
            <c:v>Myopic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'Different Q matrices'!$S$117:$S$122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'Different Q matrices'!$X$117:$X$122</c:f>
              <c:numCache>
                <c:formatCode>General</c:formatCode>
                <c:ptCount val="6"/>
                <c:pt idx="0">
                  <c:v>8000</c:v>
                </c:pt>
                <c:pt idx="1">
                  <c:v>12716.981132075474</c:v>
                </c:pt>
                <c:pt idx="2">
                  <c:v>16193.424773470724</c:v>
                </c:pt>
                <c:pt idx="3">
                  <c:v>18755.584776531789</c:v>
                </c:pt>
                <c:pt idx="4">
                  <c:v>20643.912204918106</c:v>
                </c:pt>
                <c:pt idx="5">
                  <c:v>22035.620947750707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17-7A42-A476-9DA279515CD0}"/>
            </c:ext>
          </c:extLst>
        </c:ser>
        <c:ser>
          <c:idx val="2"/>
          <c:order val="2"/>
          <c:tx>
            <c:v>Stationary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'Different Q matrices'!$AA$105:$AA$110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'Different Q matrices'!$AF$105:$AF$110</c:f>
              <c:numCache>
                <c:formatCode>General</c:formatCode>
                <c:ptCount val="6"/>
                <c:pt idx="0">
                  <c:v>8000</c:v>
                </c:pt>
                <c:pt idx="1">
                  <c:v>12879.379681412864</c:v>
                </c:pt>
                <c:pt idx="2">
                  <c:v>16383.360215906911</c:v>
                </c:pt>
                <c:pt idx="3">
                  <c:v>18899.639002918218</c:v>
                </c:pt>
                <c:pt idx="4">
                  <c:v>20706.62933052783</c:v>
                </c:pt>
                <c:pt idx="5">
                  <c:v>22004.265371863665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17-7A42-A476-9DA279515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777680"/>
        <c:axId val="858642560"/>
      </c:scatterChart>
      <c:valAx>
        <c:axId val="85777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42560"/>
        <c:crosses val="autoZero"/>
        <c:crossBetween val="midCat"/>
      </c:valAx>
      <c:valAx>
        <c:axId val="8586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77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Agents in a line'!$A$36:$A$41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 in a line'!$F$36:$F$41</c:f>
              <c:numCache>
                <c:formatCode>General</c:formatCode>
                <c:ptCount val="6"/>
                <c:pt idx="0">
                  <c:v>21.275553654932292</c:v>
                </c:pt>
                <c:pt idx="1">
                  <c:v>24.051226604398959</c:v>
                </c:pt>
                <c:pt idx="2">
                  <c:v>24.456192043091775</c:v>
                </c:pt>
                <c:pt idx="3">
                  <c:v>24.515277164474824</c:v>
                </c:pt>
                <c:pt idx="4">
                  <c:v>24.523907575463358</c:v>
                </c:pt>
                <c:pt idx="5">
                  <c:v>24.525235331000054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9-B949-B67D-4F51267F9CF8}"/>
            </c:ext>
          </c:extLst>
        </c:ser>
        <c:ser>
          <c:idx val="1"/>
          <c:order val="1"/>
          <c:tx>
            <c:v>Myopic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Agents in a line'!$A$48:$A$53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 in a line'!$F$48:$F$53</c:f>
              <c:numCache>
                <c:formatCode>General</c:formatCode>
                <c:ptCount val="6"/>
                <c:pt idx="0">
                  <c:v>21.275553654932292</c:v>
                </c:pt>
                <c:pt idx="1">
                  <c:v>23.904841556478029</c:v>
                </c:pt>
                <c:pt idx="2">
                  <c:v>24.562163531864464</c:v>
                </c:pt>
                <c:pt idx="3">
                  <c:v>24.726494025711073</c:v>
                </c:pt>
                <c:pt idx="4">
                  <c:v>24.767576649172725</c:v>
                </c:pt>
                <c:pt idx="5">
                  <c:v>24.777847305038136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29-B949-B67D-4F51267F9CF8}"/>
            </c:ext>
          </c:extLst>
        </c:ser>
        <c:ser>
          <c:idx val="2"/>
          <c:order val="2"/>
          <c:tx>
            <c:v>Stationary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"/>
            <c:marker>
              <c:symbol val="diamond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A29-B949-B67D-4F51267F9CF8}"/>
              </c:ext>
            </c:extLst>
          </c:dPt>
          <c:xVal>
            <c:numRef>
              <c:f>'2 Agents in a line'!$I$36:$I$41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'2 Agents in a line'!$N$36:$N$41</c:f>
              <c:numCache>
                <c:formatCode>General</c:formatCode>
                <c:ptCount val="6"/>
                <c:pt idx="0">
                  <c:v>21.275553654932292</c:v>
                </c:pt>
                <c:pt idx="1">
                  <c:v>24.051366749293493</c:v>
                </c:pt>
                <c:pt idx="2">
                  <c:v>24.456352421819172</c:v>
                </c:pt>
                <c:pt idx="3">
                  <c:v>24.515439035137717</c:v>
                </c:pt>
                <c:pt idx="4">
                  <c:v>24.524059655841857</c:v>
                </c:pt>
                <c:pt idx="5">
                  <c:v>24.525317387452297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29-B949-B67D-4F51267F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475232"/>
        <c:axId val="839181344"/>
      </c:scatterChart>
      <c:valAx>
        <c:axId val="83947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81344"/>
        <c:crosses val="autoZero"/>
        <c:crossBetween val="midCat"/>
      </c:valAx>
      <c:valAx>
        <c:axId val="8391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47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45432657531981"/>
          <c:y val="0.22907298046077573"/>
          <c:w val="0.82631354151597192"/>
          <c:h val="0.65743474773986588"/>
        </c:manualLayout>
      </c:layout>
      <c:scatterChart>
        <c:scatterStyle val="smoothMarker"/>
        <c:varyColors val="0"/>
        <c:ser>
          <c:idx val="0"/>
          <c:order val="0"/>
          <c:tx>
            <c:v>Myopic Strategy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Horizon'!$A$80:$A$84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'5 Agents - Short Horizon'!$B$80:$B$84</c:f>
              <c:numCache>
                <c:formatCode>General</c:formatCode>
                <c:ptCount val="5"/>
                <c:pt idx="0">
                  <c:v>-4.87381065225917</c:v>
                </c:pt>
                <c:pt idx="1">
                  <c:v>-16.571940331504099</c:v>
                </c:pt>
                <c:pt idx="2">
                  <c:v>-13.7998013949615</c:v>
                </c:pt>
                <c:pt idx="3">
                  <c:v>-11.6438157979489</c:v>
                </c:pt>
                <c:pt idx="4">
                  <c:v>-9.8232717424809106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97-AF4F-8BCE-0A821F3FE0AE}"/>
            </c:ext>
          </c:extLst>
        </c:ser>
        <c:ser>
          <c:idx val="3"/>
          <c:order val="1"/>
          <c:tx>
            <c:v>No Strategy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Horizon'!$L$80:$L$84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'5 Agents - Short Horizon'!$M$80:$M$84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97-AF4F-8BCE-0A821F3FE0AE}"/>
            </c:ext>
          </c:extLst>
        </c:ser>
        <c:ser>
          <c:idx val="1"/>
          <c:order val="2"/>
          <c:tx>
            <c:v>Optimal Strategy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Horizon'!$A$70:$A$74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'5 Agents - Short Horizon'!$B$70:$B$74</c:f>
              <c:numCache>
                <c:formatCode>General</c:formatCode>
                <c:ptCount val="5"/>
                <c:pt idx="0">
                  <c:v>-27.038969948115458</c:v>
                </c:pt>
                <c:pt idx="1">
                  <c:v>-26.254080813813779</c:v>
                </c:pt>
                <c:pt idx="2">
                  <c:v>-16.68021245701923</c:v>
                </c:pt>
                <c:pt idx="3">
                  <c:v>-10.285428570272138</c:v>
                </c:pt>
                <c:pt idx="4">
                  <c:v>-4.8204529560090039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97-AF4F-8BCE-0A821F3FE0AE}"/>
            </c:ext>
          </c:extLst>
        </c:ser>
        <c:ser>
          <c:idx val="2"/>
          <c:order val="3"/>
          <c:tx>
            <c:v>Steady State Strategy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Horizon'!$L$70:$L$74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'5 Agents - Short Horizon'!$M$70:$M$74</c:f>
              <c:numCache>
                <c:formatCode>General</c:formatCode>
                <c:ptCount val="5"/>
                <c:pt idx="0">
                  <c:v>-28.42224064306782</c:v>
                </c:pt>
                <c:pt idx="1">
                  <c:v>-27.748835809167666</c:v>
                </c:pt>
                <c:pt idx="2">
                  <c:v>-18.580213653854784</c:v>
                </c:pt>
                <c:pt idx="3">
                  <c:v>-12.83857828692512</c:v>
                </c:pt>
                <c:pt idx="4">
                  <c:v>-8.839977806713712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97-AF4F-8BCE-0A821F3FE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767520"/>
        <c:axId val="1333259008"/>
      </c:scatterChart>
      <c:valAx>
        <c:axId val="13327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59008"/>
        <c:crosses val="autoZero"/>
        <c:crossBetween val="midCat"/>
      </c:valAx>
      <c:valAx>
        <c:axId val="13332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6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Myopic Strategy</c:v>
          </c:tx>
          <c:spPr>
            <a:ln w="22225" cap="rnd">
              <a:solidFill>
                <a:srgbClr val="4372C4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Horizon'!$A$80:$A$85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'5 Agents - Short Horizon'!$I$80:$I$85</c:f>
              <c:numCache>
                <c:formatCode>General</c:formatCode>
                <c:ptCount val="6"/>
                <c:pt idx="0">
                  <c:v>-56.222795396780889</c:v>
                </c:pt>
                <c:pt idx="1">
                  <c:v>-70.070446384306251</c:v>
                </c:pt>
                <c:pt idx="2">
                  <c:v>-79.700297597270648</c:v>
                </c:pt>
                <c:pt idx="3">
                  <c:v>-86.559573961426324</c:v>
                </c:pt>
                <c:pt idx="4">
                  <c:v>-91.444430790884923</c:v>
                </c:pt>
                <c:pt idx="5">
                  <c:v>-94.926951176742236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88-DC4D-8570-29764B4FCCB1}"/>
            </c:ext>
          </c:extLst>
        </c:ser>
        <c:ser>
          <c:idx val="3"/>
          <c:order val="1"/>
          <c:tx>
            <c:v>No Strategy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Horizon'!$L$80:$L$85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'5 Agents - Short Horizon'!$T$80:$T$85</c:f>
              <c:numCache>
                <c:formatCode>General</c:formatCode>
                <c:ptCount val="6"/>
                <c:pt idx="0">
                  <c:v>-56.222795401332448</c:v>
                </c:pt>
                <c:pt idx="1">
                  <c:v>-70.219070843847589</c:v>
                </c:pt>
                <c:pt idx="2">
                  <c:v>-82.636526245408106</c:v>
                </c:pt>
                <c:pt idx="3">
                  <c:v>-94.964997746932085</c:v>
                </c:pt>
                <c:pt idx="4">
                  <c:v>-106.95680780452345</c:v>
                </c:pt>
                <c:pt idx="5">
                  <c:v>-118.63159776489515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A88-DC4D-8570-29764B4FCCB1}"/>
            </c:ext>
          </c:extLst>
        </c:ser>
        <c:ser>
          <c:idx val="0"/>
          <c:order val="2"/>
          <c:tx>
            <c:v>Optimal Strategy</c:v>
          </c:tx>
          <c:spPr>
            <a:ln w="22225" cap="rnd">
              <a:solidFill>
                <a:srgbClr val="EE7D31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Horizon'!$A$70:$A$75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'5 Agents - Short Horizon'!$I$70:$I$75</c:f>
              <c:numCache>
                <c:formatCode>General</c:formatCode>
                <c:ptCount val="6"/>
                <c:pt idx="0">
                  <c:v>-56.222795396780889</c:v>
                </c:pt>
                <c:pt idx="1">
                  <c:v>-73.144381389562255</c:v>
                </c:pt>
                <c:pt idx="2">
                  <c:v>-80.75570695909623</c:v>
                </c:pt>
                <c:pt idx="3">
                  <c:v>-84.413470845965151</c:v>
                </c:pt>
                <c:pt idx="4">
                  <c:v>-86.22044257851897</c:v>
                </c:pt>
                <c:pt idx="5">
                  <c:v>-87.224458448325436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88-DC4D-8570-29764B4FCCB1}"/>
            </c:ext>
          </c:extLst>
        </c:ser>
        <c:ser>
          <c:idx val="2"/>
          <c:order val="3"/>
          <c:tx>
            <c:v>Steady State Strategy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'5 Agents - Short Horizon'!$L$70:$L$75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'5 Agents - Short Horizon'!$T$70:$T$75</c:f>
              <c:numCache>
                <c:formatCode>General</c:formatCode>
                <c:ptCount val="6"/>
                <c:pt idx="0">
                  <c:v>-56.222795396780889</c:v>
                </c:pt>
                <c:pt idx="1">
                  <c:v>-73.540026192554024</c:v>
                </c:pt>
                <c:pt idx="2">
                  <c:v>-81.316275046282669</c:v>
                </c:pt>
                <c:pt idx="3">
                  <c:v>-85.01873299007606</c:v>
                </c:pt>
                <c:pt idx="4">
                  <c:v>-86.774558766455513</c:v>
                </c:pt>
                <c:pt idx="5">
                  <c:v>-87.609054101702114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88-DC4D-8570-29764B4FC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179024"/>
        <c:axId val="1343831136"/>
      </c:scatterChart>
      <c:valAx>
        <c:axId val="134417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31136"/>
        <c:crosses val="autoZero"/>
        <c:crossBetween val="midCat"/>
      </c:valAx>
      <c:valAx>
        <c:axId val="1343831136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payoff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7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Steady State Strategy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 Agents - Long Horizon'!$B$22:$T$22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'5 Agents - Long Horizon'!$B$29:$T$29</c:f>
              <c:numCache>
                <c:formatCode>General</c:formatCode>
                <c:ptCount val="19"/>
                <c:pt idx="0">
                  <c:v>-28.422240643205999</c:v>
                </c:pt>
                <c:pt idx="1">
                  <c:v>-27.748835810016999</c:v>
                </c:pt>
                <c:pt idx="2">
                  <c:v>-18.5802136543956</c:v>
                </c:pt>
                <c:pt idx="3">
                  <c:v>-12.838578287304401</c:v>
                </c:pt>
                <c:pt idx="4">
                  <c:v>-8.8399778069768402</c:v>
                </c:pt>
                <c:pt idx="5">
                  <c:v>-6.0942041479983802</c:v>
                </c:pt>
                <c:pt idx="6">
                  <c:v>-4.20255123530118</c:v>
                </c:pt>
                <c:pt idx="7">
                  <c:v>-2.8985772512822399</c:v>
                </c:pt>
                <c:pt idx="8">
                  <c:v>-1.99936121775604</c:v>
                </c:pt>
                <c:pt idx="9">
                  <c:v>-1.37915858314241</c:v>
                </c:pt>
                <c:pt idx="10">
                  <c:v>-0.95136023374560996</c:v>
                </c:pt>
                <c:pt idx="11">
                  <c:v>-0.65626540145489898</c:v>
                </c:pt>
                <c:pt idx="12">
                  <c:v>-0.45270552257290397</c:v>
                </c:pt>
                <c:pt idx="13">
                  <c:v>-0.31228628869098901</c:v>
                </c:pt>
                <c:pt idx="14">
                  <c:v>-0.215422191279181</c:v>
                </c:pt>
                <c:pt idx="15">
                  <c:v>-0.14860319653464199</c:v>
                </c:pt>
                <c:pt idx="16">
                  <c:v>-0.10250993391954499</c:v>
                </c:pt>
                <c:pt idx="17">
                  <c:v>-7.0713738535550297E-2</c:v>
                </c:pt>
                <c:pt idx="18">
                  <c:v>-4.8779985118493303E-2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3-8C4B-B2E7-D8918A358EE8}"/>
            </c:ext>
          </c:extLst>
        </c:ser>
        <c:ser>
          <c:idx val="1"/>
          <c:order val="1"/>
          <c:tx>
            <c:v>Myopic Strategy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 Agents - Long Horizon'!$B$38:$T$38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'5 Agents - Long Horizon'!$B$45:$T$45</c:f>
              <c:numCache>
                <c:formatCode>General</c:formatCode>
                <c:ptCount val="19"/>
                <c:pt idx="0">
                  <c:v>-4.87381065225917</c:v>
                </c:pt>
                <c:pt idx="1">
                  <c:v>-16.571940331504099</c:v>
                </c:pt>
                <c:pt idx="2">
                  <c:v>-13.7998013949615</c:v>
                </c:pt>
                <c:pt idx="3">
                  <c:v>-11.6438157979489</c:v>
                </c:pt>
                <c:pt idx="4">
                  <c:v>-9.8232717424809106</c:v>
                </c:pt>
                <c:pt idx="5">
                  <c:v>-8.2933970301758198</c:v>
                </c:pt>
                <c:pt idx="6">
                  <c:v>-7.0033258623313799</c:v>
                </c:pt>
                <c:pt idx="7">
                  <c:v>-5.9144722958655702</c:v>
                </c:pt>
                <c:pt idx="8">
                  <c:v>-4.9950851630124298</c:v>
                </c:pt>
                <c:pt idx="9">
                  <c:v>-4.2186717291924802</c:v>
                </c:pt>
                <c:pt idx="10">
                  <c:v>-3.5629594093743902</c:v>
                </c:pt>
                <c:pt idx="11">
                  <c:v>-3.0091713164643101</c:v>
                </c:pt>
                <c:pt idx="12">
                  <c:v>-2.54146012800576</c:v>
                </c:pt>
                <c:pt idx="13">
                  <c:v>-2.14644528903822</c:v>
                </c:pt>
                <c:pt idx="14">
                  <c:v>-1.812827156457</c:v>
                </c:pt>
                <c:pt idx="15">
                  <c:v>-1.53106276257212</c:v>
                </c:pt>
                <c:pt idx="16">
                  <c:v>-1.2930925143555201</c:v>
                </c:pt>
                <c:pt idx="17">
                  <c:v>-1.09210954864156</c:v>
                </c:pt>
                <c:pt idx="18">
                  <c:v>-0.92236499422097395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3-8C4B-B2E7-D8918A358EE8}"/>
            </c:ext>
          </c:extLst>
        </c:ser>
        <c:ser>
          <c:idx val="2"/>
          <c:order val="2"/>
          <c:tx>
            <c:v>Optimal Strategy</c:v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'5 Agents - Long Horizon'!$B$54:$T$54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'5 Agents - Long Horizon'!$B$61:$T$61</c:f>
              <c:numCache>
                <c:formatCode>General</c:formatCode>
                <c:ptCount val="19"/>
                <c:pt idx="0">
                  <c:v>-28.422197939875101</c:v>
                </c:pt>
                <c:pt idx="1">
                  <c:v>-27.748789697160401</c:v>
                </c:pt>
                <c:pt idx="2">
                  <c:v>-18.580155241724</c:v>
                </c:pt>
                <c:pt idx="3">
                  <c:v>-12.838498767353901</c:v>
                </c:pt>
                <c:pt idx="4">
                  <c:v>-8.8398661482015992</c:v>
                </c:pt>
                <c:pt idx="5">
                  <c:v>-6.0940447676896801</c:v>
                </c:pt>
                <c:pt idx="6">
                  <c:v>-4.2023219033147399</c:v>
                </c:pt>
                <c:pt idx="7">
                  <c:v>-2.8982459815572001</c:v>
                </c:pt>
                <c:pt idx="8">
                  <c:v>-1.9988818060989899</c:v>
                </c:pt>
                <c:pt idx="9">
                  <c:v>-1.37846416026591</c:v>
                </c:pt>
                <c:pt idx="10">
                  <c:v>-0.95035393099133403</c:v>
                </c:pt>
                <c:pt idx="11">
                  <c:v>-0.65480681629051496</c:v>
                </c:pt>
                <c:pt idx="12">
                  <c:v>-0.45059106189633802</c:v>
                </c:pt>
                <c:pt idx="13">
                  <c:v>-0.30922055635023699</c:v>
                </c:pt>
                <c:pt idx="14">
                  <c:v>-0.21097598125675099</c:v>
                </c:pt>
                <c:pt idx="15">
                  <c:v>-0.142153099777241</c:v>
                </c:pt>
                <c:pt idx="16">
                  <c:v>-9.3124719053025301E-2</c:v>
                </c:pt>
                <c:pt idx="17">
                  <c:v>-5.7299793360590302E-2</c:v>
                </c:pt>
                <c:pt idx="18">
                  <c:v>-2.6900455463141199E-2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23-8C4B-B2E7-D8918A358EE8}"/>
            </c:ext>
          </c:extLst>
        </c:ser>
        <c:ser>
          <c:idx val="3"/>
          <c:order val="3"/>
          <c:tx>
            <c:v>No Strategy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'5 Agents - Long Horizon'!$B$70:$T$70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'5 Agents - Long Horizon'!$B$77:$T$77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723-8C4B-B2E7-D8918A358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258464"/>
        <c:axId val="1279225152"/>
      </c:scatterChart>
      <c:valAx>
        <c:axId val="12792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25152"/>
        <c:crosses val="autoZero"/>
        <c:crossBetween val="midCat"/>
      </c:valAx>
      <c:valAx>
        <c:axId val="12792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Steady State Strategy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 Agents - Long Horizon'!$B$22:$U$22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 Agents - Long Horizon'!$B$33:$U$33</c:f>
              <c:numCache>
                <c:formatCode>General</c:formatCode>
                <c:ptCount val="20"/>
                <c:pt idx="0">
                  <c:v>-56.222795401332448</c:v>
                </c:pt>
                <c:pt idx="1">
                  <c:v>-73.540026198139074</c:v>
                </c:pt>
                <c:pt idx="2">
                  <c:v>-81.316275052319568</c:v>
                </c:pt>
                <c:pt idx="3">
                  <c:v>-85.018732996331778</c:v>
                </c:pt>
                <c:pt idx="4">
                  <c:v>-86.774558772815794</c:v>
                </c:pt>
                <c:pt idx="5">
                  <c:v>-87.609054108112261</c:v>
                </c:pt>
                <c:pt idx="6">
                  <c:v>-88.005907121443371</c:v>
                </c:pt>
                <c:pt idx="7">
                  <c:v>-88.194697429287899</c:v>
                </c:pt>
                <c:pt idx="8">
                  <c:v>-88.284522099088804</c:v>
                </c:pt>
                <c:pt idx="9">
                  <c:v>-88.327262937172137</c:v>
                </c:pt>
                <c:pt idx="10">
                  <c:v>-88.347600801053616</c:v>
                </c:pt>
                <c:pt idx="11">
                  <c:v>-88.357278558020994</c:v>
                </c:pt>
                <c:pt idx="12">
                  <c:v>-88.36188374686644</c:v>
                </c:pt>
                <c:pt idx="13">
                  <c:v>-88.364075147435969</c:v>
                </c:pt>
                <c:pt idx="14">
                  <c:v>-88.365117937424444</c:v>
                </c:pt>
                <c:pt idx="15">
                  <c:v>-88.365614155174285</c:v>
                </c:pt>
                <c:pt idx="16">
                  <c:v>-88.365850283402111</c:v>
                </c:pt>
                <c:pt idx="17">
                  <c:v>-88.365962646473349</c:v>
                </c:pt>
                <c:pt idx="18">
                  <c:v>-88.366016115137441</c:v>
                </c:pt>
                <c:pt idx="19">
                  <c:v>-88.366041558533823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6D-6F40-A4CB-441A008EDFE4}"/>
            </c:ext>
          </c:extLst>
        </c:ser>
        <c:ser>
          <c:idx val="1"/>
          <c:order val="1"/>
          <c:tx>
            <c:v>Myopic Strategy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 Agents - Long Horizon'!$B$38:$U$38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 Agents - Long Horizon'!$B$49:$U$49</c:f>
              <c:numCache>
                <c:formatCode>General</c:formatCode>
                <c:ptCount val="20"/>
                <c:pt idx="0">
                  <c:v>-56.222795401332448</c:v>
                </c:pt>
                <c:pt idx="1">
                  <c:v>-70.070446389688456</c:v>
                </c:pt>
                <c:pt idx="2">
                  <c:v>-79.700297603210103</c:v>
                </c:pt>
                <c:pt idx="3">
                  <c:v>-86.559573967769637</c:v>
                </c:pt>
                <c:pt idx="4">
                  <c:v>-91.444430797517683</c:v>
                </c:pt>
                <c:pt idx="5">
                  <c:v>-94.926951183581892</c:v>
                </c:pt>
                <c:pt idx="6">
                  <c:v>-97.410504393502819</c:v>
                </c:pt>
                <c:pt idx="7">
                  <c:v>-99.181880408073297</c:v>
                </c:pt>
                <c:pt idx="8">
                  <c:v>-100.44536511396451</c:v>
                </c:pt>
                <c:pt idx="9">
                  <c:v>-101.34659954288546</c:v>
                </c:pt>
                <c:pt idx="10">
                  <c:v>-101.98944840613443</c:v>
                </c:pt>
                <c:pt idx="11">
                  <c:v>-102.44799268274767</c:v>
                </c:pt>
                <c:pt idx="12">
                  <c:v>-102.77507282317724</c:v>
                </c:pt>
                <c:pt idx="13">
                  <c:v>-103.00837955436891</c:v>
                </c:pt>
                <c:pt idx="14">
                  <c:v>-103.17479760788605</c:v>
                </c:pt>
                <c:pt idx="15">
                  <c:v>-103.29350387183507</c:v>
                </c:pt>
                <c:pt idx="16">
                  <c:v>-103.37817724214658</c:v>
                </c:pt>
                <c:pt idx="17">
                  <c:v>-103.43857489493089</c:v>
                </c:pt>
                <c:pt idx="18">
                  <c:v>-103.48165663908435</c:v>
                </c:pt>
                <c:pt idx="19">
                  <c:v>-103.51238691744138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6D-6F40-A4CB-441A008EDFE4}"/>
            </c:ext>
          </c:extLst>
        </c:ser>
        <c:ser>
          <c:idx val="2"/>
          <c:order val="2"/>
          <c:tx>
            <c:v>Optimal Strategy</c:v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'5 Agents - Long Horizon'!$B$54:$U$54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 Agents - Long Horizon'!$B$65:$U$65</c:f>
              <c:numCache>
                <c:formatCode>General</c:formatCode>
                <c:ptCount val="20"/>
                <c:pt idx="0">
                  <c:v>-56.222795401332448</c:v>
                </c:pt>
                <c:pt idx="1">
                  <c:v>-73.540013614499259</c:v>
                </c:pt>
                <c:pt idx="2">
                  <c:v>-81.316256712164062</c:v>
                </c:pt>
                <c:pt idx="3">
                  <c:v>-85.018711949923429</c:v>
                </c:pt>
                <c:pt idx="4">
                  <c:v>-86.774536438909365</c:v>
                </c:pt>
                <c:pt idx="5">
                  <c:v>-87.609031162880882</c:v>
                </c:pt>
                <c:pt idx="6">
                  <c:v>-88.005883885715662</c:v>
                </c:pt>
                <c:pt idx="7">
                  <c:v>-88.19467405597976</c:v>
                </c:pt>
                <c:pt idx="8">
                  <c:v>-88.284498661605213</c:v>
                </c:pt>
                <c:pt idx="9">
                  <c:v>-88.327239471854682</c:v>
                </c:pt>
                <c:pt idx="10">
                  <c:v>-88.34757732817161</c:v>
                </c:pt>
                <c:pt idx="11">
                  <c:v>-88.357255093476169</c:v>
                </c:pt>
                <c:pt idx="12">
                  <c:v>-88.361860311375096</c:v>
                </c:pt>
                <c:pt idx="13">
                  <c:v>-88.364051778492097</c:v>
                </c:pt>
                <c:pt idx="14">
                  <c:v>-88.365094710994839</c:v>
                </c:pt>
                <c:pt idx="15">
                  <c:v>-88.365591229475996</c:v>
                </c:pt>
                <c:pt idx="16">
                  <c:v>-88.365827992574268</c:v>
                </c:pt>
                <c:pt idx="17">
                  <c:v>-88.365941681522742</c:v>
                </c:pt>
                <c:pt idx="18">
                  <c:v>-88.365998044265609</c:v>
                </c:pt>
                <c:pt idx="19">
                  <c:v>-88.36602940157529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6D-6F40-A4CB-441A008EDFE4}"/>
            </c:ext>
          </c:extLst>
        </c:ser>
        <c:ser>
          <c:idx val="3"/>
          <c:order val="3"/>
          <c:tx>
            <c:v>No Strategy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'5 Agents - Long Horizon'!$B$70:$U$70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 Agents - Long Horizon'!$B$81:$U$81</c:f>
              <c:numCache>
                <c:formatCode>General</c:formatCode>
                <c:ptCount val="20"/>
                <c:pt idx="0">
                  <c:v>-56.222795401332448</c:v>
                </c:pt>
                <c:pt idx="1">
                  <c:v>-70.219070843847589</c:v>
                </c:pt>
                <c:pt idx="2">
                  <c:v>-82.636526245408106</c:v>
                </c:pt>
                <c:pt idx="3">
                  <c:v>-94.964997746932085</c:v>
                </c:pt>
                <c:pt idx="4">
                  <c:v>-106.95680780452345</c:v>
                </c:pt>
                <c:pt idx="5">
                  <c:v>-118.63159776489515</c:v>
                </c:pt>
                <c:pt idx="6">
                  <c:v>-129.99329755876059</c:v>
                </c:pt>
                <c:pt idx="7">
                  <c:v>-141.05072586788833</c:v>
                </c:pt>
                <c:pt idx="8">
                  <c:v>-151.81196186383613</c:v>
                </c:pt>
                <c:pt idx="9">
                  <c:v>-162.28495455016963</c:v>
                </c:pt>
                <c:pt idx="10">
                  <c:v>-172.47742452063383</c:v>
                </c:pt>
                <c:pt idx="11">
                  <c:v>-182.39688644020219</c:v>
                </c:pt>
                <c:pt idx="12">
                  <c:v>-192.05065304081214</c:v>
                </c:pt>
                <c:pt idx="13">
                  <c:v>-201.44584110229735</c:v>
                </c:pt>
                <c:pt idx="14">
                  <c:v>-210.58937673330064</c:v>
                </c:pt>
                <c:pt idx="15">
                  <c:v>-219.48800051264473</c:v>
                </c:pt>
                <c:pt idx="16">
                  <c:v>-228.14827246658328</c:v>
                </c:pt>
                <c:pt idx="17">
                  <c:v>-236.57657690803507</c:v>
                </c:pt>
                <c:pt idx="18">
                  <c:v>-244.77912714405056</c:v>
                </c:pt>
                <c:pt idx="19">
                  <c:v>-252.76197005656798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6D-6F40-A4CB-441A008ED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426176"/>
        <c:axId val="1327913952"/>
      </c:scatterChart>
      <c:valAx>
        <c:axId val="134342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913952"/>
        <c:crosses val="autoZero"/>
        <c:crossBetween val="midCat"/>
      </c:valAx>
      <c:valAx>
        <c:axId val="1327913952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Payoff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2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10803</xdr:colOff>
      <xdr:row>6</xdr:row>
      <xdr:rowOff>29195</xdr:rowOff>
    </xdr:from>
    <xdr:to>
      <xdr:col>13</xdr:col>
      <xdr:colOff>434135</xdr:colOff>
      <xdr:row>19</xdr:row>
      <xdr:rowOff>130795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FD4543-BFBB-8744-9025-DC9B1C44E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19270</xdr:colOff>
      <xdr:row>21</xdr:row>
      <xdr:rowOff>19269</xdr:rowOff>
    </xdr:from>
    <xdr:to>
      <xdr:col>13</xdr:col>
      <xdr:colOff>442602</xdr:colOff>
      <xdr:row>34</xdr:row>
      <xdr:rowOff>120868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22106E1-83E3-2246-A8E6-55C7AAF31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16933</xdr:colOff>
      <xdr:row>8</xdr:row>
      <xdr:rowOff>33866</xdr:rowOff>
    </xdr:from>
    <xdr:to>
      <xdr:col>14</xdr:col>
      <xdr:colOff>440266</xdr:colOff>
      <xdr:row>21</xdr:row>
      <xdr:rowOff>135466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7C9C1B-1EB8-0F42-B71D-C64A2E0DD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21682</xdr:colOff>
      <xdr:row>23</xdr:row>
      <xdr:rowOff>30046</xdr:rowOff>
    </xdr:from>
    <xdr:to>
      <xdr:col>14</xdr:col>
      <xdr:colOff>489414</xdr:colOff>
      <xdr:row>36</xdr:row>
      <xdr:rowOff>155807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FBACBF-EEB9-FC4F-BD8C-5EAB000B4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94965</xdr:colOff>
      <xdr:row>43</xdr:row>
      <xdr:rowOff>82548</xdr:rowOff>
    </xdr:from>
    <xdr:to>
      <xdr:col>5</xdr:col>
      <xdr:colOff>558143</xdr:colOff>
      <xdr:row>56</xdr:row>
      <xdr:rowOff>155014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F8D4FC-F571-FB44-80D2-E4A012ACF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75684</xdr:colOff>
      <xdr:row>57</xdr:row>
      <xdr:rowOff>28247</xdr:rowOff>
    </xdr:from>
    <xdr:to>
      <xdr:col>5</xdr:col>
      <xdr:colOff>538862</xdr:colOff>
      <xdr:row>70</xdr:row>
      <xdr:rowOff>100711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70669-BC53-BE42-BE10-851FCDB51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82126</xdr:colOff>
      <xdr:row>71</xdr:row>
      <xdr:rowOff>72605</xdr:rowOff>
    </xdr:from>
    <xdr:to>
      <xdr:col>5</xdr:col>
      <xdr:colOff>545304</xdr:colOff>
      <xdr:row>84</xdr:row>
      <xdr:rowOff>145070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0F65BC-9163-7845-9A0F-96FC2EF35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59268</xdr:colOff>
      <xdr:row>43</xdr:row>
      <xdr:rowOff>55035</xdr:rowOff>
    </xdr:from>
    <xdr:to>
      <xdr:col>11</xdr:col>
      <xdr:colOff>508001</xdr:colOff>
      <xdr:row>56</xdr:row>
      <xdr:rowOff>156635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9BDA1E-77CF-DE49-B6CA-B728CD1A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59267</xdr:colOff>
      <xdr:row>57</xdr:row>
      <xdr:rowOff>25400</xdr:rowOff>
    </xdr:from>
    <xdr:to>
      <xdr:col>11</xdr:col>
      <xdr:colOff>482600</xdr:colOff>
      <xdr:row>70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2B4B43-594A-4D48-BBDD-F61EFA5D5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73068</xdr:colOff>
      <xdr:row>43</xdr:row>
      <xdr:rowOff>105320</xdr:rowOff>
    </xdr:from>
    <xdr:to>
      <xdr:col>22</xdr:col>
      <xdr:colOff>536246</xdr:colOff>
      <xdr:row>56</xdr:row>
      <xdr:rowOff>177786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446114-75C8-F743-8FB1-C53A0A371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53787</xdr:colOff>
      <xdr:row>57</xdr:row>
      <xdr:rowOff>51019</xdr:rowOff>
    </xdr:from>
    <xdr:to>
      <xdr:col>22</xdr:col>
      <xdr:colOff>516965</xdr:colOff>
      <xdr:row>70</xdr:row>
      <xdr:rowOff>123483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E1E5B2-24F5-0547-98CA-1FAA99852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60229</xdr:colOff>
      <xdr:row>71</xdr:row>
      <xdr:rowOff>95377</xdr:rowOff>
    </xdr:from>
    <xdr:to>
      <xdr:col>22</xdr:col>
      <xdr:colOff>523407</xdr:colOff>
      <xdr:row>84</xdr:row>
      <xdr:rowOff>167842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BA410F-AD37-2142-AC95-730343368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37371</xdr:colOff>
      <xdr:row>43</xdr:row>
      <xdr:rowOff>77807</xdr:rowOff>
    </xdr:from>
    <xdr:to>
      <xdr:col>28</xdr:col>
      <xdr:colOff>486104</xdr:colOff>
      <xdr:row>56</xdr:row>
      <xdr:rowOff>179407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CB69BD-6E14-EC44-85CB-F3205FDF3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37370</xdr:colOff>
      <xdr:row>57</xdr:row>
      <xdr:rowOff>48172</xdr:rowOff>
    </xdr:from>
    <xdr:to>
      <xdr:col>28</xdr:col>
      <xdr:colOff>460703</xdr:colOff>
      <xdr:row>70</xdr:row>
      <xdr:rowOff>149772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2DD899-8AAE-4A44-A074-3C14F3B50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240812</xdr:colOff>
      <xdr:row>123</xdr:row>
      <xdr:rowOff>148422</xdr:rowOff>
    </xdr:from>
    <xdr:to>
      <xdr:col>13</xdr:col>
      <xdr:colOff>741680</xdr:colOff>
      <xdr:row>155</xdr:row>
      <xdr:rowOff>170284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B958B2-B229-D94A-B1F5-71F7EFB31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50465</xdr:colOff>
      <xdr:row>124</xdr:row>
      <xdr:rowOff>72857</xdr:rowOff>
    </xdr:from>
    <xdr:to>
      <xdr:col>32</xdr:col>
      <xdr:colOff>300789</xdr:colOff>
      <xdr:row>159</xdr:row>
      <xdr:rowOff>48546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78BABC3-B477-B34D-9FD9-D2E91A5B4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103732</xdr:colOff>
      <xdr:row>55</xdr:row>
      <xdr:rowOff>42369</xdr:rowOff>
    </xdr:from>
    <xdr:to>
      <xdr:col>13</xdr:col>
      <xdr:colOff>500583</xdr:colOff>
      <xdr:row>85</xdr:row>
      <xdr:rowOff>106953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17F22F-231C-F943-A024-7D4F4485A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408518</xdr:colOff>
      <xdr:row>86</xdr:row>
      <xdr:rowOff>101599</xdr:rowOff>
    </xdr:from>
    <xdr:to>
      <xdr:col>12</xdr:col>
      <xdr:colOff>24470</xdr:colOff>
      <xdr:row>99</xdr:row>
      <xdr:rowOff>203199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EE5D40-39F0-C340-ADBD-2A4DD160B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641474</xdr:colOff>
      <xdr:row>86</xdr:row>
      <xdr:rowOff>86373</xdr:rowOff>
    </xdr:from>
    <xdr:to>
      <xdr:col>6</xdr:col>
      <xdr:colOff>257426</xdr:colOff>
      <xdr:row>99</xdr:row>
      <xdr:rowOff>189612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E2EAF1-003F-FE45-B32C-F8A7334CF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338667</xdr:colOff>
      <xdr:row>18</xdr:row>
      <xdr:rowOff>160866</xdr:rowOff>
    </xdr:from>
    <xdr:to>
      <xdr:col>28</xdr:col>
      <xdr:colOff>762000</xdr:colOff>
      <xdr:row>32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7BEF4-9613-4940-83D8-316C94A55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418091</xdr:colOff>
      <xdr:row>33</xdr:row>
      <xdr:rowOff>32657</xdr:rowOff>
    </xdr:from>
    <xdr:to>
      <xdr:col>29</xdr:col>
      <xdr:colOff>14917</xdr:colOff>
      <xdr:row>46</xdr:row>
      <xdr:rowOff>134257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05477B-3A56-B741-903E-AF8DF57B3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ouya Rezaeinia" id="{F0E39063-E82D-3A43-8C5F-B53062A24CE5}" userId="S::pouya.rezaeinia@ubc365.onmicrosoft.com::4ff65788-bae2-435f-a468-b04e7f83d4c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1-04-01T23:59:09.95" personId="{F0E39063-E82D-3A43-8C5F-B53062A24CE5}" id="{3FC9CE88-9903-EF42-9E0E-CD78CCB93EEC}">
    <text>Stage Payoff</text>
  </threadedComment>
  <threadedComment ref="A47" dT="2021-04-01T23:59:09.95" personId="{F0E39063-E82D-3A43-8C5F-B53062A24CE5}" id="{3BD73BA8-C54B-2A4F-B3CD-5AFBA9DB334C}">
    <text>Stage Payoff</text>
  </threadedComment>
  <threadedComment ref="A63" dT="2021-04-01T23:59:09.95" personId="{F0E39063-E82D-3A43-8C5F-B53062A24CE5}" id="{A70D3B27-7B80-7B4F-808F-90A02B80685E}">
    <text>Stage Payoff</text>
  </threadedComment>
  <threadedComment ref="A79" dT="2021-04-01T23:59:09.95" personId="{F0E39063-E82D-3A43-8C5F-B53062A24CE5}" id="{CCC5F984-F0C0-9D4E-9796-CAE406217592}">
    <text>Stage Payoff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9"/>
  <sheetViews>
    <sheetView topLeftCell="E1" zoomScaleNormal="100" workbookViewId="0">
      <selection activeCell="I4" sqref="I4:J4"/>
    </sheetView>
  </sheetViews>
  <sheetFormatPr defaultColWidth="11" defaultRowHeight="15.75"/>
  <sheetData>
    <row r="1" spans="1:17">
      <c r="A1" s="5" t="s">
        <v>4</v>
      </c>
      <c r="B1" s="5"/>
      <c r="I1" s="1" t="s">
        <v>0</v>
      </c>
      <c r="J1" s="1">
        <v>0.9</v>
      </c>
      <c r="K1" s="1">
        <v>0</v>
      </c>
      <c r="M1" s="2" t="s">
        <v>1</v>
      </c>
      <c r="N1" s="2">
        <v>0.1</v>
      </c>
    </row>
    <row r="2" spans="1:17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14</v>
      </c>
      <c r="J2" s="1">
        <v>0</v>
      </c>
      <c r="K2" s="1">
        <v>0.5</v>
      </c>
      <c r="N2" s="2">
        <v>0.5</v>
      </c>
    </row>
    <row r="3" spans="1:17">
      <c r="A3">
        <v>0</v>
      </c>
      <c r="B3">
        <v>0.28000000000000003</v>
      </c>
      <c r="C3">
        <v>-0.36055999999999999</v>
      </c>
      <c r="D3">
        <v>0.3</v>
      </c>
      <c r="E3">
        <v>0.8</v>
      </c>
      <c r="F3">
        <f>SUM(C3)</f>
        <v>-0.36055999999999999</v>
      </c>
    </row>
    <row r="4" spans="1:17">
      <c r="A4">
        <v>1</v>
      </c>
      <c r="B4">
        <v>0.53</v>
      </c>
      <c r="C4">
        <v>-0.20591999999999999</v>
      </c>
      <c r="D4">
        <v>0.29799999999999999</v>
      </c>
      <c r="E4">
        <v>0.54</v>
      </c>
      <c r="F4">
        <f>SUM(C3:C4)</f>
        <v>-0.56647999999999998</v>
      </c>
      <c r="I4" s="3" t="s">
        <v>80</v>
      </c>
      <c r="J4" s="3">
        <v>0.5</v>
      </c>
      <c r="M4" s="4" t="s">
        <v>3</v>
      </c>
      <c r="N4" s="4">
        <v>0.3</v>
      </c>
    </row>
    <row r="5" spans="1:17">
      <c r="A5">
        <v>2</v>
      </c>
      <c r="B5">
        <v>0.53</v>
      </c>
      <c r="C5">
        <v>-0.18218999999999999</v>
      </c>
      <c r="D5">
        <v>0.32119999999999999</v>
      </c>
      <c r="E5">
        <v>0.53500000000000003</v>
      </c>
      <c r="F5">
        <f xml:space="preserve"> SUM(C3:C5)</f>
        <v>-0.74866999999999995</v>
      </c>
      <c r="N5" s="4">
        <v>0.8</v>
      </c>
    </row>
    <row r="6" spans="1:17">
      <c r="A6">
        <v>3</v>
      </c>
      <c r="B6">
        <v>0.52</v>
      </c>
      <c r="C6">
        <v>-0.16123000000000001</v>
      </c>
      <c r="D6">
        <v>0.34208</v>
      </c>
      <c r="E6">
        <v>0.53249999999999997</v>
      </c>
      <c r="F6">
        <f>SUM(C3:C6)</f>
        <v>-0.90989999999999993</v>
      </c>
    </row>
    <row r="7" spans="1:17">
      <c r="A7">
        <v>4</v>
      </c>
      <c r="B7">
        <v>0.52</v>
      </c>
      <c r="C7">
        <v>-0.14257</v>
      </c>
      <c r="D7">
        <v>0.35987200000000003</v>
      </c>
      <c r="E7">
        <v>0.52625</v>
      </c>
      <c r="F7">
        <f>SUM(C3:C7)</f>
        <v>-1.05247</v>
      </c>
    </row>
    <row r="8" spans="1:17">
      <c r="A8">
        <v>5</v>
      </c>
      <c r="C8">
        <v>-0.12625</v>
      </c>
      <c r="D8">
        <v>0.37588480000000002</v>
      </c>
      <c r="E8">
        <v>0.52312499999999995</v>
      </c>
      <c r="F8">
        <f>SUM(C3:C8)</f>
        <v>-1.17872</v>
      </c>
    </row>
    <row r="12" spans="1:17">
      <c r="A12" s="5" t="s">
        <v>10</v>
      </c>
    </row>
    <row r="13" spans="1:17">
      <c r="A13" t="s">
        <v>6</v>
      </c>
      <c r="B13" t="s">
        <v>5</v>
      </c>
      <c r="C13" t="s">
        <v>7</v>
      </c>
      <c r="D13" t="s">
        <v>8</v>
      </c>
      <c r="E13" t="s">
        <v>9</v>
      </c>
      <c r="F13" t="s">
        <v>14</v>
      </c>
    </row>
    <row r="14" spans="1:17">
      <c r="A14">
        <v>0</v>
      </c>
      <c r="B14">
        <v>0.5</v>
      </c>
      <c r="C14">
        <v>-0.36055999999999999</v>
      </c>
      <c r="D14">
        <v>0.3</v>
      </c>
      <c r="E14">
        <v>0.8</v>
      </c>
      <c r="F14">
        <f>SUM(C14)</f>
        <v>-0.36055999999999999</v>
      </c>
      <c r="O14" t="s">
        <v>22</v>
      </c>
      <c r="P14">
        <v>1</v>
      </c>
      <c r="Q14">
        <v>0</v>
      </c>
    </row>
    <row r="15" spans="1:17">
      <c r="A15">
        <v>1</v>
      </c>
      <c r="B15">
        <v>0.5</v>
      </c>
      <c r="C15">
        <v>-0.23430999999999999</v>
      </c>
      <c r="D15">
        <v>0.32</v>
      </c>
      <c r="E15">
        <v>0.65</v>
      </c>
      <c r="F15">
        <f>SUM(C14:C15)</f>
        <v>-0.59487000000000001</v>
      </c>
      <c r="P15">
        <v>0</v>
      </c>
      <c r="Q15">
        <v>1</v>
      </c>
    </row>
    <row r="16" spans="1:17">
      <c r="A16">
        <v>2</v>
      </c>
      <c r="B16">
        <v>0.5</v>
      </c>
      <c r="C16">
        <v>-0.17852000000000001</v>
      </c>
      <c r="D16">
        <v>0.33800000000000002</v>
      </c>
      <c r="E16">
        <v>0.57499999999999996</v>
      </c>
      <c r="F16">
        <f xml:space="preserve"> SUM(C14:C16)</f>
        <v>-0.77339000000000002</v>
      </c>
    </row>
    <row r="17" spans="1:20">
      <c r="A17">
        <v>3</v>
      </c>
      <c r="B17">
        <v>0.5</v>
      </c>
      <c r="C17">
        <v>-0.15054999999999999</v>
      </c>
      <c r="D17">
        <v>0.35420000000000001</v>
      </c>
      <c r="E17">
        <v>0.53749999999999998</v>
      </c>
      <c r="F17">
        <f>SUM(C14:C17)</f>
        <v>-0.92393999999999998</v>
      </c>
      <c r="O17" t="s">
        <v>18</v>
      </c>
      <c r="P17">
        <v>4.2924861126182901</v>
      </c>
      <c r="Q17">
        <v>-0.365831790290921</v>
      </c>
    </row>
    <row r="18" spans="1:20">
      <c r="A18">
        <v>4</v>
      </c>
      <c r="B18">
        <v>0.5</v>
      </c>
      <c r="C18">
        <v>-0.13255</v>
      </c>
      <c r="D18">
        <v>0.36878</v>
      </c>
      <c r="E18">
        <v>0.51875000000000004</v>
      </c>
      <c r="F18">
        <f>SUM(C14:C18)</f>
        <v>-1.0564899999999999</v>
      </c>
      <c r="P18">
        <v>-0.365831790290921</v>
      </c>
      <c r="Q18">
        <v>1.04064797669899</v>
      </c>
    </row>
    <row r="19" spans="1:20">
      <c r="A19">
        <v>5</v>
      </c>
      <c r="C19">
        <v>-0.11847000000000001</v>
      </c>
      <c r="D19">
        <v>0.38190200000000002</v>
      </c>
      <c r="E19">
        <v>0.50937500000000002</v>
      </c>
      <c r="F19">
        <f>SUM(C14:C19)</f>
        <v>-1.17496</v>
      </c>
    </row>
    <row r="21" spans="1:20">
      <c r="O21" t="s">
        <v>19</v>
      </c>
      <c r="P21">
        <v>-0.83188137441899401</v>
      </c>
      <c r="Q21">
        <v>-0.90756873617566702</v>
      </c>
    </row>
    <row r="22" spans="1:20">
      <c r="P22" s="9"/>
    </row>
    <row r="23" spans="1:20">
      <c r="A23" s="5" t="s">
        <v>13</v>
      </c>
    </row>
    <row r="24" spans="1:20">
      <c r="A24" t="s">
        <v>6</v>
      </c>
      <c r="B24" t="s">
        <v>5</v>
      </c>
      <c r="C24" t="s">
        <v>7</v>
      </c>
      <c r="D24" t="s">
        <v>8</v>
      </c>
      <c r="E24" t="s">
        <v>9</v>
      </c>
      <c r="F24" t="s">
        <v>14</v>
      </c>
      <c r="O24" t="s">
        <v>20</v>
      </c>
      <c r="P24">
        <f xml:space="preserve"> J1+N1*P21</f>
        <v>0.81681186255810068</v>
      </c>
      <c r="Q24">
        <f>K1+N1*Q21</f>
        <v>-9.0756873617566708E-2</v>
      </c>
    </row>
    <row r="25" spans="1:20">
      <c r="A25">
        <v>0</v>
      </c>
      <c r="B25">
        <v>0.39</v>
      </c>
      <c r="C25">
        <v>-0.36055999999999999</v>
      </c>
      <c r="D25">
        <v>0.3</v>
      </c>
      <c r="E25">
        <v>0.8</v>
      </c>
      <c r="F25">
        <f>SUM(C25)</f>
        <v>-0.36055999999999999</v>
      </c>
      <c r="P25">
        <f>J2+N2*P21</f>
        <v>-0.41594068720949701</v>
      </c>
      <c r="Q25">
        <f>K2+N2*Q21</f>
        <v>4.6215631912166488E-2</v>
      </c>
    </row>
    <row r="26" spans="1:20">
      <c r="A26">
        <v>1</v>
      </c>
      <c r="B26">
        <v>0.55000000000000004</v>
      </c>
      <c r="C26">
        <v>-0.21332000000000001</v>
      </c>
      <c r="D26">
        <v>0.309</v>
      </c>
      <c r="E26">
        <v>0.59499999999999997</v>
      </c>
      <c r="F26">
        <f>SUM(C25:C26)</f>
        <v>-0.57387999999999995</v>
      </c>
    </row>
    <row r="27" spans="1:20">
      <c r="A27">
        <v>2</v>
      </c>
      <c r="B27">
        <v>0.53</v>
      </c>
      <c r="C27">
        <v>-0.18196999999999999</v>
      </c>
      <c r="D27">
        <v>0.33310000000000001</v>
      </c>
      <c r="E27">
        <v>0.57250000000000001</v>
      </c>
      <c r="F27">
        <f xml:space="preserve"> SUM(C25:C27)</f>
        <v>-0.75584999999999991</v>
      </c>
      <c r="O27" s="5" t="s">
        <v>21</v>
      </c>
      <c r="P27" s="5"/>
    </row>
    <row r="28" spans="1:20">
      <c r="A28">
        <v>3</v>
      </c>
      <c r="B28">
        <v>0.52</v>
      </c>
      <c r="C28">
        <v>-0.15587999999999999</v>
      </c>
      <c r="D28">
        <v>0.35278999999999999</v>
      </c>
      <c r="E28">
        <v>0.55125000000000002</v>
      </c>
      <c r="F28">
        <f>SUM(C25:C28)</f>
        <v>-0.91172999999999993</v>
      </c>
      <c r="O28" t="s">
        <v>6</v>
      </c>
      <c r="P28" t="s">
        <v>5</v>
      </c>
      <c r="Q28" t="s">
        <v>7</v>
      </c>
      <c r="R28" t="s">
        <v>8</v>
      </c>
      <c r="S28" t="s">
        <v>9</v>
      </c>
      <c r="T28" t="s">
        <v>14</v>
      </c>
    </row>
    <row r="29" spans="1:20">
      <c r="A29">
        <v>4</v>
      </c>
      <c r="B29">
        <v>0.51</v>
      </c>
      <c r="C29">
        <v>-0.13525999999999999</v>
      </c>
      <c r="D29">
        <v>0.36951099999999998</v>
      </c>
      <c r="E29">
        <v>0.53562500000000002</v>
      </c>
      <c r="F29">
        <f>SUM(C25:C29)</f>
        <v>-1.0469899999999999</v>
      </c>
      <c r="O29">
        <v>0</v>
      </c>
      <c r="P29">
        <f t="shared" ref="P29:P34" si="0">$P$21*(R29-$J$4)+$Q$21*(S29-$J$4)+$J$4</f>
        <v>0.39410565403109865</v>
      </c>
      <c r="R29">
        <v>0.3</v>
      </c>
      <c r="S29">
        <v>0.8</v>
      </c>
    </row>
    <row r="30" spans="1:20">
      <c r="A30">
        <v>5</v>
      </c>
      <c r="C30">
        <v>-0.11865000000000001</v>
      </c>
      <c r="D30">
        <v>0.38355990000000001</v>
      </c>
      <c r="E30">
        <v>0.52281250000000001</v>
      </c>
      <c r="F30">
        <f>SUM(C25:C30)</f>
        <v>-1.1656399999999998</v>
      </c>
      <c r="O30">
        <v>1</v>
      </c>
      <c r="P30">
        <f t="shared" si="0"/>
        <v>0.57046568924542229</v>
      </c>
      <c r="R30">
        <f xml:space="preserve"> $P$24*(R29-$J$4)+ $Q$24*(S29-$J$4)  +$J$4</f>
        <v>0.30941056540310985</v>
      </c>
      <c r="S30">
        <f xml:space="preserve"> $P$25*(R29-$J$4)+ $Q$25*(S29-$J$4)  +$J$4</f>
        <v>0.59705282701554929</v>
      </c>
    </row>
    <row r="31" spans="1:20">
      <c r="O31">
        <v>2</v>
      </c>
      <c r="P31">
        <f t="shared" si="0"/>
        <v>0.56081382723559714</v>
      </c>
      <c r="R31">
        <f xml:space="preserve"> $P$24*(R30-$J$4)+ $Q$24*(S30-$J$4)  +$J$4</f>
        <v>0.33551607778734105</v>
      </c>
      <c r="S31">
        <f xml:space="preserve"> $P$25*(R30-$J$4)+ $Q$25*(S30-$J$4)  +$J$4</f>
        <v>0.58375925813048579</v>
      </c>
    </row>
    <row r="32" spans="1:20">
      <c r="O32">
        <v>3</v>
      </c>
      <c r="P32">
        <f t="shared" si="0"/>
        <v>0.55248400494828509</v>
      </c>
      <c r="R32">
        <f xml:space="preserve"> $P$24*(R31-$J$4)+ $Q$24*(S31-$J$4)  +$J$4</f>
        <v>0.35804585273216666</v>
      </c>
      <c r="S32">
        <f xml:space="preserve"> $P$25*(R31-$J$4)+ $Q$25*(S31-$J$4)  +$J$4</f>
        <v>0.57228654268304147</v>
      </c>
    </row>
    <row r="33" spans="1:19">
      <c r="O33">
        <v>4</v>
      </c>
      <c r="P33">
        <f t="shared" si="0"/>
        <v>0.54529513929028361</v>
      </c>
      <c r="R33">
        <f xml:space="preserve"> $P$24*(R32-$J$4)+ $Q$24*(S32-$J$4)  +$J$4</f>
        <v>0.37748966795377847</v>
      </c>
      <c r="S33">
        <f xml:space="preserve"> $P$25*(R32-$J$4)+ $Q$25*(S32-$J$4)  +$J$4</f>
        <v>0.56238527381566328</v>
      </c>
    </row>
    <row r="34" spans="1:19">
      <c r="A34" s="5" t="s">
        <v>12</v>
      </c>
      <c r="O34">
        <v>5</v>
      </c>
      <c r="P34">
        <f t="shared" si="0"/>
        <v>0.53909095057337519</v>
      </c>
      <c r="R34">
        <f xml:space="preserve"> $P$24*(R33-$J$4)+ $Q$24*(S33-$J$4)  +$J$4</f>
        <v>0.39427021508742899</v>
      </c>
      <c r="S34">
        <f xml:space="preserve"> $P$25*(R33-$J$4)+ $Q$25*(S33-$J$4)  +$J$4</f>
        <v>0.5538402065529735</v>
      </c>
    </row>
    <row r="35" spans="1:19">
      <c r="A35" t="s">
        <v>6</v>
      </c>
      <c r="B35" t="s">
        <v>5</v>
      </c>
      <c r="C35" t="s">
        <v>7</v>
      </c>
      <c r="D35" t="s">
        <v>8</v>
      </c>
      <c r="E35" t="s">
        <v>9</v>
      </c>
    </row>
    <row r="36" spans="1:19">
      <c r="A36">
        <v>0</v>
      </c>
      <c r="B36">
        <v>0.37</v>
      </c>
      <c r="C36">
        <v>-0.36055999999999999</v>
      </c>
      <c r="D36">
        <v>0.3</v>
      </c>
      <c r="E36">
        <v>0.8</v>
      </c>
    </row>
    <row r="37" spans="1:19">
      <c r="A37">
        <v>1</v>
      </c>
      <c r="B37">
        <v>0.54</v>
      </c>
      <c r="C37">
        <v>-0.21088999999999999</v>
      </c>
      <c r="D37">
        <v>0.307</v>
      </c>
      <c r="E37">
        <v>0.58499999999999996</v>
      </c>
    </row>
    <row r="38" spans="1:19">
      <c r="A38">
        <v>2</v>
      </c>
      <c r="B38">
        <v>0.52</v>
      </c>
      <c r="C38">
        <v>-0.18084</v>
      </c>
      <c r="D38">
        <v>0.33029999999999998</v>
      </c>
      <c r="E38">
        <v>0.5625</v>
      </c>
    </row>
    <row r="39" spans="1:19">
      <c r="A39">
        <v>3</v>
      </c>
      <c r="B39">
        <v>0.51</v>
      </c>
      <c r="C39">
        <v>-0.15626999999999999</v>
      </c>
      <c r="D39">
        <v>0.34927000000000002</v>
      </c>
      <c r="E39">
        <v>0.54125000000000001</v>
      </c>
    </row>
    <row r="40" spans="1:19">
      <c r="A40">
        <v>4</v>
      </c>
      <c r="C40">
        <v>-0.13707</v>
      </c>
      <c r="D40">
        <v>0.36534299999999997</v>
      </c>
      <c r="E40">
        <v>0.52562500000000001</v>
      </c>
    </row>
    <row r="44" spans="1:19">
      <c r="A44" s="5" t="s">
        <v>11</v>
      </c>
    </row>
    <row r="45" spans="1:19">
      <c r="A45" t="s">
        <v>6</v>
      </c>
      <c r="B45" t="s">
        <v>5</v>
      </c>
      <c r="C45" t="s">
        <v>7</v>
      </c>
      <c r="D45" t="s">
        <v>8</v>
      </c>
      <c r="E45" t="s">
        <v>9</v>
      </c>
    </row>
    <row r="46" spans="1:19">
      <c r="A46">
        <v>0</v>
      </c>
      <c r="B46">
        <v>0.34</v>
      </c>
      <c r="C46">
        <v>-0.36055999999999999</v>
      </c>
      <c r="D46">
        <v>0.3</v>
      </c>
      <c r="E46">
        <v>0.8</v>
      </c>
    </row>
    <row r="47" spans="1:19">
      <c r="A47">
        <v>1</v>
      </c>
      <c r="B47">
        <v>0.53</v>
      </c>
      <c r="C47">
        <v>-0.20812</v>
      </c>
      <c r="D47">
        <v>0.30399999999999999</v>
      </c>
      <c r="E47">
        <v>0.56999999999999995</v>
      </c>
    </row>
    <row r="48" spans="1:19">
      <c r="A48">
        <v>2</v>
      </c>
      <c r="B48">
        <v>0.51</v>
      </c>
      <c r="C48">
        <v>-0.18046000000000001</v>
      </c>
      <c r="D48">
        <v>0.3266</v>
      </c>
      <c r="E48">
        <v>0.55000000000000004</v>
      </c>
    </row>
    <row r="49" spans="1:5">
      <c r="A49">
        <v>3</v>
      </c>
      <c r="C49">
        <v>-0.15794</v>
      </c>
      <c r="D49">
        <v>0.34494000000000002</v>
      </c>
      <c r="E49">
        <v>0.53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"/>
  <sheetViews>
    <sheetView topLeftCell="D2" zoomScale="121" workbookViewId="0">
      <selection activeCell="S11" sqref="S11"/>
    </sheetView>
  </sheetViews>
  <sheetFormatPr defaultColWidth="11" defaultRowHeight="15.75"/>
  <sheetData>
    <row r="1" spans="1:19">
      <c r="A1" s="5" t="s">
        <v>4</v>
      </c>
      <c r="B1" s="5"/>
      <c r="J1" s="6" t="s">
        <v>0</v>
      </c>
      <c r="K1" s="6">
        <v>0.5</v>
      </c>
      <c r="L1" s="6">
        <v>0.3</v>
      </c>
      <c r="M1" s="6">
        <v>0</v>
      </c>
      <c r="O1" s="2" t="s">
        <v>15</v>
      </c>
      <c r="P1" s="2">
        <v>0.2</v>
      </c>
    </row>
    <row r="2" spans="1:19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16</v>
      </c>
      <c r="G2" t="s">
        <v>14</v>
      </c>
      <c r="J2" s="8"/>
      <c r="K2" s="6">
        <v>0.3</v>
      </c>
      <c r="L2" s="6">
        <v>0.4</v>
      </c>
      <c r="M2" s="6">
        <v>0.1</v>
      </c>
      <c r="O2" s="7"/>
      <c r="P2" s="2">
        <v>0.2</v>
      </c>
    </row>
    <row r="3" spans="1:19">
      <c r="A3">
        <v>0</v>
      </c>
      <c r="B3">
        <v>0.32</v>
      </c>
      <c r="C3">
        <v>-0.6</v>
      </c>
      <c r="D3">
        <v>0.1</v>
      </c>
      <c r="E3">
        <v>0.9</v>
      </c>
      <c r="F3">
        <v>0.3</v>
      </c>
      <c r="G3">
        <f>SUM(C3)</f>
        <v>-0.6</v>
      </c>
      <c r="J3" s="8"/>
      <c r="K3" s="6">
        <v>0</v>
      </c>
      <c r="L3" s="6">
        <v>0.4</v>
      </c>
      <c r="M3" s="6">
        <v>0.1</v>
      </c>
      <c r="O3" s="7"/>
      <c r="P3" s="2">
        <v>0.5</v>
      </c>
    </row>
    <row r="4" spans="1:19">
      <c r="A4">
        <v>1</v>
      </c>
      <c r="B4">
        <v>0.56000000000000005</v>
      </c>
      <c r="C4">
        <v>-0.12733</v>
      </c>
      <c r="D4">
        <v>0.38400000000000001</v>
      </c>
      <c r="E4">
        <v>0.48399999999999999</v>
      </c>
      <c r="F4">
        <v>0.55000000000000004</v>
      </c>
      <c r="G4">
        <f>SUM(C3:C4)</f>
        <v>-0.72733000000000003</v>
      </c>
    </row>
    <row r="5" spans="1:19">
      <c r="A5">
        <v>2</v>
      </c>
      <c r="B5">
        <v>0.54</v>
      </c>
      <c r="C5">
        <v>-6.3119999999999996E-2</v>
      </c>
      <c r="D5">
        <v>0.44919999999999999</v>
      </c>
      <c r="E5">
        <v>0.4758</v>
      </c>
      <c r="F5">
        <v>0.52859999999999996</v>
      </c>
      <c r="G5">
        <f xml:space="preserve"> SUM(C3:C5)</f>
        <v>-0.79044999999999999</v>
      </c>
      <c r="J5" s="3" t="s">
        <v>2</v>
      </c>
      <c r="K5" s="3">
        <v>0.5</v>
      </c>
      <c r="O5" s="4" t="s">
        <v>17</v>
      </c>
      <c r="P5" s="4">
        <v>0.1</v>
      </c>
    </row>
    <row r="6" spans="1:19">
      <c r="A6">
        <v>3</v>
      </c>
      <c r="B6">
        <v>0.52</v>
      </c>
      <c r="C6">
        <v>-3.1300000000000001E-2</v>
      </c>
      <c r="D6">
        <v>0.47533999999999998</v>
      </c>
      <c r="E6">
        <v>0.48593999999999998</v>
      </c>
      <c r="F6">
        <v>0.51317999999999997</v>
      </c>
      <c r="G6">
        <f>SUM(C3:C6)</f>
        <v>-0.82174999999999998</v>
      </c>
      <c r="O6" s="7"/>
      <c r="P6" s="4">
        <v>0.9</v>
      </c>
    </row>
    <row r="7" spans="1:19">
      <c r="A7">
        <v>4</v>
      </c>
      <c r="B7">
        <v>0.51</v>
      </c>
      <c r="C7">
        <v>-1.5789999999999998E-2</v>
      </c>
      <c r="D7">
        <v>0.487452</v>
      </c>
      <c r="E7">
        <v>0.49229600000000001</v>
      </c>
      <c r="F7">
        <v>0.50569399999999998</v>
      </c>
      <c r="G7">
        <f>SUM(C3:C7)</f>
        <v>-0.83753999999999995</v>
      </c>
      <c r="O7" s="7"/>
      <c r="P7" s="4">
        <v>0.3</v>
      </c>
    </row>
    <row r="8" spans="1:19">
      <c r="A8">
        <v>5</v>
      </c>
      <c r="C8">
        <v>-8.2400000000000008E-3</v>
      </c>
      <c r="D8">
        <v>0.49341479999999999</v>
      </c>
      <c r="E8">
        <v>0.49572339999999998</v>
      </c>
      <c r="F8">
        <v>0.50248780000000004</v>
      </c>
      <c r="G8">
        <f>SUM(C3:C8)</f>
        <v>-0.84577999999999998</v>
      </c>
    </row>
    <row r="12" spans="1:19">
      <c r="A12" s="5" t="s">
        <v>10</v>
      </c>
    </row>
    <row r="13" spans="1:19">
      <c r="A13" t="s">
        <v>6</v>
      </c>
      <c r="B13" t="s">
        <v>5</v>
      </c>
      <c r="C13" t="s">
        <v>7</v>
      </c>
      <c r="D13" t="s">
        <v>8</v>
      </c>
      <c r="E13" t="s">
        <v>9</v>
      </c>
      <c r="F13" t="s">
        <v>16</v>
      </c>
      <c r="G13" t="s">
        <v>14</v>
      </c>
      <c r="P13" t="s">
        <v>22</v>
      </c>
      <c r="Q13">
        <v>1</v>
      </c>
      <c r="R13">
        <v>0</v>
      </c>
      <c r="S13">
        <v>0</v>
      </c>
    </row>
    <row r="14" spans="1:19">
      <c r="A14">
        <v>0</v>
      </c>
      <c r="B14">
        <v>0.5</v>
      </c>
      <c r="C14">
        <v>-0.6</v>
      </c>
      <c r="D14">
        <v>0.1</v>
      </c>
      <c r="E14">
        <v>0.9</v>
      </c>
      <c r="F14">
        <v>0.3</v>
      </c>
      <c r="G14">
        <f>SUM(C14)</f>
        <v>-0.6</v>
      </c>
      <c r="Q14">
        <v>0</v>
      </c>
      <c r="R14">
        <v>1</v>
      </c>
      <c r="S14">
        <v>0</v>
      </c>
    </row>
    <row r="15" spans="1:19">
      <c r="A15">
        <v>1</v>
      </c>
      <c r="B15">
        <v>0.5</v>
      </c>
      <c r="C15">
        <v>-0.16248000000000001</v>
      </c>
      <c r="D15">
        <v>0.42</v>
      </c>
      <c r="E15">
        <v>0.52</v>
      </c>
      <c r="F15">
        <v>0.64</v>
      </c>
      <c r="G15">
        <f>SUM(C14:C15)</f>
        <v>-0.76248000000000005</v>
      </c>
      <c r="Q15">
        <v>0</v>
      </c>
      <c r="R15">
        <v>0</v>
      </c>
      <c r="S15">
        <v>1</v>
      </c>
    </row>
    <row r="16" spans="1:19">
      <c r="A16">
        <v>2</v>
      </c>
      <c r="B16">
        <v>0.5</v>
      </c>
      <c r="C16">
        <v>-4.0550000000000003E-2</v>
      </c>
      <c r="D16">
        <v>0.46600000000000003</v>
      </c>
      <c r="E16">
        <v>0.498</v>
      </c>
      <c r="F16">
        <v>0.52200000000000002</v>
      </c>
      <c r="G16">
        <f xml:space="preserve"> SUM(C14:C16)</f>
        <v>-0.80303000000000002</v>
      </c>
    </row>
    <row r="17" spans="1:22">
      <c r="A17">
        <v>3</v>
      </c>
      <c r="B17">
        <v>0.5</v>
      </c>
      <c r="C17">
        <v>-1.9730000000000001E-2</v>
      </c>
      <c r="D17">
        <v>0.4824</v>
      </c>
      <c r="E17">
        <v>0.48120000000000002</v>
      </c>
      <c r="F17">
        <v>0.50139999999999996</v>
      </c>
      <c r="G17">
        <f>SUM(C14:C17)</f>
        <v>-0.82276000000000005</v>
      </c>
      <c r="P17" t="s">
        <v>18</v>
      </c>
      <c r="Q17">
        <v>1.3369787936172799</v>
      </c>
      <c r="R17">
        <v>0.13149490578981499</v>
      </c>
      <c r="S17">
        <v>-6.9593877171636202E-3</v>
      </c>
    </row>
    <row r="18" spans="1:22">
      <c r="A18">
        <v>4</v>
      </c>
      <c r="B18">
        <v>0.5</v>
      </c>
      <c r="C18">
        <v>-1.474E-2</v>
      </c>
      <c r="D18">
        <v>0.48855999999999999</v>
      </c>
      <c r="E18">
        <v>0.49134</v>
      </c>
      <c r="F18">
        <v>0.49662000000000001</v>
      </c>
      <c r="G18">
        <f>SUM(C14:C18)</f>
        <v>-0.83750000000000002</v>
      </c>
      <c r="Q18">
        <v>0.13149490578981499</v>
      </c>
      <c r="R18">
        <v>1.0692053754817601</v>
      </c>
      <c r="S18">
        <v>6.91945469253107E-3</v>
      </c>
    </row>
    <row r="19" spans="1:22">
      <c r="A19">
        <v>5</v>
      </c>
      <c r="C19">
        <v>-1.166E-2</v>
      </c>
      <c r="D19">
        <v>0.49168200000000001</v>
      </c>
      <c r="E19">
        <v>0.49276599999999998</v>
      </c>
      <c r="F19">
        <v>0.49619799999999997</v>
      </c>
      <c r="G19">
        <f>SUM(C14:C19)</f>
        <v>-0.84916000000000003</v>
      </c>
      <c r="Q19">
        <v>-6.9593877171636202E-3</v>
      </c>
      <c r="R19">
        <v>6.91945469253107E-3</v>
      </c>
      <c r="S19">
        <v>1.00533187276917</v>
      </c>
    </row>
    <row r="21" spans="1:22">
      <c r="P21" t="s">
        <v>19</v>
      </c>
      <c r="Q21">
        <v>-0.60930569282097102</v>
      </c>
      <c r="R21">
        <v>-1.07672796623665</v>
      </c>
      <c r="S21">
        <v>-0.20839836039951301</v>
      </c>
    </row>
    <row r="22" spans="1:22">
      <c r="Q22" s="9"/>
    </row>
    <row r="23" spans="1:22">
      <c r="A23" s="5" t="s">
        <v>13</v>
      </c>
      <c r="P23" t="s">
        <v>20</v>
      </c>
      <c r="Q23">
        <v>0.378138861435806</v>
      </c>
      <c r="R23">
        <v>8.4654406752669095E-2</v>
      </c>
      <c r="S23">
        <v>-4.1679672079902599E-2</v>
      </c>
    </row>
    <row r="24" spans="1:22">
      <c r="A24" t="s">
        <v>6</v>
      </c>
      <c r="B24" t="s">
        <v>5</v>
      </c>
      <c r="C24" t="s">
        <v>7</v>
      </c>
      <c r="D24" t="s">
        <v>8</v>
      </c>
      <c r="E24" t="s">
        <v>9</v>
      </c>
      <c r="F24" t="s">
        <v>16</v>
      </c>
      <c r="G24" t="s">
        <v>14</v>
      </c>
      <c r="Q24">
        <v>0.17813886143580601</v>
      </c>
      <c r="R24">
        <v>0.184654406752669</v>
      </c>
      <c r="S24">
        <v>5.8320327920097399E-2</v>
      </c>
    </row>
    <row r="25" spans="1:22">
      <c r="A25">
        <v>0</v>
      </c>
      <c r="B25">
        <v>0.42</v>
      </c>
      <c r="C25">
        <v>-0.6</v>
      </c>
      <c r="D25">
        <v>0.1</v>
      </c>
      <c r="E25">
        <v>0.9</v>
      </c>
      <c r="F25">
        <v>0.3</v>
      </c>
      <c r="G25">
        <f>SUM(C25)</f>
        <v>-0.6</v>
      </c>
      <c r="Q25">
        <v>-0.30465284641048501</v>
      </c>
      <c r="R25">
        <v>-0.13836398311832701</v>
      </c>
      <c r="S25">
        <v>-4.1991801997565796E-3</v>
      </c>
    </row>
    <row r="26" spans="1:22">
      <c r="A26">
        <v>1</v>
      </c>
      <c r="B26">
        <v>0.56000000000000005</v>
      </c>
      <c r="C26">
        <v>-0.13868</v>
      </c>
      <c r="D26">
        <v>0.40400000000000003</v>
      </c>
      <c r="E26">
        <v>0.504</v>
      </c>
      <c r="F26">
        <v>0.6</v>
      </c>
      <c r="G26">
        <f>SUM(C25:C26)</f>
        <v>-0.73868</v>
      </c>
    </row>
    <row r="27" spans="1:22">
      <c r="A27">
        <v>2</v>
      </c>
      <c r="B27">
        <v>0.53</v>
      </c>
      <c r="C27">
        <v>-5.4489999999999997E-2</v>
      </c>
      <c r="D27">
        <v>0.4652</v>
      </c>
      <c r="E27">
        <v>0.49480000000000002</v>
      </c>
      <c r="F27">
        <v>0.54159999999999997</v>
      </c>
      <c r="G27">
        <f xml:space="preserve"> SUM(C25:C27)</f>
        <v>-0.79317000000000004</v>
      </c>
      <c r="P27" s="5" t="s">
        <v>23</v>
      </c>
    </row>
    <row r="28" spans="1:22">
      <c r="A28">
        <v>3</v>
      </c>
      <c r="B28">
        <v>0.51</v>
      </c>
      <c r="C28">
        <v>-2.1569999999999999E-2</v>
      </c>
      <c r="D28">
        <v>0.48703999999999997</v>
      </c>
      <c r="E28">
        <v>0.49764000000000003</v>
      </c>
      <c r="F28">
        <v>0.51707999999999998</v>
      </c>
      <c r="G28">
        <f>SUM(C25:C28)</f>
        <v>-0.81474000000000002</v>
      </c>
      <c r="P28" t="s">
        <v>6</v>
      </c>
      <c r="Q28" t="s">
        <v>5</v>
      </c>
      <c r="R28" t="s">
        <v>7</v>
      </c>
      <c r="S28" t="s">
        <v>8</v>
      </c>
      <c r="T28" t="s">
        <v>9</v>
      </c>
      <c r="U28" t="s">
        <v>16</v>
      </c>
      <c r="V28" t="s">
        <v>14</v>
      </c>
    </row>
    <row r="29" spans="1:22">
      <c r="A29">
        <v>4</v>
      </c>
      <c r="B29">
        <v>0.5</v>
      </c>
      <c r="C29">
        <v>-7.8399999999999997E-3</v>
      </c>
      <c r="D29">
        <v>0.49481199999999997</v>
      </c>
      <c r="E29">
        <v>0.49887599999999999</v>
      </c>
      <c r="F29">
        <v>0.50576399999999999</v>
      </c>
      <c r="G29">
        <f>SUM(C25:C29)</f>
        <v>-0.82257999999999998</v>
      </c>
      <c r="P29">
        <v>0</v>
      </c>
      <c r="Q29">
        <v>0.354710762713629</v>
      </c>
      <c r="S29">
        <v>0.1</v>
      </c>
      <c r="T29">
        <v>0.9</v>
      </c>
      <c r="U29">
        <v>0.3</v>
      </c>
    </row>
    <row r="30" spans="1:22">
      <c r="A30">
        <v>5</v>
      </c>
      <c r="C30">
        <v>-3.2599999999999999E-3</v>
      </c>
      <c r="D30">
        <v>0.49706879999999998</v>
      </c>
      <c r="E30">
        <v>0.49857040000000002</v>
      </c>
      <c r="F30">
        <v>0.50012679999999998</v>
      </c>
      <c r="G30">
        <f>SUM(C25:C30)</f>
        <v>-0.82584000000000002</v>
      </c>
      <c r="P30">
        <v>1</v>
      </c>
      <c r="Q30">
        <v>0.56216565393482698</v>
      </c>
      <c r="S30">
        <v>0.39094215254272602</v>
      </c>
      <c r="T30">
        <v>0.490942152542726</v>
      </c>
      <c r="U30">
        <v>0.56735538135681496</v>
      </c>
    </row>
    <row r="31" spans="1:22">
      <c r="P31">
        <v>2</v>
      </c>
      <c r="Q31">
        <v>0.53866806008472401</v>
      </c>
      <c r="S31">
        <v>0.45518685282114602</v>
      </c>
      <c r="T31">
        <v>0.48282817570255498</v>
      </c>
      <c r="U31">
        <v>0.534195226120185</v>
      </c>
    </row>
    <row r="32" spans="1:22">
      <c r="P32">
        <v>3</v>
      </c>
      <c r="Q32">
        <v>0.51863114711335201</v>
      </c>
      <c r="S32">
        <v>0.48017549113828401</v>
      </c>
      <c r="T32">
        <v>0.49084046075632898</v>
      </c>
      <c r="U32">
        <v>0.51588482293540205</v>
      </c>
    </row>
    <row r="33" spans="16:21">
      <c r="P33">
        <v>4</v>
      </c>
      <c r="Q33">
        <v>0.50856072891789195</v>
      </c>
      <c r="S33">
        <v>0.49106611321871102</v>
      </c>
      <c r="T33">
        <v>0.49570354336022698</v>
      </c>
      <c r="U33">
        <v>0.50724024015274805</v>
      </c>
    </row>
    <row r="34" spans="16:21">
      <c r="P34">
        <v>5</v>
      </c>
      <c r="Q34">
        <v>0.50389227754466104</v>
      </c>
      <c r="S34">
        <v>0.49595626540100202</v>
      </c>
      <c r="T34">
        <v>0.49803742110855798</v>
      </c>
      <c r="U34">
        <v>0.50328580581831195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3"/>
  <sheetViews>
    <sheetView topLeftCell="K109" zoomScale="94" zoomScaleNormal="125" workbookViewId="0">
      <selection activeCell="N10" sqref="N10"/>
    </sheetView>
  </sheetViews>
  <sheetFormatPr defaultColWidth="11" defaultRowHeight="15.75"/>
  <cols>
    <col min="16" max="16" width="10.8125" customWidth="1"/>
    <col min="17" max="17" width="1.3125" style="1" customWidth="1"/>
  </cols>
  <sheetData>
    <row r="1" spans="1:32">
      <c r="A1" t="s">
        <v>0</v>
      </c>
      <c r="B1">
        <v>0.9</v>
      </c>
      <c r="C1">
        <v>0</v>
      </c>
      <c r="E1" t="s">
        <v>3</v>
      </c>
      <c r="F1">
        <v>-100</v>
      </c>
      <c r="R1" t="s">
        <v>0</v>
      </c>
      <c r="S1">
        <v>0.9</v>
      </c>
      <c r="T1">
        <v>0</v>
      </c>
    </row>
    <row r="2" spans="1:32">
      <c r="B2">
        <v>0</v>
      </c>
      <c r="C2">
        <v>0.5</v>
      </c>
      <c r="F2">
        <v>100</v>
      </c>
      <c r="S2">
        <v>0</v>
      </c>
      <c r="T2">
        <v>0.5</v>
      </c>
    </row>
    <row r="4" spans="1:32">
      <c r="A4" t="s">
        <v>1</v>
      </c>
      <c r="B4">
        <v>0.1</v>
      </c>
      <c r="E4" t="s">
        <v>2</v>
      </c>
      <c r="F4">
        <v>0.5</v>
      </c>
      <c r="R4" t="s">
        <v>1</v>
      </c>
      <c r="S4">
        <v>0.1</v>
      </c>
    </row>
    <row r="5" spans="1:32">
      <c r="B5">
        <v>0.5</v>
      </c>
      <c r="S5">
        <v>0.5</v>
      </c>
    </row>
    <row r="7" spans="1:32">
      <c r="A7" t="s">
        <v>24</v>
      </c>
      <c r="B7">
        <v>1</v>
      </c>
      <c r="C7">
        <v>0</v>
      </c>
      <c r="R7" t="s">
        <v>24</v>
      </c>
      <c r="S7">
        <v>0.7</v>
      </c>
      <c r="T7">
        <v>0.3</v>
      </c>
    </row>
    <row r="8" spans="1:32">
      <c r="B8">
        <v>0</v>
      </c>
      <c r="C8">
        <v>1</v>
      </c>
      <c r="S8">
        <v>0.3</v>
      </c>
      <c r="T8">
        <v>0.7</v>
      </c>
    </row>
    <row r="10" spans="1:32">
      <c r="A10" t="s">
        <v>26</v>
      </c>
      <c r="B10">
        <v>1</v>
      </c>
      <c r="C10">
        <v>0</v>
      </c>
      <c r="G10" t="s">
        <v>36</v>
      </c>
      <c r="H10">
        <v>-0.34615384615384598</v>
      </c>
      <c r="I10">
        <v>-0.96153846153846201</v>
      </c>
      <c r="M10" t="s">
        <v>52</v>
      </c>
      <c r="N10">
        <v>0.86538461538461497</v>
      </c>
      <c r="O10">
        <v>-9.6153846153846201E-2</v>
      </c>
      <c r="R10" t="s">
        <v>26</v>
      </c>
      <c r="S10">
        <v>0.7</v>
      </c>
      <c r="T10">
        <v>0.3</v>
      </c>
      <c r="X10" t="s">
        <v>36</v>
      </c>
      <c r="Y10">
        <v>-0.93396226415094297</v>
      </c>
      <c r="Z10">
        <v>-0.89622641509433998</v>
      </c>
      <c r="AD10" t="s">
        <v>52</v>
      </c>
      <c r="AE10">
        <v>0.80660377358490598</v>
      </c>
      <c r="AF10">
        <v>-8.9622641509433998E-2</v>
      </c>
    </row>
    <row r="11" spans="1:32">
      <c r="B11">
        <v>0</v>
      </c>
      <c r="C11">
        <v>1</v>
      </c>
      <c r="N11">
        <v>-0.17307692307692299</v>
      </c>
      <c r="O11">
        <v>1.9230769230769301E-2</v>
      </c>
      <c r="S11">
        <v>0.3</v>
      </c>
      <c r="T11">
        <v>0.7</v>
      </c>
      <c r="AE11">
        <v>-0.46698113207547198</v>
      </c>
      <c r="AF11">
        <v>5.1886792452830198E-2</v>
      </c>
    </row>
    <row r="13" spans="1:32">
      <c r="A13" t="s">
        <v>25</v>
      </c>
      <c r="B13">
        <v>1.77884615384615</v>
      </c>
      <c r="C13">
        <v>-8.6538461538461606E-2</v>
      </c>
      <c r="G13" t="s">
        <v>37</v>
      </c>
      <c r="H13">
        <v>-0.46323529411764702</v>
      </c>
      <c r="I13">
        <v>-0.94852941176470595</v>
      </c>
      <c r="M13" t="s">
        <v>55</v>
      </c>
      <c r="N13">
        <v>0.85367647058823504</v>
      </c>
      <c r="O13">
        <v>-9.4852941176470598E-2</v>
      </c>
      <c r="R13" t="s">
        <v>25</v>
      </c>
      <c r="S13">
        <v>1.08207547169811</v>
      </c>
      <c r="T13">
        <v>0.25754716981132098</v>
      </c>
      <c r="X13" t="s">
        <v>37</v>
      </c>
      <c r="Y13">
        <v>-1.0024831500532101</v>
      </c>
      <c r="Z13">
        <v>-0.888612983327421</v>
      </c>
      <c r="AD13" t="s">
        <v>55</v>
      </c>
      <c r="AE13">
        <v>0.79975168499467897</v>
      </c>
      <c r="AF13">
        <v>-8.8861298332742103E-2</v>
      </c>
    </row>
    <row r="14" spans="1:32">
      <c r="B14">
        <v>-8.6538461538461606E-2</v>
      </c>
      <c r="C14">
        <v>1.0096153846153799</v>
      </c>
      <c r="N14">
        <v>-0.23161764705882401</v>
      </c>
      <c r="O14">
        <v>2.5735294117646999E-2</v>
      </c>
      <c r="S14">
        <v>0.25754716981132098</v>
      </c>
      <c r="T14">
        <v>0.70471698113207604</v>
      </c>
      <c r="AE14">
        <v>-0.50124157502660505</v>
      </c>
      <c r="AF14">
        <v>5.5693508336289402E-2</v>
      </c>
    </row>
    <row r="16" spans="1:32">
      <c r="A16" t="s">
        <v>27</v>
      </c>
      <c r="B16">
        <v>2.38474264705882</v>
      </c>
      <c r="C16">
        <v>-0.15386029411764701</v>
      </c>
      <c r="G16" t="s">
        <v>38</v>
      </c>
      <c r="H16">
        <v>-0.553369528713758</v>
      </c>
      <c r="I16">
        <v>-0.93851449680958199</v>
      </c>
      <c r="M16" t="s">
        <v>54</v>
      </c>
      <c r="N16">
        <v>0.84466304712862394</v>
      </c>
      <c r="O16">
        <v>-9.3851449680958293E-2</v>
      </c>
      <c r="R16" t="s">
        <v>27</v>
      </c>
      <c r="S16">
        <v>1.3626684994678999</v>
      </c>
      <c r="T16">
        <v>0.226370166725789</v>
      </c>
      <c r="X16" t="s">
        <v>38</v>
      </c>
      <c r="Y16">
        <v>-1.0524955181783999</v>
      </c>
      <c r="Z16">
        <v>-0.88305605353573302</v>
      </c>
      <c r="AD16" t="s">
        <v>54</v>
      </c>
      <c r="AE16">
        <v>0.79475044818216001</v>
      </c>
      <c r="AF16">
        <v>-8.8305605353573305E-2</v>
      </c>
    </row>
    <row r="17" spans="1:32">
      <c r="B17">
        <v>-0.15386029411764701</v>
      </c>
      <c r="C17">
        <v>1.0170955882352899</v>
      </c>
      <c r="N17">
        <v>-0.276684764356879</v>
      </c>
      <c r="O17">
        <v>3.0742751595208801E-2</v>
      </c>
      <c r="S17">
        <v>0.226370166725789</v>
      </c>
      <c r="T17">
        <v>0.70818109258602302</v>
      </c>
      <c r="AE17">
        <v>-0.52624775908920096</v>
      </c>
      <c r="AF17">
        <v>5.8471973232133399E-2</v>
      </c>
    </row>
    <row r="19" spans="1:32">
      <c r="A19" t="s">
        <v>28</v>
      </c>
      <c r="B19">
        <v>2.8511873110937</v>
      </c>
      <c r="C19">
        <v>-0.20568747901041101</v>
      </c>
      <c r="G19" t="s">
        <v>39</v>
      </c>
      <c r="H19">
        <v>-0.62220119350640801</v>
      </c>
      <c r="I19">
        <v>-0.93086653405484299</v>
      </c>
      <c r="M19" t="s">
        <v>56</v>
      </c>
      <c r="N19">
        <v>0.83777988064935904</v>
      </c>
      <c r="O19">
        <v>-9.3086653405484401E-2</v>
      </c>
      <c r="R19" t="s">
        <v>28</v>
      </c>
      <c r="S19">
        <v>1.56746914694055</v>
      </c>
      <c r="T19">
        <v>0.203614539228827</v>
      </c>
      <c r="X19" t="s">
        <v>39</v>
      </c>
      <c r="Y19">
        <v>-1.08883502848569</v>
      </c>
      <c r="Z19">
        <v>-0.87901833016825703</v>
      </c>
      <c r="AD19" t="s">
        <v>56</v>
      </c>
      <c r="AE19">
        <v>0.79111649715143095</v>
      </c>
      <c r="AF19">
        <v>-8.7901833016825706E-2</v>
      </c>
    </row>
    <row r="20" spans="1:32">
      <c r="B20">
        <v>-0.20568747901041101</v>
      </c>
      <c r="C20">
        <v>1.0228541643344899</v>
      </c>
      <c r="N20">
        <v>-0.31110059675320401</v>
      </c>
      <c r="O20">
        <v>3.4566732972578298E-2</v>
      </c>
      <c r="S20">
        <v>0.203614539228827</v>
      </c>
      <c r="T20">
        <v>0.71070949564124097</v>
      </c>
      <c r="AE20">
        <v>-0.54441751424284501</v>
      </c>
      <c r="AF20">
        <v>6.0490834915871698E-2</v>
      </c>
    </row>
    <row r="22" spans="1:32">
      <c r="A22" t="s">
        <v>29</v>
      </c>
      <c r="B22">
        <v>3.2073911763956602</v>
      </c>
      <c r="C22">
        <v>-0.245265686266185</v>
      </c>
      <c r="G22" t="s">
        <v>40</v>
      </c>
      <c r="H22">
        <v>-0.67444189354013395</v>
      </c>
      <c r="I22">
        <v>-0.92506201182887404</v>
      </c>
      <c r="M22" t="s">
        <v>57</v>
      </c>
      <c r="N22">
        <v>0.83255581064598705</v>
      </c>
      <c r="O22">
        <v>-9.2506201182887396E-2</v>
      </c>
      <c r="R22" t="s">
        <v>29</v>
      </c>
      <c r="S22">
        <v>1.7162794416489</v>
      </c>
      <c r="T22">
        <v>0.18708006203901101</v>
      </c>
      <c r="X22" t="s">
        <v>40</v>
      </c>
      <c r="Y22">
        <v>-1.11515351596398</v>
      </c>
      <c r="Z22">
        <v>-0.87609405378178096</v>
      </c>
      <c r="AD22" t="s">
        <v>57</v>
      </c>
      <c r="AE22">
        <v>0.78848464840360299</v>
      </c>
      <c r="AF22">
        <v>-8.7609405378178101E-2</v>
      </c>
    </row>
    <row r="23" spans="1:32">
      <c r="B23">
        <v>-0.245265686266185</v>
      </c>
      <c r="C23">
        <v>1.02725174291846</v>
      </c>
      <c r="N23">
        <v>-0.33722094677006698</v>
      </c>
      <c r="O23">
        <v>3.7468994085563E-2</v>
      </c>
      <c r="S23">
        <v>0.18708006203901101</v>
      </c>
      <c r="T23">
        <v>0.712546659773443</v>
      </c>
      <c r="AE23">
        <v>-0.55757675798198802</v>
      </c>
      <c r="AF23">
        <v>6.1952973109109702E-2</v>
      </c>
    </row>
    <row r="25" spans="1:32">
      <c r="A25" t="s">
        <v>30</v>
      </c>
      <c r="B25">
        <v>3.4777367990701902</v>
      </c>
      <c r="C25">
        <v>-0.27530408878557699</v>
      </c>
      <c r="G25" t="s">
        <v>41</v>
      </c>
      <c r="H25">
        <v>-0.71390541659575701</v>
      </c>
      <c r="I25">
        <v>-0.92067717593380505</v>
      </c>
      <c r="M25" t="s">
        <v>58</v>
      </c>
      <c r="N25">
        <v>0.82860945834042399</v>
      </c>
      <c r="O25">
        <v>-9.2067717593380505E-2</v>
      </c>
      <c r="R25" t="s">
        <v>30</v>
      </c>
      <c r="S25">
        <v>1.82405364787248</v>
      </c>
      <c r="T25">
        <v>0.17510515023639101</v>
      </c>
      <c r="X25" t="s">
        <v>41</v>
      </c>
      <c r="Y25">
        <v>-1.1341692917744599</v>
      </c>
      <c r="Z25">
        <v>-0.87398118980283801</v>
      </c>
      <c r="AD25" t="s">
        <v>58</v>
      </c>
      <c r="AE25">
        <v>0.78658307082255396</v>
      </c>
      <c r="AF25">
        <v>-8.7398118980283795E-2</v>
      </c>
    </row>
    <row r="26" spans="1:32">
      <c r="B26">
        <v>-0.27530408878557699</v>
      </c>
      <c r="C26">
        <v>1.0305893431983999</v>
      </c>
      <c r="N26">
        <v>-0.35695270829787901</v>
      </c>
      <c r="O26">
        <v>3.9661412033097601E-2</v>
      </c>
      <c r="S26">
        <v>0.17510515023639101</v>
      </c>
      <c r="T26">
        <v>0.71387720552929002</v>
      </c>
      <c r="AE26">
        <v>-0.56708464588722896</v>
      </c>
      <c r="AF26">
        <v>6.3009405098580898E-2</v>
      </c>
    </row>
    <row r="28" spans="1:32">
      <c r="A28" t="s">
        <v>31</v>
      </c>
      <c r="B28">
        <v>3.6819605308830399</v>
      </c>
      <c r="C28">
        <v>-0.29799561454256002</v>
      </c>
      <c r="G28" t="s">
        <v>42</v>
      </c>
      <c r="H28">
        <v>-0.74361150275168797</v>
      </c>
      <c r="I28">
        <v>-0.91737649969425705</v>
      </c>
      <c r="M28" t="s">
        <v>59</v>
      </c>
      <c r="N28">
        <v>0.82563884972483104</v>
      </c>
      <c r="O28">
        <v>-9.1737649969425697E-2</v>
      </c>
      <c r="R28" t="s">
        <v>31</v>
      </c>
      <c r="S28">
        <v>1.9019232498164</v>
      </c>
      <c r="T28">
        <v>0.16645297224262201</v>
      </c>
      <c r="X28" t="s">
        <v>42</v>
      </c>
      <c r="Y28">
        <v>-1.1478851705951501</v>
      </c>
      <c r="Z28">
        <v>-0.87245720326720599</v>
      </c>
      <c r="AD28" t="s">
        <v>59</v>
      </c>
      <c r="AE28">
        <v>0.78521148294048504</v>
      </c>
      <c r="AF28">
        <v>-8.7245720326720594E-2</v>
      </c>
    </row>
    <row r="29" spans="1:32">
      <c r="B29">
        <v>-0.29799561454256002</v>
      </c>
      <c r="C29">
        <v>1.0331106238380601</v>
      </c>
      <c r="N29">
        <v>-0.37180575137584398</v>
      </c>
      <c r="O29">
        <v>4.1311750152871599E-2</v>
      </c>
      <c r="S29">
        <v>0.16645297224262201</v>
      </c>
      <c r="T29">
        <v>0.71483855863970902</v>
      </c>
      <c r="AE29">
        <v>-0.57394258529757503</v>
      </c>
      <c r="AF29">
        <v>6.3771398366397197E-2</v>
      </c>
    </row>
    <row r="31" spans="1:32">
      <c r="A31" t="s">
        <v>32</v>
      </c>
      <c r="B31">
        <v>3.8356895267399902</v>
      </c>
      <c r="C31">
        <v>-0.31507661408222098</v>
      </c>
      <c r="G31" t="s">
        <v>43</v>
      </c>
      <c r="H31">
        <v>-0.76591316970752399</v>
      </c>
      <c r="I31">
        <v>-0.91489853669916399</v>
      </c>
      <c r="M31" t="s">
        <v>60</v>
      </c>
      <c r="N31">
        <v>0.82340868302924797</v>
      </c>
      <c r="O31">
        <v>-9.1489853669916396E-2</v>
      </c>
      <c r="R31" t="s">
        <v>32</v>
      </c>
      <c r="S31">
        <v>1.9580897735871401</v>
      </c>
      <c r="T31">
        <v>0.160212247379207</v>
      </c>
      <c r="X31" t="s">
        <v>43</v>
      </c>
      <c r="Y31">
        <v>-1.1577660773631799</v>
      </c>
      <c r="Z31">
        <v>-0.87135932473742495</v>
      </c>
      <c r="AD31" t="s">
        <v>60</v>
      </c>
      <c r="AE31">
        <v>0.78422339226368198</v>
      </c>
      <c r="AF31">
        <v>-8.7135932473742503E-2</v>
      </c>
    </row>
    <row r="32" spans="1:32">
      <c r="B32">
        <v>-0.31507661408222098</v>
      </c>
      <c r="C32">
        <v>1.0350085126758</v>
      </c>
      <c r="N32">
        <v>-0.38295658485376199</v>
      </c>
      <c r="O32">
        <v>4.2550731650417999E-2</v>
      </c>
      <c r="S32">
        <v>0.160212247379207</v>
      </c>
      <c r="T32">
        <v>0.71553197251342104</v>
      </c>
      <c r="AE32">
        <v>-0.57888303868158797</v>
      </c>
      <c r="AF32">
        <v>6.43203376312875E-2</v>
      </c>
    </row>
    <row r="34" spans="1:32">
      <c r="A34" t="s">
        <v>33</v>
      </c>
      <c r="B34">
        <v>3.9511006532364399</v>
      </c>
      <c r="C34">
        <v>-0.32790007258182702</v>
      </c>
      <c r="G34" t="s">
        <v>44</v>
      </c>
      <c r="H34">
        <v>-0.78262252893939099</v>
      </c>
      <c r="I34">
        <v>-0.91304194122895699</v>
      </c>
      <c r="M34" t="s">
        <v>61</v>
      </c>
      <c r="N34">
        <v>0.82173774710606096</v>
      </c>
      <c r="O34">
        <v>-9.1304194122895699E-2</v>
      </c>
      <c r="R34" t="s">
        <v>33</v>
      </c>
      <c r="S34">
        <v>1.9985520868022</v>
      </c>
      <c r="T34">
        <v>0.155716434799755</v>
      </c>
      <c r="X34" t="s">
        <v>44</v>
      </c>
      <c r="Y34">
        <v>-1.16487794154099</v>
      </c>
      <c r="Z34">
        <v>-0.87056911760655697</v>
      </c>
      <c r="AD34" t="s">
        <v>61</v>
      </c>
      <c r="AE34">
        <v>0.78351220584590098</v>
      </c>
      <c r="AF34">
        <v>-8.7056911760655706E-2</v>
      </c>
    </row>
    <row r="35" spans="1:32">
      <c r="B35">
        <v>-0.32790007258182602</v>
      </c>
      <c r="C35">
        <v>1.03643334139798</v>
      </c>
      <c r="N35">
        <v>-0.391311264469695</v>
      </c>
      <c r="O35">
        <v>4.34790293855217E-2</v>
      </c>
      <c r="S35">
        <v>0.155716434799755</v>
      </c>
      <c r="T35">
        <v>0.71603150724447195</v>
      </c>
      <c r="AE35">
        <v>-0.582438970770495</v>
      </c>
      <c r="AF35">
        <v>6.4715441196721707E-2</v>
      </c>
    </row>
    <row r="37" spans="1:32">
      <c r="A37" t="s">
        <v>34</v>
      </c>
      <c r="B37">
        <v>4.0375715872613496</v>
      </c>
      <c r="C37">
        <v>-0.33750795414015</v>
      </c>
      <c r="G37" t="s">
        <v>45</v>
      </c>
      <c r="H37">
        <v>-0.79512312426514697</v>
      </c>
      <c r="I37">
        <v>-0.91165298619276203</v>
      </c>
      <c r="M37" t="s">
        <v>62</v>
      </c>
      <c r="N37">
        <v>0.820487687573485</v>
      </c>
      <c r="O37">
        <v>-9.1165298619276205E-2</v>
      </c>
      <c r="R37" t="s">
        <v>34</v>
      </c>
      <c r="S37">
        <v>2.0276751706103502</v>
      </c>
      <c r="T37">
        <v>0.15248053659885</v>
      </c>
      <c r="X37" t="s">
        <v>45</v>
      </c>
      <c r="Y37">
        <v>-1.1699934861727701</v>
      </c>
      <c r="Z37">
        <v>-0.87000072375858095</v>
      </c>
      <c r="AD37" t="s">
        <v>62</v>
      </c>
      <c r="AE37">
        <v>0.78300065138272301</v>
      </c>
      <c r="AF37">
        <v>-8.7000072375858203E-2</v>
      </c>
    </row>
    <row r="38" spans="1:32">
      <c r="B38">
        <v>-0.33750795414015</v>
      </c>
      <c r="C38">
        <v>1.0375008837933499</v>
      </c>
      <c r="N38">
        <v>-0.39756156213257399</v>
      </c>
      <c r="O38">
        <v>4.4173506903619299E-2</v>
      </c>
      <c r="S38">
        <v>0.15248053659885</v>
      </c>
      <c r="T38">
        <v>0.71639105148901705</v>
      </c>
      <c r="AE38">
        <v>-0.58499674308638405</v>
      </c>
      <c r="AF38">
        <v>6.4999638120709302E-2</v>
      </c>
    </row>
    <row r="39" spans="1:32">
      <c r="A39" s="11" t="s">
        <v>35</v>
      </c>
      <c r="G39" s="11" t="s">
        <v>35</v>
      </c>
      <c r="M39" s="11" t="s">
        <v>35</v>
      </c>
      <c r="R39" s="11" t="s">
        <v>35</v>
      </c>
      <c r="X39" s="11" t="s">
        <v>35</v>
      </c>
      <c r="AD39" s="11" t="s">
        <v>35</v>
      </c>
    </row>
    <row r="40" spans="1:32">
      <c r="A40" s="11" t="s">
        <v>35</v>
      </c>
      <c r="G40" s="11" t="s">
        <v>35</v>
      </c>
      <c r="M40" s="11" t="s">
        <v>35</v>
      </c>
      <c r="R40" s="11" t="s">
        <v>35</v>
      </c>
      <c r="X40" s="11" t="s">
        <v>35</v>
      </c>
      <c r="AD40" s="11" t="s">
        <v>35</v>
      </c>
    </row>
    <row r="41" spans="1:32">
      <c r="A41" s="11" t="s">
        <v>35</v>
      </c>
      <c r="G41" s="11" t="s">
        <v>35</v>
      </c>
      <c r="M41" s="11" t="s">
        <v>35</v>
      </c>
      <c r="R41" s="11" t="s">
        <v>35</v>
      </c>
      <c r="X41" s="11" t="s">
        <v>35</v>
      </c>
      <c r="AD41" s="11" t="s">
        <v>35</v>
      </c>
    </row>
    <row r="42" spans="1:32">
      <c r="A42" s="10" t="s">
        <v>18</v>
      </c>
      <c r="B42" s="10">
        <v>4.2924861126182901</v>
      </c>
      <c r="C42" s="10">
        <v>-0.365831790290921</v>
      </c>
      <c r="G42" s="10" t="s">
        <v>19</v>
      </c>
      <c r="H42">
        <v>-0.83188137441899401</v>
      </c>
      <c r="I42">
        <v>-0.90756873617566702</v>
      </c>
      <c r="M42" t="s">
        <v>53</v>
      </c>
      <c r="N42">
        <v>0.81681186255810101</v>
      </c>
      <c r="O42">
        <v>-9.0756873617566694E-2</v>
      </c>
      <c r="R42" s="10" t="s">
        <v>18</v>
      </c>
      <c r="S42">
        <v>2.10212100351113</v>
      </c>
      <c r="T42">
        <v>0.144208777387653</v>
      </c>
      <c r="X42" s="10" t="s">
        <v>19</v>
      </c>
      <c r="Y42">
        <v>-1.1830576321150501</v>
      </c>
      <c r="Z42">
        <v>-0.86854915198721705</v>
      </c>
      <c r="AD42" t="s">
        <v>53</v>
      </c>
      <c r="AE42">
        <v>0.78169423678849503</v>
      </c>
      <c r="AF42">
        <v>-8.6854915198721697E-2</v>
      </c>
    </row>
    <row r="43" spans="1:32">
      <c r="A43" s="10"/>
      <c r="B43" s="10">
        <v>-0.365831790290921</v>
      </c>
      <c r="C43" s="10">
        <v>1.04064797669899</v>
      </c>
      <c r="N43">
        <v>-0.41594068720949701</v>
      </c>
      <c r="O43">
        <v>4.6215631912166398E-2</v>
      </c>
      <c r="S43">
        <v>0.144208777387653</v>
      </c>
      <c r="T43">
        <v>0.71731013584581704</v>
      </c>
      <c r="AE43">
        <v>-0.59152881605752505</v>
      </c>
      <c r="AF43">
        <v>6.57254240063916E-2</v>
      </c>
    </row>
    <row r="86" spans="1:25">
      <c r="B86" t="s">
        <v>47</v>
      </c>
      <c r="C86" t="s">
        <v>48</v>
      </c>
      <c r="D86" t="s">
        <v>49</v>
      </c>
      <c r="G86" t="s">
        <v>50</v>
      </c>
      <c r="H86" t="s">
        <v>51</v>
      </c>
      <c r="S86" t="s">
        <v>47</v>
      </c>
      <c r="T86" t="s">
        <v>48</v>
      </c>
      <c r="U86" t="s">
        <v>49</v>
      </c>
      <c r="X86" t="s">
        <v>50</v>
      </c>
      <c r="Y86" t="s">
        <v>51</v>
      </c>
    </row>
    <row r="87" spans="1:25">
      <c r="A87">
        <v>9</v>
      </c>
      <c r="B87">
        <v>1</v>
      </c>
      <c r="C87">
        <v>0</v>
      </c>
      <c r="D87">
        <v>1</v>
      </c>
      <c r="F87">
        <v>10</v>
      </c>
      <c r="G87">
        <v>-0.34615384615384598</v>
      </c>
      <c r="H87">
        <v>-0.96153846153846201</v>
      </c>
      <c r="R87">
        <v>9</v>
      </c>
      <c r="S87">
        <v>0.7</v>
      </c>
      <c r="T87">
        <v>0.3</v>
      </c>
      <c r="U87">
        <v>0.7</v>
      </c>
      <c r="W87">
        <v>10</v>
      </c>
      <c r="X87">
        <v>-0.93396226415094297</v>
      </c>
      <c r="Y87">
        <v>-0.89622641509433998</v>
      </c>
    </row>
    <row r="88" spans="1:25">
      <c r="A88">
        <v>8</v>
      </c>
      <c r="B88">
        <v>1.77884615384615</v>
      </c>
      <c r="C88">
        <v>-8.6538461538461606E-2</v>
      </c>
      <c r="D88">
        <v>1.0096153846153799</v>
      </c>
      <c r="F88">
        <v>9</v>
      </c>
      <c r="G88">
        <v>-0.46323529411764702</v>
      </c>
      <c r="H88">
        <v>-0.94852941176470595</v>
      </c>
      <c r="R88">
        <v>8</v>
      </c>
      <c r="S88">
        <v>1.08207547169811</v>
      </c>
      <c r="T88">
        <v>0.25754716981132098</v>
      </c>
      <c r="U88">
        <v>0.70471698113207604</v>
      </c>
      <c r="W88">
        <v>9</v>
      </c>
      <c r="X88">
        <v>-1.0024831500532101</v>
      </c>
      <c r="Y88">
        <v>-0.888612983327421</v>
      </c>
    </row>
    <row r="89" spans="1:25">
      <c r="A89">
        <v>7</v>
      </c>
      <c r="B89">
        <v>2.38474264705882</v>
      </c>
      <c r="C89">
        <v>-0.15386029411764701</v>
      </c>
      <c r="D89">
        <v>1.0170955882352899</v>
      </c>
      <c r="F89">
        <v>8</v>
      </c>
      <c r="G89">
        <v>-0.553369528713758</v>
      </c>
      <c r="H89">
        <v>-0.93851449680958199</v>
      </c>
      <c r="R89">
        <v>7</v>
      </c>
      <c r="S89">
        <v>1.3626684994678999</v>
      </c>
      <c r="T89">
        <v>0.226370166725789</v>
      </c>
      <c r="U89">
        <v>0.70818109258602302</v>
      </c>
      <c r="W89">
        <v>8</v>
      </c>
      <c r="X89">
        <v>-1.0524955181783999</v>
      </c>
      <c r="Y89">
        <v>-0.88305605353573302</v>
      </c>
    </row>
    <row r="90" spans="1:25">
      <c r="A90">
        <v>6</v>
      </c>
      <c r="B90">
        <v>2.8511873110937</v>
      </c>
      <c r="C90">
        <v>-0.20568747901041101</v>
      </c>
      <c r="D90">
        <v>1.0228541643344899</v>
      </c>
      <c r="F90">
        <v>7</v>
      </c>
      <c r="G90">
        <v>-0.62220119350640801</v>
      </c>
      <c r="H90">
        <v>-0.93086653405484299</v>
      </c>
      <c r="R90">
        <v>6</v>
      </c>
      <c r="S90">
        <v>1.56746914694055</v>
      </c>
      <c r="T90">
        <v>0.203614539228827</v>
      </c>
      <c r="U90">
        <v>0.71070949564124097</v>
      </c>
      <c r="W90">
        <v>7</v>
      </c>
      <c r="X90">
        <v>-1.08883502848569</v>
      </c>
      <c r="Y90">
        <v>-0.87901833016825703</v>
      </c>
    </row>
    <row r="91" spans="1:25">
      <c r="A91">
        <v>5</v>
      </c>
      <c r="B91">
        <v>3.2073911763956602</v>
      </c>
      <c r="C91">
        <v>-0.245265686266185</v>
      </c>
      <c r="D91">
        <v>1.02725174291846</v>
      </c>
      <c r="F91">
        <v>6</v>
      </c>
      <c r="G91">
        <v>-0.67444189354013395</v>
      </c>
      <c r="H91">
        <v>-0.92506201182887404</v>
      </c>
      <c r="R91">
        <v>5</v>
      </c>
      <c r="S91">
        <v>1.7162794416489</v>
      </c>
      <c r="T91">
        <v>0.18708006203901101</v>
      </c>
      <c r="U91">
        <v>0.712546659773443</v>
      </c>
      <c r="W91">
        <v>6</v>
      </c>
      <c r="X91">
        <v>-1.11515351596398</v>
      </c>
      <c r="Y91">
        <v>-0.87609405378178096</v>
      </c>
    </row>
    <row r="92" spans="1:25">
      <c r="A92">
        <v>4</v>
      </c>
      <c r="B92">
        <v>3.4777367990701902</v>
      </c>
      <c r="C92">
        <v>-0.27530408878557699</v>
      </c>
      <c r="D92">
        <v>1.0305893431983999</v>
      </c>
      <c r="F92">
        <v>5</v>
      </c>
      <c r="G92">
        <v>-0.71390541659575701</v>
      </c>
      <c r="H92">
        <v>-0.92067717593380505</v>
      </c>
      <c r="R92">
        <v>4</v>
      </c>
      <c r="S92">
        <v>1.82405364787248</v>
      </c>
      <c r="T92">
        <v>0.17510515023639101</v>
      </c>
      <c r="U92">
        <v>0.71387720552929002</v>
      </c>
      <c r="W92">
        <v>5</v>
      </c>
      <c r="X92">
        <v>-1.1341692917744599</v>
      </c>
      <c r="Y92">
        <v>-0.87398118980283801</v>
      </c>
    </row>
    <row r="93" spans="1:25">
      <c r="A93">
        <v>3</v>
      </c>
      <c r="B93">
        <v>3.6819605308830399</v>
      </c>
      <c r="C93">
        <v>-0.29799561454256002</v>
      </c>
      <c r="D93">
        <v>1.0331106238380601</v>
      </c>
      <c r="F93">
        <v>4</v>
      </c>
      <c r="G93">
        <v>-0.74361150275168797</v>
      </c>
      <c r="H93">
        <v>-0.91737649969425705</v>
      </c>
      <c r="R93">
        <v>3</v>
      </c>
      <c r="S93">
        <v>1.9019232498164</v>
      </c>
      <c r="T93">
        <v>0.16645297224262201</v>
      </c>
      <c r="U93">
        <v>0.71483855863970902</v>
      </c>
      <c r="W93">
        <v>4</v>
      </c>
      <c r="X93">
        <v>-1.1478851705951501</v>
      </c>
      <c r="Y93">
        <v>-0.87245720326720599</v>
      </c>
    </row>
    <row r="94" spans="1:25">
      <c r="A94">
        <v>2</v>
      </c>
      <c r="B94">
        <v>3.8356895267399902</v>
      </c>
      <c r="C94">
        <v>-0.31507661408222098</v>
      </c>
      <c r="D94">
        <v>1.0350085126758</v>
      </c>
      <c r="F94">
        <v>3</v>
      </c>
      <c r="G94">
        <v>-0.76591316970752399</v>
      </c>
      <c r="H94">
        <v>-0.91489853669916399</v>
      </c>
      <c r="R94">
        <v>2</v>
      </c>
      <c r="S94">
        <v>1.9580897735871401</v>
      </c>
      <c r="T94">
        <v>0.160212247379207</v>
      </c>
      <c r="U94">
        <v>0.71553197251342104</v>
      </c>
      <c r="W94">
        <v>3</v>
      </c>
      <c r="X94">
        <v>-1.1577660773631799</v>
      </c>
      <c r="Y94">
        <v>-0.87135932473742495</v>
      </c>
    </row>
    <row r="95" spans="1:25">
      <c r="A95">
        <v>1</v>
      </c>
      <c r="B95">
        <v>3.9511006532364399</v>
      </c>
      <c r="C95">
        <v>-0.32790007258182702</v>
      </c>
      <c r="D95">
        <v>1.03643334139798</v>
      </c>
      <c r="F95">
        <v>2</v>
      </c>
      <c r="G95">
        <v>-0.78262252893939099</v>
      </c>
      <c r="H95">
        <v>-0.91304194122895699</v>
      </c>
      <c r="R95">
        <v>1</v>
      </c>
      <c r="S95">
        <v>1.9985520868022</v>
      </c>
      <c r="T95">
        <v>0.155716434799755</v>
      </c>
      <c r="U95">
        <v>0.71603150724447195</v>
      </c>
      <c r="W95">
        <v>2</v>
      </c>
      <c r="X95">
        <v>-1.16487794154099</v>
      </c>
      <c r="Y95">
        <v>-0.87056911760655697</v>
      </c>
    </row>
    <row r="96" spans="1:25">
      <c r="A96">
        <v>0</v>
      </c>
      <c r="B96">
        <v>4.0375715872613496</v>
      </c>
      <c r="C96">
        <v>-0.33750795414015</v>
      </c>
      <c r="D96">
        <v>1.0375008837933499</v>
      </c>
      <c r="F96">
        <v>1</v>
      </c>
      <c r="G96">
        <v>-0.79512312426514697</v>
      </c>
      <c r="H96">
        <v>-0.91165298619276203</v>
      </c>
      <c r="R96">
        <v>0</v>
      </c>
      <c r="S96">
        <v>2.0276751706103502</v>
      </c>
      <c r="T96">
        <v>0.15248053659885</v>
      </c>
      <c r="U96">
        <v>0.71639105148901705</v>
      </c>
      <c r="W96">
        <v>1</v>
      </c>
      <c r="X96">
        <v>-1.1699934861727701</v>
      </c>
      <c r="Y96">
        <v>-0.87000072375858095</v>
      </c>
    </row>
    <row r="97" spans="1:32">
      <c r="A97" s="12" t="s">
        <v>46</v>
      </c>
      <c r="B97" s="10">
        <v>4.2924861126182901</v>
      </c>
      <c r="C97" s="10">
        <v>-0.365831790290921</v>
      </c>
      <c r="D97" s="10">
        <v>1.04064797669899</v>
      </c>
      <c r="F97" s="12" t="s">
        <v>46</v>
      </c>
      <c r="G97">
        <v>-0.83188137441899401</v>
      </c>
      <c r="H97">
        <v>-0.90756873617566702</v>
      </c>
      <c r="R97" s="12" t="s">
        <v>46</v>
      </c>
      <c r="S97">
        <v>2.10212100351113</v>
      </c>
      <c r="T97">
        <v>0.144208777387653</v>
      </c>
      <c r="U97">
        <v>0.71731013584581704</v>
      </c>
      <c r="W97" s="12" t="s">
        <v>46</v>
      </c>
      <c r="X97">
        <v>-1.1830576321150501</v>
      </c>
      <c r="Y97">
        <v>-0.86854915198721705</v>
      </c>
    </row>
    <row r="103" spans="1:32">
      <c r="A103" s="5" t="s">
        <v>63</v>
      </c>
      <c r="I103" s="5" t="s">
        <v>21</v>
      </c>
      <c r="J103" s="5"/>
      <c r="S103" s="5" t="s">
        <v>63</v>
      </c>
      <c r="AA103" s="5" t="s">
        <v>21</v>
      </c>
      <c r="AB103" s="5"/>
    </row>
    <row r="104" spans="1:32">
      <c r="A104" t="s">
        <v>6</v>
      </c>
      <c r="B104" t="s">
        <v>5</v>
      </c>
      <c r="C104" t="s">
        <v>7</v>
      </c>
      <c r="D104" t="s">
        <v>8</v>
      </c>
      <c r="E104" t="s">
        <v>9</v>
      </c>
      <c r="F104" t="s">
        <v>14</v>
      </c>
      <c r="I104" t="s">
        <v>6</v>
      </c>
      <c r="J104" t="s">
        <v>5</v>
      </c>
      <c r="K104" t="s">
        <v>7</v>
      </c>
      <c r="L104" t="s">
        <v>8</v>
      </c>
      <c r="M104" t="s">
        <v>9</v>
      </c>
      <c r="N104" t="s">
        <v>14</v>
      </c>
      <c r="S104" t="s">
        <v>6</v>
      </c>
      <c r="T104" t="s">
        <v>5</v>
      </c>
      <c r="U104" t="s">
        <v>7</v>
      </c>
      <c r="V104" t="s">
        <v>8</v>
      </c>
      <c r="W104" t="s">
        <v>9</v>
      </c>
      <c r="X104" t="s">
        <v>14</v>
      </c>
      <c r="AA104" t="s">
        <v>6</v>
      </c>
      <c r="AB104" t="s">
        <v>5</v>
      </c>
      <c r="AC104" t="s">
        <v>7</v>
      </c>
      <c r="AD104" t="s">
        <v>8</v>
      </c>
      <c r="AE104" t="s">
        <v>9</v>
      </c>
      <c r="AF104" t="s">
        <v>14</v>
      </c>
    </row>
    <row r="105" spans="1:32">
      <c r="A105">
        <v>0</v>
      </c>
      <c r="B105">
        <f xml:space="preserve"> D105*H22+E105*I22</f>
        <v>-25.06201182887402</v>
      </c>
      <c r="C105">
        <f xml:space="preserve"> D105^2+E105^2</f>
        <v>20000</v>
      </c>
      <c r="D105">
        <f>$F$1</f>
        <v>-100</v>
      </c>
      <c r="E105">
        <f>$F$2</f>
        <v>100</v>
      </c>
      <c r="F105">
        <f xml:space="preserve"> C105</f>
        <v>20000</v>
      </c>
      <c r="I105">
        <v>0</v>
      </c>
      <c r="J105">
        <f>L105*$H$42+$I$42*M105</f>
        <v>-7.5687361756672971</v>
      </c>
      <c r="K105">
        <f>L105^2+M105^2</f>
        <v>20000</v>
      </c>
      <c r="L105">
        <f>$F$1</f>
        <v>-100</v>
      </c>
      <c r="M105">
        <f>$F$2</f>
        <v>100</v>
      </c>
      <c r="N105">
        <f xml:space="preserve"> K105</f>
        <v>20000</v>
      </c>
      <c r="S105">
        <v>0</v>
      </c>
      <c r="T105">
        <f xml:space="preserve"> V105*Y22+Z22*W105</f>
        <v>23.90594621821991</v>
      </c>
      <c r="U105">
        <f>0.7*(V105^2+W105^2) + 0.6 * V105*W105</f>
        <v>8000</v>
      </c>
      <c r="V105">
        <f>$F$1</f>
        <v>-100</v>
      </c>
      <c r="W105">
        <f>$F$2</f>
        <v>100</v>
      </c>
      <c r="X105">
        <f>U105</f>
        <v>8000</v>
      </c>
      <c r="AA105">
        <v>0</v>
      </c>
      <c r="AB105">
        <f xml:space="preserve"> AD105*$Y$42*$Z$42*AE105</f>
        <v>-10275.437031255318</v>
      </c>
      <c r="AC105">
        <f>0.7*(AD105^2+AE105^2) + 0.6 * AD105*AE105</f>
        <v>8000</v>
      </c>
      <c r="AD105">
        <f>$F$1</f>
        <v>-100</v>
      </c>
      <c r="AE105">
        <f>$F$2</f>
        <v>100</v>
      </c>
      <c r="AF105">
        <f>AC105</f>
        <v>8000</v>
      </c>
    </row>
    <row r="106" spans="1:32">
      <c r="A106">
        <v>1</v>
      </c>
      <c r="B106">
        <f>D106*H19+I19*E106</f>
        <v>22.678836123787022</v>
      </c>
      <c r="C106">
        <f t="shared" ref="C106:C110" si="0" xml:space="preserve"> D106^2+E106^2</f>
        <v>9961.3227750728001</v>
      </c>
      <c r="D106">
        <f xml:space="preserve"> N22*D105+O22*E105</f>
        <v>-92.506201182887438</v>
      </c>
      <c r="E106">
        <f xml:space="preserve"> D105*N23+O23*E105</f>
        <v>37.468994085562997</v>
      </c>
      <c r="F106">
        <f>SUM($C$105:C106)</f>
        <v>29961.3227750728</v>
      </c>
      <c r="I106">
        <v>1</v>
      </c>
      <c r="J106">
        <f t="shared" ref="J106:J110" si="1">L106*$H$42+$I$42*M106</f>
        <v>33.55509011686776</v>
      </c>
      <c r="K106">
        <f t="shared" ref="K106:K110" si="2">L106^2+M106^2</f>
        <v>10372.694741875834</v>
      </c>
      <c r="L106">
        <f>L105*$N$42+$O$42*M105</f>
        <v>-90.756873617566768</v>
      </c>
      <c r="M106">
        <f>L105*$N$43+$O$43*M105</f>
        <v>46.215631912166337</v>
      </c>
      <c r="N106">
        <f>SUM($K$105:K106)</f>
        <v>30372.694741875835</v>
      </c>
      <c r="S106">
        <v>1</v>
      </c>
      <c r="T106">
        <f xml:space="preserve"> V106*Y19+Z19*W106</f>
        <v>40.93439042923432</v>
      </c>
      <c r="U106">
        <f t="shared" ref="U106:U110" si="3">0.7*(V106^2+W106^2) + 0.6 * V106*W106</f>
        <v>4802.9072701435962</v>
      </c>
      <c r="V106">
        <f>V105*AE22+AF22*W105</f>
        <v>-87.60940537817811</v>
      </c>
      <c r="W106">
        <f>V105*AE23+AF23*W105</f>
        <v>61.952973109109777</v>
      </c>
      <c r="X106">
        <f>SUM($U$105:U106)</f>
        <v>12802.907270143596</v>
      </c>
      <c r="AA106">
        <v>1</v>
      </c>
      <c r="AB106">
        <f t="shared" ref="AB106:AB109" si="4" xml:space="preserve"> AD106*$Y$42*$Z$42*AE106</f>
        <v>-5865.811454627391</v>
      </c>
      <c r="AC106">
        <f t="shared" ref="AC106:AC110" si="5">0.7*(AD106^2+AE106^2) + 0.6 * AD106*AE106</f>
        <v>4879.3796814128636</v>
      </c>
      <c r="AD106">
        <f xml:space="preserve"> AD105*$AE$42+$AF$42*AE105</f>
        <v>-86.85491519872167</v>
      </c>
      <c r="AE106">
        <f>AD105*$AE$43+$AF$43*AE105</f>
        <v>65.725424006391663</v>
      </c>
      <c r="AF106">
        <f>SUM($AC$105:AC106)</f>
        <v>12879.379681412864</v>
      </c>
    </row>
    <row r="107" spans="1:32">
      <c r="A107">
        <v>2</v>
      </c>
      <c r="B107">
        <f xml:space="preserve"> D107*H16+I16*E107</f>
        <v>16.591318669189238</v>
      </c>
      <c r="C107">
        <f t="shared" si="0"/>
        <v>7463.4475083355173</v>
      </c>
      <c r="D107">
        <f>D106*N19+O19*E106</f>
        <v>-80.987697452219976</v>
      </c>
      <c r="E107">
        <f>D106*N20+O20*E106</f>
        <v>30.073915104674999</v>
      </c>
      <c r="F107">
        <f>SUM($C$105:C107)</f>
        <v>37424.770283408317</v>
      </c>
      <c r="I107">
        <v>2</v>
      </c>
      <c r="J107">
        <f t="shared" si="1"/>
        <v>28.958965350284409</v>
      </c>
      <c r="K107">
        <f t="shared" si="2"/>
        <v>7725.7537390089401</v>
      </c>
      <c r="L107">
        <f t="shared" ref="L107:L110" si="6">L106*$N$42+$O$42*M106</f>
        <v>-78.325677244123355</v>
      </c>
      <c r="M107">
        <f t="shared" ref="M107:M110" si="7">L106*$N$43+$O$43*M106</f>
        <v>39.885361014517045</v>
      </c>
      <c r="N107">
        <f>SUM($K$105:K107)</f>
        <v>38098.448480884777</v>
      </c>
      <c r="S107">
        <v>2</v>
      </c>
      <c r="T107">
        <f xml:space="preserve"> V107*Y16+Z16*W107</f>
        <v>33.251675010679755</v>
      </c>
      <c r="U107">
        <f t="shared" si="3"/>
        <v>3456.9321384985533</v>
      </c>
      <c r="V107">
        <f>V106*AE19+AF19*W106</f>
        <v>-74.755025797436872</v>
      </c>
      <c r="W107">
        <f>V106*AE20+AF20*W106</f>
        <v>51.443681769172059</v>
      </c>
      <c r="X107">
        <f>SUM($U$105:U107)</f>
        <v>16259.83940864215</v>
      </c>
      <c r="AA107">
        <v>2</v>
      </c>
      <c r="AB107">
        <f t="shared" si="4"/>
        <v>-4212.3569998707499</v>
      </c>
      <c r="AC107">
        <f t="shared" si="5"/>
        <v>3503.9805344940469</v>
      </c>
      <c r="AD107">
        <f t="shared" ref="AD107:AD110" si="8" xml:space="preserve"> AD106*$AE$42+$AF$42*AE106</f>
        <v>-73.602562776069362</v>
      </c>
      <c r="AE107">
        <f t="shared" ref="AE107:AE110" si="9">AD106*$AE$43+$AF$43*AE106</f>
        <v>55.697016517096529</v>
      </c>
      <c r="AF107">
        <f>SUM($AC$105:AC107)</f>
        <v>16383.360215906911</v>
      </c>
    </row>
    <row r="108" spans="1:32">
      <c r="A108">
        <v>3</v>
      </c>
      <c r="B108">
        <f>D108*H13+I13*E108</f>
        <v>10.864482055225999</v>
      </c>
      <c r="C108">
        <f t="shared" si="0"/>
        <v>5618.0948262116908</v>
      </c>
      <c r="D108">
        <f xml:space="preserve"> D107*N16+O16*E107</f>
        <v>-71.229795840079035</v>
      </c>
      <c r="E108">
        <f>D107*N17+O17*E107</f>
        <v>23.332616886932115</v>
      </c>
      <c r="F108">
        <f>SUM($C$105:C108)</f>
        <v>43042.865109620005</v>
      </c>
      <c r="I108">
        <v>3</v>
      </c>
      <c r="J108">
        <f t="shared" si="1"/>
        <v>24.99238330870724</v>
      </c>
      <c r="K108">
        <f t="shared" si="2"/>
        <v>5754.2685214523681</v>
      </c>
      <c r="L108">
        <f t="shared" si="6"/>
        <v>-67.597212984682614</v>
      </c>
      <c r="M108">
        <f t="shared" si="7"/>
        <v>34.422163182400723</v>
      </c>
      <c r="N108">
        <f>SUM($K$105:K108)</f>
        <v>43852.717002337144</v>
      </c>
      <c r="S108">
        <v>3</v>
      </c>
      <c r="T108">
        <f xml:space="preserve"> V108*Y13+Z13*W108</f>
        <v>26.482467147363678</v>
      </c>
      <c r="U108">
        <f t="shared" si="3"/>
        <v>2493.4487435881238</v>
      </c>
      <c r="V108">
        <f>V107*AE16+AF16*W107</f>
        <v>-63.954355716625209</v>
      </c>
      <c r="W108">
        <f>V107*AE17+AF17*W107</f>
        <v>42.347678389925981</v>
      </c>
      <c r="X108">
        <f>SUM($U$105:U108)</f>
        <v>18753.288152230274</v>
      </c>
      <c r="AA108">
        <v>3</v>
      </c>
      <c r="AB108">
        <f t="shared" si="4"/>
        <v>-3024.9781520615275</v>
      </c>
      <c r="AC108">
        <f t="shared" si="5"/>
        <v>2516.2787870113079</v>
      </c>
      <c r="AD108">
        <f t="shared" si="8"/>
        <v>-62.372258781331055</v>
      </c>
      <c r="AE108">
        <f t="shared" si="9"/>
        <v>47.198746844205147</v>
      </c>
      <c r="AF108">
        <f>SUM($AC$105:AC108)</f>
        <v>18899.639002918218</v>
      </c>
    </row>
    <row r="109" spans="1:32">
      <c r="A109">
        <v>4</v>
      </c>
      <c r="B109">
        <f>D109*H10+I10*E109</f>
        <v>5.3738298337676476</v>
      </c>
      <c r="C109">
        <f t="shared" si="0"/>
        <v>4263.9271832415343</v>
      </c>
      <c r="D109">
        <f>D108*N13+O13*E108</f>
        <v>-63.020368050548512</v>
      </c>
      <c r="E109">
        <f>D108*N14+O14*E108</f>
        <v>17.098549471079092</v>
      </c>
      <c r="F109">
        <f>SUM($C$105:C109)</f>
        <v>47306.792292861537</v>
      </c>
      <c r="I109">
        <v>4</v>
      </c>
      <c r="J109">
        <f t="shared" si="1"/>
        <v>21.569113947754136</v>
      </c>
      <c r="K109">
        <f t="shared" si="2"/>
        <v>4285.8738882382722</v>
      </c>
      <c r="L109">
        <f t="shared" si="6"/>
        <v>-58.338253355343653</v>
      </c>
      <c r="M109">
        <f t="shared" si="7"/>
        <v>29.707273245553978</v>
      </c>
      <c r="N109">
        <f>SUM($K$105:K109)</f>
        <v>48138.590890575419</v>
      </c>
      <c r="S109">
        <v>4</v>
      </c>
      <c r="T109">
        <f xml:space="preserve"> V109*Y10+Z10*W109</f>
        <v>20.4407995902938</v>
      </c>
      <c r="U109">
        <f t="shared" si="3"/>
        <v>1805.852610036538</v>
      </c>
      <c r="V109">
        <f>V108*AE13+AF13*W108</f>
        <v>-54.910673430226318</v>
      </c>
      <c r="W109">
        <f>V108*AE14+AF14*W108</f>
        <v>34.415072768644826</v>
      </c>
      <c r="X109">
        <f>SUM($U$105:U109)</f>
        <v>20559.140762266812</v>
      </c>
      <c r="AA109">
        <v>4</v>
      </c>
      <c r="AB109">
        <f t="shared" si="4"/>
        <v>-2172.2975570993494</v>
      </c>
      <c r="AC109">
        <f t="shared" si="5"/>
        <v>1806.9903276096122</v>
      </c>
      <c r="AD109">
        <f t="shared" si="8"/>
        <v>-52.855478379486463</v>
      </c>
      <c r="AE109">
        <f t="shared" si="9"/>
        <v>39.997146040660056</v>
      </c>
      <c r="AF109">
        <f>SUM($AC$105:AC109)</f>
        <v>20706.62933052783</v>
      </c>
    </row>
    <row r="110" spans="1:32">
      <c r="A110">
        <v>5</v>
      </c>
      <c r="C110">
        <f t="shared" si="0"/>
        <v>3282.550905535878</v>
      </c>
      <c r="D110">
        <f>D109*N10+O10*E109</f>
        <v>-56.180948262116864</v>
      </c>
      <c r="E110">
        <f>D109*N11+O11*E109</f>
        <v>11.236189652423375</v>
      </c>
      <c r="F110">
        <f>SUM($C$105:C110)</f>
        <v>50589.343198397415</v>
      </c>
      <c r="I110">
        <v>5</v>
      </c>
      <c r="J110">
        <f t="shared" si="1"/>
        <v>18.614738368273947</v>
      </c>
      <c r="K110">
        <f t="shared" si="2"/>
        <v>3192.1894012075777</v>
      </c>
      <c r="L110">
        <f t="shared" si="6"/>
        <v>-50.347516625033897</v>
      </c>
      <c r="M110">
        <f t="shared" si="7"/>
        <v>25.638193596654055</v>
      </c>
      <c r="N110">
        <f>SUM($K$105:K110)</f>
        <v>51330.780291782998</v>
      </c>
      <c r="S110">
        <v>5</v>
      </c>
      <c r="U110">
        <f t="shared" si="3"/>
        <v>1318.0647670230514</v>
      </c>
      <c r="V110">
        <f>V109*AE10+AF10*W109</f>
        <v>-47.375526128174322</v>
      </c>
      <c r="W110">
        <f>V109*AE11+AF11*W109</f>
        <v>27.427936179469349</v>
      </c>
      <c r="X110">
        <f>SUM($U$105:U110)</f>
        <v>21877.205529289862</v>
      </c>
      <c r="AA110">
        <v>5</v>
      </c>
      <c r="AC110">
        <f t="shared" si="5"/>
        <v>1297.6360413358361</v>
      </c>
      <c r="AD110">
        <f t="shared" si="8"/>
        <v>-44.790771559495887</v>
      </c>
      <c r="AE110">
        <f t="shared" si="9"/>
        <v>33.894367930539687</v>
      </c>
      <c r="AF110">
        <f>SUM($AC$105:AC110)</f>
        <v>22004.265371863665</v>
      </c>
    </row>
    <row r="115" spans="1:32">
      <c r="A115" s="5" t="s">
        <v>4</v>
      </c>
      <c r="B115" s="5"/>
      <c r="S115" s="5" t="s">
        <v>4</v>
      </c>
      <c r="T115" s="5"/>
    </row>
    <row r="116" spans="1:32">
      <c r="A116" t="s">
        <v>6</v>
      </c>
      <c r="B116" t="s">
        <v>5</v>
      </c>
      <c r="C116" t="s">
        <v>7</v>
      </c>
      <c r="D116" t="s">
        <v>8</v>
      </c>
      <c r="E116" t="s">
        <v>9</v>
      </c>
      <c r="F116" t="s">
        <v>14</v>
      </c>
      <c r="I116" s="5" t="s">
        <v>10</v>
      </c>
      <c r="S116" t="s">
        <v>6</v>
      </c>
      <c r="T116" t="s">
        <v>5</v>
      </c>
      <c r="U116" t="s">
        <v>7</v>
      </c>
      <c r="V116" t="s">
        <v>8</v>
      </c>
      <c r="W116" t="s">
        <v>9</v>
      </c>
      <c r="X116" t="s">
        <v>14</v>
      </c>
      <c r="AA116" s="5" t="s">
        <v>10</v>
      </c>
    </row>
    <row r="117" spans="1:32">
      <c r="A117">
        <v>0</v>
      </c>
      <c r="B117">
        <f xml:space="preserve"> D117*$H$10+$I$10*E117</f>
        <v>-61.538461538461604</v>
      </c>
      <c r="C117">
        <f>D117^2+E117^2</f>
        <v>20000</v>
      </c>
      <c r="D117">
        <f>$F$1</f>
        <v>-100</v>
      </c>
      <c r="E117">
        <f>$F$2</f>
        <v>100</v>
      </c>
      <c r="F117">
        <f>SUM(C117)</f>
        <v>20000</v>
      </c>
      <c r="I117" t="s">
        <v>6</v>
      </c>
      <c r="J117" t="s">
        <v>5</v>
      </c>
      <c r="K117" t="s">
        <v>7</v>
      </c>
      <c r="L117" t="s">
        <v>8</v>
      </c>
      <c r="M117" t="s">
        <v>9</v>
      </c>
      <c r="N117" t="s">
        <v>14</v>
      </c>
      <c r="S117">
        <v>0</v>
      </c>
      <c r="T117">
        <f>V117*$Y$10+$Z$10*W117</f>
        <v>3.7735849056602859</v>
      </c>
      <c r="U117">
        <f>0.7*(V117^2+W117^2) + 0.6 * V117*W117</f>
        <v>8000</v>
      </c>
      <c r="V117">
        <f>$F$1</f>
        <v>-100</v>
      </c>
      <c r="W117">
        <f>$F$2</f>
        <v>100</v>
      </c>
      <c r="X117">
        <f>SUM(U117)</f>
        <v>8000</v>
      </c>
      <c r="AA117" t="s">
        <v>6</v>
      </c>
      <c r="AB117" t="s">
        <v>5</v>
      </c>
      <c r="AC117" t="s">
        <v>7</v>
      </c>
      <c r="AD117" t="s">
        <v>8</v>
      </c>
      <c r="AE117" t="s">
        <v>9</v>
      </c>
      <c r="AF117" t="s">
        <v>14</v>
      </c>
    </row>
    <row r="118" spans="1:32">
      <c r="A118">
        <v>1</v>
      </c>
      <c r="B118">
        <f t="shared" ref="B118:B122" si="10" xml:space="preserve"> D118*$H$10+$I$10*E118</f>
        <v>14.792899408283979</v>
      </c>
      <c r="C118">
        <f t="shared" ref="C118:C122" si="11">D118^2+E118^2</f>
        <v>9615.3846153846043</v>
      </c>
      <c r="D118">
        <f>D117*$N$10+$O$10*E117</f>
        <v>-96.153846153846104</v>
      </c>
      <c r="E118">
        <f>D117*$N$11+$O$11*E117</f>
        <v>19.23076923076923</v>
      </c>
      <c r="F118">
        <f>SUM(C117:C118)</f>
        <v>29615.384615384603</v>
      </c>
      <c r="I118">
        <v>0</v>
      </c>
      <c r="J118">
        <v>0</v>
      </c>
      <c r="K118">
        <f xml:space="preserve"> L118^2+M118^2</f>
        <v>20000</v>
      </c>
      <c r="L118">
        <f>$F$1</f>
        <v>-100</v>
      </c>
      <c r="M118">
        <f>$F$2</f>
        <v>100</v>
      </c>
      <c r="N118">
        <f>SUM(K118)</f>
        <v>20000</v>
      </c>
      <c r="S118">
        <v>1</v>
      </c>
      <c r="T118">
        <f t="shared" ref="T118:T121" si="12">V118*$Y$10+$Z$10*W118</f>
        <v>37.201851192595178</v>
      </c>
      <c r="U118">
        <f t="shared" ref="U118:U122" si="13">0.7*(V118^2+W118^2) + 0.6 * V118*W118</f>
        <v>4716.9811320754743</v>
      </c>
      <c r="V118">
        <f>V117*$AE$10+$AF$10*W117</f>
        <v>-89.62264150943399</v>
      </c>
      <c r="W118">
        <f>V117*$AE$11+$AF$11*W117</f>
        <v>51.886792452830214</v>
      </c>
      <c r="X118">
        <f>SUM(U117:U118)</f>
        <v>12716.981132075474</v>
      </c>
      <c r="AA118">
        <v>0</v>
      </c>
      <c r="AB118">
        <v>0</v>
      </c>
      <c r="AC118">
        <f>0.7*(AD118^2+AE118^2) + 0.6 * AD118*AE118</f>
        <v>8000</v>
      </c>
      <c r="AD118">
        <f>$F$1</f>
        <v>-100</v>
      </c>
      <c r="AE118">
        <f>$F$2</f>
        <v>100</v>
      </c>
      <c r="AF118">
        <f>SUM(AC118)</f>
        <v>8000</v>
      </c>
    </row>
    <row r="119" spans="1:32">
      <c r="A119">
        <v>2</v>
      </c>
      <c r="B119">
        <f t="shared" si="10"/>
        <v>13.086026399635831</v>
      </c>
      <c r="C119">
        <f t="shared" si="11"/>
        <v>7524.4651797906081</v>
      </c>
      <c r="D119">
        <f t="shared" ref="D119:D122" si="14">D118*$N$10+$O$10*E118</f>
        <v>-85.059171597633053</v>
      </c>
      <c r="E119">
        <f t="shared" ref="E119:E122" si="15">D118*$N$11+$O$11*E118</f>
        <v>17.01183431952661</v>
      </c>
      <c r="F119">
        <f xml:space="preserve"> SUM(C117:C119)</f>
        <v>37139.849795175207</v>
      </c>
      <c r="I119">
        <v>1</v>
      </c>
      <c r="J119">
        <v>0</v>
      </c>
      <c r="K119">
        <f t="shared" ref="K119:K123" si="16" xml:space="preserve"> L119^2+M119^2</f>
        <v>10600</v>
      </c>
      <c r="L119">
        <f>L118*$B$1</f>
        <v>-90</v>
      </c>
      <c r="M119">
        <f>M118*$C$2</f>
        <v>50</v>
      </c>
      <c r="N119">
        <f>SUM(K118:K119)</f>
        <v>30600</v>
      </c>
      <c r="S119">
        <v>2</v>
      </c>
      <c r="T119">
        <f t="shared" si="12"/>
        <v>31.93743828798268</v>
      </c>
      <c r="U119">
        <f t="shared" si="13"/>
        <v>3476.4436413952503</v>
      </c>
      <c r="V119">
        <f t="shared" ref="V119:V122" si="17">V118*$AE$10+$AF$10*W118</f>
        <v>-76.940192239231109</v>
      </c>
      <c r="W119">
        <f t="shared" ref="W119:W122" si="18">V118*$AE$11+$AF$11*W118</f>
        <v>44.544321822712746</v>
      </c>
      <c r="X119">
        <f xml:space="preserve"> SUM(U117:U119)</f>
        <v>16193.424773470724</v>
      </c>
      <c r="AA119">
        <v>1</v>
      </c>
      <c r="AB119">
        <v>0</v>
      </c>
      <c r="AC119">
        <f t="shared" ref="AC119:AC123" si="19">0.7*(AD119^2+AE119^2) + 0.6 * AD119*AE119</f>
        <v>4719.9999999999991</v>
      </c>
      <c r="AD119">
        <f xml:space="preserve"> AD118*$S$1</f>
        <v>-90</v>
      </c>
      <c r="AE119">
        <f>AE118*$T$2</f>
        <v>50</v>
      </c>
      <c r="AF119">
        <f>SUM(AC118:AC119)</f>
        <v>12720</v>
      </c>
    </row>
    <row r="120" spans="1:32">
      <c r="A120">
        <v>3</v>
      </c>
      <c r="B120">
        <f t="shared" si="10"/>
        <v>11.576100276600922</v>
      </c>
      <c r="C120">
        <f t="shared" si="11"/>
        <v>5888.2279291556633</v>
      </c>
      <c r="D120">
        <f t="shared" si="14"/>
        <v>-75.24465179790613</v>
      </c>
      <c r="E120">
        <f t="shared" si="15"/>
        <v>15.048930359581226</v>
      </c>
      <c r="F120">
        <f>SUM(C117:C120)</f>
        <v>43028.077724330869</v>
      </c>
      <c r="I120">
        <v>2</v>
      </c>
      <c r="J120">
        <v>0</v>
      </c>
      <c r="K120">
        <f t="shared" si="16"/>
        <v>7186</v>
      </c>
      <c r="L120">
        <f t="shared" ref="L120:L123" si="20">L119*$B$1</f>
        <v>-81</v>
      </c>
      <c r="M120">
        <f t="shared" ref="M120:M123" si="21">M119*$C$2</f>
        <v>25</v>
      </c>
      <c r="N120">
        <f xml:space="preserve"> SUM(K118:K120)</f>
        <v>37786</v>
      </c>
      <c r="S120">
        <v>3</v>
      </c>
      <c r="T120">
        <f t="shared" si="12"/>
        <v>27.417989473645505</v>
      </c>
      <c r="U120">
        <f t="shared" si="13"/>
        <v>2562.1600030610625</v>
      </c>
      <c r="V120">
        <f t="shared" si="17"/>
        <v>-66.052429186509755</v>
      </c>
      <c r="W120">
        <f t="shared" si="18"/>
        <v>38.240880055347759</v>
      </c>
      <c r="X120">
        <f>SUM(U117:U120)</f>
        <v>18755.584776531789</v>
      </c>
      <c r="AA120">
        <v>2</v>
      </c>
      <c r="AB120">
        <v>0</v>
      </c>
      <c r="AC120">
        <f t="shared" si="19"/>
        <v>3815.2</v>
      </c>
      <c r="AD120">
        <f t="shared" ref="AD120:AD123" si="22" xml:space="preserve"> AD119*$S$1</f>
        <v>-81</v>
      </c>
      <c r="AE120">
        <f t="shared" ref="AE120:AE123" si="23">AE119*$T$2</f>
        <v>25</v>
      </c>
      <c r="AF120">
        <f xml:space="preserve"> SUM(AC118:AC120)</f>
        <v>16535.2</v>
      </c>
    </row>
    <row r="121" spans="1:32">
      <c r="A121">
        <v>4</v>
      </c>
      <c r="B121">
        <f t="shared" si="10"/>
        <v>10.24039639853158</v>
      </c>
      <c r="C121">
        <f t="shared" si="11"/>
        <v>4607.7996664546499</v>
      </c>
      <c r="D121">
        <f t="shared" si="14"/>
        <v>-66.562576590455393</v>
      </c>
      <c r="E121">
        <f t="shared" si="15"/>
        <v>13.312515318091078</v>
      </c>
      <c r="F121">
        <f>SUM(C117:C121)</f>
        <v>47635.877390785521</v>
      </c>
      <c r="I121">
        <v>3</v>
      </c>
      <c r="J121">
        <v>0</v>
      </c>
      <c r="K121">
        <f t="shared" si="16"/>
        <v>5470.6600000000008</v>
      </c>
      <c r="L121">
        <f t="shared" si="20"/>
        <v>-72.900000000000006</v>
      </c>
      <c r="M121">
        <f t="shared" si="21"/>
        <v>12.5</v>
      </c>
      <c r="N121">
        <f>SUM(K118:K121)</f>
        <v>43256.66</v>
      </c>
      <c r="S121">
        <v>4</v>
      </c>
      <c r="T121">
        <f t="shared" si="12"/>
        <v>23.538085302846628</v>
      </c>
      <c r="U121">
        <f t="shared" si="13"/>
        <v>1888.3274283863191</v>
      </c>
      <c r="V121">
        <f t="shared" si="17"/>
        <v>-56.705387320494246</v>
      </c>
      <c r="W121">
        <f t="shared" si="18"/>
        <v>32.829434764496675</v>
      </c>
      <c r="X121">
        <f>SUM(U117:U121)</f>
        <v>20643.912204918106</v>
      </c>
      <c r="AA121">
        <v>3</v>
      </c>
      <c r="AB121">
        <v>0</v>
      </c>
      <c r="AC121">
        <f t="shared" si="19"/>
        <v>3282.7120000000004</v>
      </c>
      <c r="AD121">
        <f t="shared" si="22"/>
        <v>-72.900000000000006</v>
      </c>
      <c r="AE121">
        <f t="shared" si="23"/>
        <v>12.5</v>
      </c>
      <c r="AF121">
        <f>SUM(AC118:AC121)</f>
        <v>19817.912</v>
      </c>
    </row>
    <row r="122" spans="1:32">
      <c r="A122">
        <v>5</v>
      </c>
      <c r="B122">
        <f t="shared" si="10"/>
        <v>9.0588121987010108</v>
      </c>
      <c r="C122">
        <f t="shared" si="11"/>
        <v>3605.807727151639</v>
      </c>
      <c r="D122">
        <f t="shared" si="14"/>
        <v>-58.882279291556671</v>
      </c>
      <c r="E122">
        <f t="shared" si="15"/>
        <v>11.776455858311333</v>
      </c>
      <c r="F122">
        <f>SUM(C117:C122)</f>
        <v>51241.685117937159</v>
      </c>
      <c r="I122">
        <v>4</v>
      </c>
      <c r="J122">
        <v>0</v>
      </c>
      <c r="K122">
        <f t="shared" si="16"/>
        <v>4343.7346000000016</v>
      </c>
      <c r="L122">
        <f t="shared" si="20"/>
        <v>-65.610000000000014</v>
      </c>
      <c r="M122">
        <f t="shared" si="21"/>
        <v>6.25</v>
      </c>
      <c r="N122">
        <f>SUM(K118:K122)</f>
        <v>47600.394600000007</v>
      </c>
      <c r="S122">
        <v>5</v>
      </c>
      <c r="U122">
        <f t="shared" si="13"/>
        <v>1391.7087428326022</v>
      </c>
      <c r="V122">
        <f t="shared" si="17"/>
        <v>-48.681040058160178</v>
      </c>
      <c r="W122">
        <f t="shared" si="18"/>
        <v>28.183760033671685</v>
      </c>
      <c r="X122">
        <f>SUM(U117:U122)</f>
        <v>22035.620947750707</v>
      </c>
      <c r="AA122">
        <v>4</v>
      </c>
      <c r="AB122">
        <v>0</v>
      </c>
      <c r="AC122">
        <f t="shared" si="19"/>
        <v>2794.5767200000009</v>
      </c>
      <c r="AD122">
        <f t="shared" si="22"/>
        <v>-65.610000000000014</v>
      </c>
      <c r="AE122">
        <f t="shared" si="23"/>
        <v>6.25</v>
      </c>
      <c r="AF122">
        <f>SUM(AC118:AC122)</f>
        <v>22612.488720000001</v>
      </c>
    </row>
    <row r="123" spans="1:32">
      <c r="I123">
        <v>5</v>
      </c>
      <c r="K123">
        <f t="shared" si="16"/>
        <v>3496.5500260000017</v>
      </c>
      <c r="L123">
        <f t="shared" si="20"/>
        <v>-59.049000000000014</v>
      </c>
      <c r="M123">
        <f t="shared" si="21"/>
        <v>3.125</v>
      </c>
      <c r="N123">
        <f>SUM(K118:K123)</f>
        <v>51096.944626000011</v>
      </c>
      <c r="AA123">
        <v>5</v>
      </c>
      <c r="AC123">
        <f t="shared" si="19"/>
        <v>2336.8681432000008</v>
      </c>
      <c r="AD123">
        <f t="shared" si="22"/>
        <v>-59.049000000000014</v>
      </c>
      <c r="AE123">
        <f t="shared" si="23"/>
        <v>3.125</v>
      </c>
      <c r="AF123">
        <f>SUM(AC118:AC123)</f>
        <v>24949.356863200002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"/>
  <sheetViews>
    <sheetView topLeftCell="A39" zoomScale="91" workbookViewId="0">
      <selection activeCell="B16" sqref="B16:C17"/>
    </sheetView>
  </sheetViews>
  <sheetFormatPr defaultColWidth="11" defaultRowHeight="15.75"/>
  <sheetData>
    <row r="1" spans="1:15">
      <c r="A1" t="s">
        <v>0</v>
      </c>
      <c r="B1">
        <v>0.5</v>
      </c>
      <c r="C1">
        <v>0</v>
      </c>
      <c r="E1" t="s">
        <v>3</v>
      </c>
      <c r="F1">
        <v>4.4514352809393198</v>
      </c>
      <c r="G1" t="s">
        <v>67</v>
      </c>
      <c r="H1" t="s">
        <v>67</v>
      </c>
    </row>
    <row r="2" spans="1:15">
      <c r="B2">
        <v>0.5</v>
      </c>
      <c r="C2">
        <v>0.5</v>
      </c>
      <c r="F2">
        <v>-1.208419461338226</v>
      </c>
      <c r="G2" t="s">
        <v>67</v>
      </c>
    </row>
    <row r="3" spans="1:15">
      <c r="H3" t="s">
        <v>67</v>
      </c>
      <c r="I3" t="s">
        <v>67</v>
      </c>
    </row>
    <row r="4" spans="1:15">
      <c r="A4" t="s">
        <v>1</v>
      </c>
      <c r="B4">
        <v>0.5</v>
      </c>
      <c r="E4" t="s">
        <v>2</v>
      </c>
      <c r="F4">
        <v>0</v>
      </c>
    </row>
    <row r="5" spans="1:15">
      <c r="B5">
        <v>0</v>
      </c>
    </row>
    <row r="7" spans="1:15">
      <c r="A7" t="s">
        <v>24</v>
      </c>
      <c r="B7">
        <v>1</v>
      </c>
      <c r="C7">
        <v>0</v>
      </c>
    </row>
    <row r="8" spans="1:15">
      <c r="B8">
        <v>0</v>
      </c>
      <c r="C8">
        <v>1</v>
      </c>
    </row>
    <row r="10" spans="1:15">
      <c r="A10" t="s">
        <v>26</v>
      </c>
      <c r="B10">
        <v>1</v>
      </c>
      <c r="C10">
        <v>0</v>
      </c>
      <c r="G10" t="s">
        <v>36</v>
      </c>
      <c r="H10">
        <v>-1</v>
      </c>
      <c r="I10">
        <v>0</v>
      </c>
      <c r="M10" t="s">
        <v>52</v>
      </c>
      <c r="N10">
        <v>0</v>
      </c>
      <c r="O10">
        <v>0</v>
      </c>
    </row>
    <row r="11" spans="1:15">
      <c r="B11">
        <v>0</v>
      </c>
      <c r="C11">
        <v>1</v>
      </c>
      <c r="N11">
        <v>0.5</v>
      </c>
      <c r="O11">
        <v>0.5</v>
      </c>
    </row>
    <row r="13" spans="1:15">
      <c r="A13" t="s">
        <v>25</v>
      </c>
      <c r="B13">
        <v>1.25</v>
      </c>
      <c r="C13">
        <v>0.25</v>
      </c>
      <c r="G13" t="s">
        <v>37</v>
      </c>
      <c r="H13">
        <v>-1.2</v>
      </c>
      <c r="I13">
        <v>-0.2</v>
      </c>
      <c r="M13" t="s">
        <v>55</v>
      </c>
      <c r="N13">
        <v>-0.1</v>
      </c>
      <c r="O13">
        <v>-0.1</v>
      </c>
    </row>
    <row r="14" spans="1:15">
      <c r="B14">
        <v>0.25</v>
      </c>
      <c r="C14">
        <v>1.25</v>
      </c>
      <c r="N14">
        <v>0.5</v>
      </c>
      <c r="O14">
        <v>0.5</v>
      </c>
    </row>
    <row r="16" spans="1:15">
      <c r="A16" t="s">
        <v>27</v>
      </c>
      <c r="B16">
        <v>1.3</v>
      </c>
      <c r="C16">
        <v>0.3</v>
      </c>
      <c r="G16" t="s">
        <v>38</v>
      </c>
      <c r="H16">
        <v>-1.2307692307692299</v>
      </c>
      <c r="I16">
        <v>-0.230769230769231</v>
      </c>
      <c r="M16" t="s">
        <v>54</v>
      </c>
      <c r="N16">
        <v>-0.115384615384615</v>
      </c>
      <c r="O16">
        <v>-0.115384615384615</v>
      </c>
    </row>
    <row r="17" spans="1:15">
      <c r="B17">
        <v>0.3</v>
      </c>
      <c r="C17">
        <v>1.3</v>
      </c>
      <c r="N17">
        <v>0.5</v>
      </c>
      <c r="O17">
        <v>0.5</v>
      </c>
    </row>
    <row r="19" spans="1:15">
      <c r="A19" t="s">
        <v>28</v>
      </c>
      <c r="B19">
        <v>1.3076923076923099</v>
      </c>
      <c r="C19">
        <v>0.30769230769230799</v>
      </c>
      <c r="G19" t="s">
        <v>39</v>
      </c>
      <c r="H19">
        <v>-1.23529411764706</v>
      </c>
      <c r="I19">
        <v>-0.23529411764705899</v>
      </c>
      <c r="M19" t="s">
        <v>56</v>
      </c>
      <c r="N19">
        <v>-0.11764705882352899</v>
      </c>
      <c r="O19">
        <v>-0.11764705882352899</v>
      </c>
    </row>
    <row r="20" spans="1:15">
      <c r="B20">
        <v>0.30769230769230799</v>
      </c>
      <c r="C20">
        <v>1.3076923076923099</v>
      </c>
      <c r="N20">
        <v>0.5</v>
      </c>
      <c r="O20">
        <v>0.5</v>
      </c>
    </row>
    <row r="22" spans="1:15">
      <c r="A22" t="s">
        <v>29</v>
      </c>
      <c r="B22">
        <v>1.3088235294117601</v>
      </c>
      <c r="C22">
        <v>0.308823529411765</v>
      </c>
      <c r="G22" t="s">
        <v>40</v>
      </c>
      <c r="H22">
        <v>-1.2359550561797801</v>
      </c>
      <c r="I22">
        <v>-0.235955056179775</v>
      </c>
      <c r="M22" t="s">
        <v>57</v>
      </c>
      <c r="N22">
        <v>-0.117977528089888</v>
      </c>
      <c r="O22">
        <v>-0.117977528089888</v>
      </c>
    </row>
    <row r="23" spans="1:15">
      <c r="B23">
        <v>0.308823529411765</v>
      </c>
      <c r="C23">
        <v>1.3088235294117601</v>
      </c>
      <c r="N23">
        <v>0.5</v>
      </c>
      <c r="O23">
        <v>0.5</v>
      </c>
    </row>
    <row r="25" spans="1:15">
      <c r="A25" t="s">
        <v>30</v>
      </c>
      <c r="B25">
        <v>1.30898876404494</v>
      </c>
      <c r="C25">
        <v>0.30898876404494402</v>
      </c>
      <c r="G25" t="s">
        <v>41</v>
      </c>
      <c r="M25" t="s">
        <v>58</v>
      </c>
    </row>
    <row r="26" spans="1:15">
      <c r="B26">
        <v>0.30898876404494402</v>
      </c>
      <c r="C26">
        <v>1.30898876404494</v>
      </c>
    </row>
    <row r="27" spans="1:15">
      <c r="A27" s="11" t="s">
        <v>35</v>
      </c>
      <c r="G27" s="11" t="s">
        <v>35</v>
      </c>
      <c r="M27" s="11" t="s">
        <v>35</v>
      </c>
    </row>
    <row r="28" spans="1:15">
      <c r="A28" s="11" t="s">
        <v>35</v>
      </c>
      <c r="G28" s="11" t="s">
        <v>35</v>
      </c>
      <c r="M28" s="11" t="s">
        <v>35</v>
      </c>
    </row>
    <row r="29" spans="1:15">
      <c r="A29" s="11" t="s">
        <v>35</v>
      </c>
      <c r="G29" s="11" t="s">
        <v>35</v>
      </c>
      <c r="M29" s="11" t="s">
        <v>35</v>
      </c>
    </row>
    <row r="30" spans="1:15">
      <c r="A30" s="10" t="s">
        <v>18</v>
      </c>
      <c r="B30" s="10">
        <v>1.3090169943749499</v>
      </c>
      <c r="C30" s="10">
        <v>0.30901699437494801</v>
      </c>
      <c r="G30" s="10" t="s">
        <v>19</v>
      </c>
      <c r="H30">
        <v>-1.23606797749979</v>
      </c>
      <c r="I30">
        <v>-0.23606797749979</v>
      </c>
      <c r="M30" t="s">
        <v>53</v>
      </c>
      <c r="N30">
        <v>-0.118033988749895</v>
      </c>
      <c r="O30">
        <v>-0.118033988749895</v>
      </c>
    </row>
    <row r="31" spans="1:15">
      <c r="A31" s="10"/>
      <c r="B31" s="10">
        <v>0.30901699437494801</v>
      </c>
      <c r="C31" s="10">
        <v>1.3090169943749499</v>
      </c>
      <c r="N31">
        <v>0.5</v>
      </c>
      <c r="O31">
        <v>0.5</v>
      </c>
    </row>
    <row r="34" spans="1:14">
      <c r="A34" s="5" t="s">
        <v>63</v>
      </c>
      <c r="I34" s="5" t="s">
        <v>21</v>
      </c>
      <c r="J34" s="5"/>
    </row>
    <row r="35" spans="1:14">
      <c r="A35" t="s">
        <v>6</v>
      </c>
      <c r="B35" t="s">
        <v>5</v>
      </c>
      <c r="C35" t="s">
        <v>7</v>
      </c>
      <c r="D35" t="s">
        <v>8</v>
      </c>
      <c r="E35" t="s">
        <v>9</v>
      </c>
      <c r="F35" t="s">
        <v>14</v>
      </c>
      <c r="I35" t="s">
        <v>6</v>
      </c>
      <c r="J35" t="s">
        <v>5</v>
      </c>
      <c r="K35" t="s">
        <v>7</v>
      </c>
      <c r="L35" t="s">
        <v>8</v>
      </c>
      <c r="M35" t="s">
        <v>9</v>
      </c>
      <c r="N35" t="s">
        <v>14</v>
      </c>
    </row>
    <row r="36" spans="1:14">
      <c r="A36">
        <v>0</v>
      </c>
      <c r="C36">
        <f xml:space="preserve"> D36^2+E36^2</f>
        <v>21.275553654932292</v>
      </c>
      <c r="D36">
        <f>$F$1</f>
        <v>4.4514352809393198</v>
      </c>
      <c r="E36">
        <f>$F$2</f>
        <v>-1.208419461338226</v>
      </c>
      <c r="F36">
        <f xml:space="preserve"> C36</f>
        <v>21.275553654932292</v>
      </c>
      <c r="I36">
        <v>0</v>
      </c>
      <c r="K36">
        <f>L36^2+M36^2</f>
        <v>21.275553654932292</v>
      </c>
      <c r="L36">
        <f>$F$1</f>
        <v>4.4514352809393198</v>
      </c>
      <c r="M36">
        <f>$F$2</f>
        <v>-1.208419461338226</v>
      </c>
      <c r="N36">
        <f xml:space="preserve"> K36</f>
        <v>21.275553654932292</v>
      </c>
    </row>
    <row r="37" spans="1:14">
      <c r="A37">
        <v>1</v>
      </c>
      <c r="C37">
        <f t="shared" ref="C37:C41" si="0" xml:space="preserve"> D37^2+E37^2</f>
        <v>2.7756729494666676</v>
      </c>
      <c r="D37">
        <f>SUMPRODUCT(D36:E36,N22:O22)</f>
        <v>-0.38260298995293918</v>
      </c>
      <c r="E37">
        <f>SUMPRODUCT(D36:E36,N23:O23)</f>
        <v>1.6215079098005469</v>
      </c>
      <c r="F37">
        <f>SUM($C$36:C37)</f>
        <v>24.051226604398959</v>
      </c>
      <c r="I37">
        <v>1</v>
      </c>
      <c r="K37">
        <f t="shared" ref="K37:K41" si="1">L37^2+M37^2</f>
        <v>2.7758130943612027</v>
      </c>
      <c r="L37">
        <f xml:space="preserve"> SUMPRODUCT(L36:M36,$N$30:$O$30)</f>
        <v>-0.38278609276652698</v>
      </c>
      <c r="M37">
        <f>SUMPRODUCT(L36:M36,$N$31:$O$31)</f>
        <v>1.6215079098005469</v>
      </c>
      <c r="N37">
        <f>SUM($K$36:K37)</f>
        <v>24.051366749293493</v>
      </c>
    </row>
    <row r="38" spans="1:14">
      <c r="A38">
        <v>2</v>
      </c>
      <c r="C38">
        <f t="shared" si="0"/>
        <v>0.40496543869281576</v>
      </c>
      <c r="D38">
        <f>SUMPRODUCT(D37:E37,N19:O19)</f>
        <v>-0.14575351998207098</v>
      </c>
      <c r="E38">
        <f>SUMPRODUCT(D37:E37,N20:O20)</f>
        <v>0.61945245992380382</v>
      </c>
      <c r="F38">
        <f>SUM($C$36:C38)</f>
        <v>24.456192043091775</v>
      </c>
      <c r="I38">
        <v>2</v>
      </c>
      <c r="K38">
        <f t="shared" si="1"/>
        <v>0.40498567252567808</v>
      </c>
      <c r="L38">
        <f t="shared" ref="L38:L41" si="2" xml:space="preserve"> SUMPRODUCT(L37:M37,$N$30:$O$30)</f>
        <v>-0.146211277016043</v>
      </c>
      <c r="M38">
        <f t="shared" ref="M38:M41" si="3">SUMPRODUCT(L37:M37,$N$31:$O$31)</f>
        <v>0.61936090851700998</v>
      </c>
      <c r="N38">
        <f>SUM($K$36:K38)</f>
        <v>24.456352421819172</v>
      </c>
    </row>
    <row r="39" spans="1:14">
      <c r="A39">
        <v>3</v>
      </c>
      <c r="C39">
        <f t="shared" si="0"/>
        <v>5.908512138305029E-2</v>
      </c>
      <c r="D39">
        <f>SUMPRODUCT(D38:E38,N16:O16)</f>
        <v>-5.4657569993276679E-2</v>
      </c>
      <c r="E39">
        <f>SUMPRODUCT(D38:E38,N17:O17)</f>
        <v>0.23684946997086642</v>
      </c>
      <c r="F39">
        <f>SUM($C$36:C39)</f>
        <v>24.515277164474824</v>
      </c>
      <c r="I39">
        <v>3</v>
      </c>
      <c r="K39">
        <f t="shared" si="1"/>
        <v>5.908661331854554E-2</v>
      </c>
      <c r="L39">
        <f t="shared" si="2"/>
        <v>-5.5847738281602097E-2</v>
      </c>
      <c r="M39">
        <f t="shared" si="3"/>
        <v>0.2365748157504835</v>
      </c>
      <c r="N39">
        <f>SUM($K$36:K39)</f>
        <v>24.515439035137717</v>
      </c>
    </row>
    <row r="40" spans="1:14">
      <c r="A40">
        <v>4</v>
      </c>
      <c r="C40">
        <f t="shared" si="0"/>
        <v>8.6304109885354582E-3</v>
      </c>
      <c r="D40">
        <f>SUMPRODUCT(D39:E39,N13:O13)</f>
        <v>-1.8219189997758976E-2</v>
      </c>
      <c r="E40">
        <f>SUMPRODUCT(D39:E39,N14:O14)</f>
        <v>9.1095949988794875E-2</v>
      </c>
      <c r="F40">
        <f>SUM($C$36:C40)</f>
        <v>24.523907575463358</v>
      </c>
      <c r="I40">
        <v>4</v>
      </c>
      <c r="K40">
        <f t="shared" si="1"/>
        <v>8.6206207041409893E-3</v>
      </c>
      <c r="L40">
        <f t="shared" si="2"/>
        <v>-2.1331937828763352E-2</v>
      </c>
      <c r="M40">
        <f t="shared" si="3"/>
        <v>9.0363538734440696E-2</v>
      </c>
      <c r="N40">
        <f>SUM($K$36:K40)</f>
        <v>24.524059655841857</v>
      </c>
    </row>
    <row r="41" spans="1:14">
      <c r="A41">
        <v>5</v>
      </c>
      <c r="C41">
        <f t="shared" si="0"/>
        <v>1.327755536697763E-3</v>
      </c>
      <c r="D41">
        <f>SUMPRODUCT(D40:E40,N10:O10)</f>
        <v>0</v>
      </c>
      <c r="E41">
        <f>SUMPRODUCT(D40:E40,N11:O11)</f>
        <v>3.6438379995517953E-2</v>
      </c>
      <c r="F41">
        <f>SUM($C$36:C41)</f>
        <v>24.525235331000054</v>
      </c>
      <c r="I41">
        <v>5</v>
      </c>
      <c r="K41">
        <f t="shared" si="1"/>
        <v>1.257731610441429E-3</v>
      </c>
      <c r="L41">
        <f t="shared" si="2"/>
        <v>-8.1480752046879622E-3</v>
      </c>
      <c r="M41">
        <f t="shared" si="3"/>
        <v>3.4515800452838669E-2</v>
      </c>
      <c r="N41">
        <f>SUM($K$36:K41)</f>
        <v>24.525317387452297</v>
      </c>
    </row>
    <row r="46" spans="1:14">
      <c r="A46" s="5" t="s">
        <v>4</v>
      </c>
      <c r="B46" s="5"/>
      <c r="I46" s="5" t="s">
        <v>10</v>
      </c>
    </row>
    <row r="47" spans="1:14">
      <c r="A47" t="s">
        <v>6</v>
      </c>
      <c r="B47" t="s">
        <v>5</v>
      </c>
      <c r="C47" t="s">
        <v>7</v>
      </c>
      <c r="D47" t="s">
        <v>8</v>
      </c>
      <c r="E47" t="s">
        <v>9</v>
      </c>
      <c r="F47" t="s">
        <v>14</v>
      </c>
      <c r="I47" t="s">
        <v>6</v>
      </c>
      <c r="J47" t="s">
        <v>5</v>
      </c>
      <c r="K47" t="s">
        <v>7</v>
      </c>
      <c r="L47" t="s">
        <v>8</v>
      </c>
      <c r="M47" t="s">
        <v>9</v>
      </c>
      <c r="N47" t="s">
        <v>14</v>
      </c>
    </row>
    <row r="48" spans="1:14">
      <c r="A48">
        <v>0</v>
      </c>
      <c r="B48">
        <f xml:space="preserve"> D48*$H$10+$I$10*E48</f>
        <v>-4.4514352809393198</v>
      </c>
      <c r="C48">
        <f>D48^2+E48^2</f>
        <v>21.275553654932292</v>
      </c>
      <c r="D48">
        <f>$F$1</f>
        <v>4.4514352809393198</v>
      </c>
      <c r="E48">
        <f>$F$2</f>
        <v>-1.208419461338226</v>
      </c>
      <c r="F48">
        <f>SUM(C48)</f>
        <v>21.275553654932292</v>
      </c>
      <c r="I48">
        <v>0</v>
      </c>
      <c r="K48">
        <f xml:space="preserve"> L48^2+M48^2</f>
        <v>21.275553654932292</v>
      </c>
      <c r="L48">
        <f>$F$1</f>
        <v>4.4514352809393198</v>
      </c>
      <c r="M48">
        <f>$F$2</f>
        <v>-1.208419461338226</v>
      </c>
      <c r="N48">
        <f>SUM(K48)</f>
        <v>21.275553654932292</v>
      </c>
    </row>
    <row r="49" spans="1:14">
      <c r="A49">
        <v>1</v>
      </c>
      <c r="C49">
        <f t="shared" ref="C49:C53" si="4">D49^2+E49^2</f>
        <v>2.6292879015457387</v>
      </c>
      <c r="D49">
        <f xml:space="preserve"> SUMPRODUCT(D48:E48,$N$10:$O$10)</f>
        <v>0</v>
      </c>
      <c r="E49">
        <f>SUMPRODUCT(D48:E48,$N$11:$O$11)</f>
        <v>1.6215079098005469</v>
      </c>
      <c r="F49">
        <f>SUM(C48:C49)</f>
        <v>23.904841556478029</v>
      </c>
      <c r="I49">
        <v>1</v>
      </c>
      <c r="K49">
        <f t="shared" ref="K49:K53" si="5" xml:space="preserve"> L49^2+M49^2</f>
        <v>7.583106916643569</v>
      </c>
      <c r="L49">
        <f>SUMPRODUCT(L48:M48,$B$1:$C$1)</f>
        <v>2.2257176404696599</v>
      </c>
      <c r="M49">
        <f>SUMPRODUCT(L48:M48,$B$2:$C$2)</f>
        <v>1.6215079098005469</v>
      </c>
      <c r="N49">
        <f>SUM(K48:K49)</f>
        <v>28.858660571575861</v>
      </c>
    </row>
    <row r="50" spans="1:14">
      <c r="A50">
        <v>2</v>
      </c>
      <c r="C50">
        <f t="shared" si="4"/>
        <v>0.65732197538643466</v>
      </c>
      <c r="D50">
        <f t="shared" ref="D50:D53" si="6" xml:space="preserve"> SUMPRODUCT(D49:E49,$N$10:$O$10)</f>
        <v>0</v>
      </c>
      <c r="E50">
        <f t="shared" ref="E50:E53" si="7">SUMPRODUCT(D49:E49,$N$11:$O$11)</f>
        <v>0.81075395490027347</v>
      </c>
      <c r="F50">
        <f xml:space="preserve"> SUM(C48:C50)</f>
        <v>24.562163531864464</v>
      </c>
      <c r="I50">
        <v>2</v>
      </c>
      <c r="K50">
        <f t="shared" si="5"/>
        <v>4.9387408624374318</v>
      </c>
      <c r="L50">
        <f t="shared" ref="L50:L53" si="8">SUMPRODUCT(L49:M49,$B$1:$C$1)</f>
        <v>1.11285882023483</v>
      </c>
      <c r="M50">
        <f t="shared" ref="M50:M53" si="9">SUMPRODUCT(L49:M49,$B$2:$C$2)</f>
        <v>1.9236127751351035</v>
      </c>
      <c r="N50">
        <f xml:space="preserve"> SUM(K48:K50)</f>
        <v>33.797401434013295</v>
      </c>
    </row>
    <row r="51" spans="1:14">
      <c r="A51">
        <v>3</v>
      </c>
      <c r="C51">
        <f t="shared" si="4"/>
        <v>0.16433049384660867</v>
      </c>
      <c r="D51">
        <f t="shared" si="6"/>
        <v>0</v>
      </c>
      <c r="E51">
        <f t="shared" si="7"/>
        <v>0.40537697745013673</v>
      </c>
      <c r="F51">
        <f>SUM(C48:C51)</f>
        <v>24.726494025711073</v>
      </c>
      <c r="I51">
        <v>3</v>
      </c>
      <c r="K51">
        <f t="shared" si="5"/>
        <v>2.6146536258157216</v>
      </c>
      <c r="L51">
        <f t="shared" si="8"/>
        <v>0.55642941011741498</v>
      </c>
      <c r="M51">
        <f t="shared" si="9"/>
        <v>1.5182357976849667</v>
      </c>
      <c r="N51">
        <f>SUM(K48:K51)</f>
        <v>36.412055059829015</v>
      </c>
    </row>
    <row r="52" spans="1:14">
      <c r="A52">
        <v>4</v>
      </c>
      <c r="C52">
        <f t="shared" si="4"/>
        <v>4.1082623461652167E-2</v>
      </c>
      <c r="D52">
        <f t="shared" si="6"/>
        <v>0</v>
      </c>
      <c r="E52">
        <f t="shared" si="7"/>
        <v>0.20268848872506837</v>
      </c>
      <c r="F52">
        <f>SUM(C48:C52)</f>
        <v>24.767576649172725</v>
      </c>
      <c r="I52">
        <v>4</v>
      </c>
      <c r="K52">
        <f t="shared" si="5"/>
        <v>1.1534623532273289</v>
      </c>
      <c r="L52">
        <f t="shared" si="8"/>
        <v>0.27821470505870749</v>
      </c>
      <c r="M52">
        <f t="shared" si="9"/>
        <v>1.037332603901191</v>
      </c>
      <c r="N52">
        <f>SUM(K48:K52)</f>
        <v>37.565517413056341</v>
      </c>
    </row>
    <row r="53" spans="1:14">
      <c r="A53">
        <v>5</v>
      </c>
      <c r="C53">
        <f t="shared" si="4"/>
        <v>1.0270655865413042E-2</v>
      </c>
      <c r="D53">
        <f t="shared" si="6"/>
        <v>0</v>
      </c>
      <c r="E53">
        <f t="shared" si="7"/>
        <v>0.10134424436253418</v>
      </c>
      <c r="F53">
        <f>SUM(C48:C53)</f>
        <v>24.777847305038136</v>
      </c>
      <c r="I53">
        <v>5</v>
      </c>
      <c r="K53">
        <f t="shared" si="5"/>
        <v>0.45201703605563365</v>
      </c>
      <c r="L53">
        <f t="shared" si="8"/>
        <v>0.13910735252935374</v>
      </c>
      <c r="M53">
        <f t="shared" si="9"/>
        <v>0.65777365447994929</v>
      </c>
      <c r="N53">
        <f>SUM(K48:K53)</f>
        <v>38.017534449111977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2"/>
  <sheetViews>
    <sheetView tabSelected="1" zoomScale="150" zoomScaleNormal="100" workbookViewId="0">
      <selection activeCell="I10" sqref="I10"/>
    </sheetView>
  </sheetViews>
  <sheetFormatPr defaultColWidth="11" defaultRowHeight="15.75"/>
  <sheetData>
    <row r="1" spans="1:9">
      <c r="A1" t="s">
        <v>0</v>
      </c>
      <c r="B1">
        <v>0.217</v>
      </c>
      <c r="C1">
        <v>0.20219999999999999</v>
      </c>
      <c r="D1">
        <v>0.23580000000000001</v>
      </c>
      <c r="E1">
        <v>0.12559999999999999</v>
      </c>
      <c r="F1">
        <v>0.14030000000000001</v>
      </c>
      <c r="H1" t="s">
        <v>3</v>
      </c>
      <c r="I1">
        <v>-0.97924995564507</v>
      </c>
    </row>
    <row r="2" spans="1:9">
      <c r="B2">
        <v>0.24970000000000001</v>
      </c>
      <c r="C2">
        <v>1.0699999999999999E-2</v>
      </c>
      <c r="D2">
        <v>0.2334</v>
      </c>
      <c r="E2">
        <v>0.12820000000000001</v>
      </c>
      <c r="F2">
        <v>0.378</v>
      </c>
      <c r="I2">
        <v>-4.6240250456894652</v>
      </c>
    </row>
    <row r="3" spans="1:9">
      <c r="B3">
        <v>0.1285</v>
      </c>
      <c r="C3">
        <v>9.0700000000000003E-2</v>
      </c>
      <c r="D3">
        <v>0.31850000000000001</v>
      </c>
      <c r="E3">
        <v>0.25069999999999998</v>
      </c>
      <c r="F3">
        <v>0.21160000000000001</v>
      </c>
      <c r="I3">
        <v>2.7372780446636149</v>
      </c>
    </row>
    <row r="4" spans="1:9">
      <c r="B4">
        <v>0.19750000000000001</v>
      </c>
      <c r="C4">
        <v>6.2899999999999998E-2</v>
      </c>
      <c r="D4">
        <v>0.2863</v>
      </c>
      <c r="E4">
        <v>0.23960000000000001</v>
      </c>
      <c r="F4">
        <v>0.2137</v>
      </c>
      <c r="I4">
        <v>4.6660262932510737</v>
      </c>
    </row>
    <row r="5" spans="1:9">
      <c r="B5">
        <v>0.12559999999999999</v>
      </c>
      <c r="C5">
        <v>7.1099999999999997E-2</v>
      </c>
      <c r="D5">
        <v>2.53E-2</v>
      </c>
      <c r="E5">
        <v>0.22439999999999999</v>
      </c>
      <c r="F5">
        <v>0.55359999999999998</v>
      </c>
      <c r="I5">
        <v>2.1488985166542287</v>
      </c>
    </row>
    <row r="6" spans="1:9">
      <c r="B6">
        <f>SUM(B1:B5)</f>
        <v>0.91829999999999989</v>
      </c>
      <c r="C6">
        <f t="shared" ref="C6:F6" si="0">SUM(C1:C5)</f>
        <v>0.43759999999999999</v>
      </c>
      <c r="D6">
        <f t="shared" si="0"/>
        <v>1.0993000000000002</v>
      </c>
      <c r="E6">
        <f t="shared" si="0"/>
        <v>0.96849999999999992</v>
      </c>
      <c r="F6">
        <f t="shared" si="0"/>
        <v>1.4971999999999999</v>
      </c>
    </row>
    <row r="7" spans="1:9">
      <c r="A7" t="s">
        <v>1</v>
      </c>
      <c r="B7">
        <v>7.9100000000000004E-2</v>
      </c>
      <c r="H7" t="s">
        <v>2</v>
      </c>
      <c r="I7">
        <v>0</v>
      </c>
    </row>
    <row r="8" spans="1:9">
      <c r="B8">
        <v>0</v>
      </c>
    </row>
    <row r="9" spans="1:9">
      <c r="B9">
        <v>0</v>
      </c>
      <c r="I9">
        <f>(B1*I1+C1*I2+D1*I3+E1*I4+F1*I5)/B7</f>
        <v>4.8738106528092731</v>
      </c>
    </row>
    <row r="10" spans="1:9">
      <c r="B10">
        <v>0</v>
      </c>
    </row>
    <row r="11" spans="1:9">
      <c r="B11">
        <v>0</v>
      </c>
    </row>
    <row r="13" spans="1:9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9">
      <c r="B14">
        <v>0</v>
      </c>
      <c r="C14">
        <v>1</v>
      </c>
      <c r="D14">
        <v>0</v>
      </c>
      <c r="E14">
        <v>0</v>
      </c>
      <c r="F14">
        <v>0</v>
      </c>
    </row>
    <row r="15" spans="1:9">
      <c r="B15">
        <v>0</v>
      </c>
      <c r="C15">
        <v>0</v>
      </c>
      <c r="D15">
        <v>1</v>
      </c>
      <c r="E15">
        <v>0</v>
      </c>
      <c r="F15">
        <v>0</v>
      </c>
    </row>
    <row r="16" spans="1:9">
      <c r="B16">
        <v>0</v>
      </c>
      <c r="C16">
        <v>0</v>
      </c>
      <c r="D16">
        <v>0</v>
      </c>
      <c r="E16">
        <v>1</v>
      </c>
      <c r="F16">
        <v>0</v>
      </c>
    </row>
    <row r="17" spans="1:20">
      <c r="B17">
        <v>0</v>
      </c>
      <c r="C17">
        <v>0</v>
      </c>
      <c r="D17">
        <v>0</v>
      </c>
      <c r="E17">
        <v>0</v>
      </c>
      <c r="F17">
        <v>1</v>
      </c>
    </row>
    <row r="19" spans="1:20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20">
      <c r="B20">
        <v>0</v>
      </c>
      <c r="C20">
        <v>1</v>
      </c>
      <c r="D20">
        <v>0</v>
      </c>
      <c r="E20">
        <v>0</v>
      </c>
      <c r="F20">
        <v>0</v>
      </c>
    </row>
    <row r="21" spans="1:20">
      <c r="B21">
        <v>0</v>
      </c>
      <c r="C21">
        <v>0</v>
      </c>
      <c r="D21">
        <v>1</v>
      </c>
      <c r="E21">
        <v>0</v>
      </c>
      <c r="F21">
        <v>0</v>
      </c>
    </row>
    <row r="22" spans="1:20">
      <c r="B22">
        <v>0</v>
      </c>
      <c r="C22">
        <v>0</v>
      </c>
      <c r="D22">
        <v>0</v>
      </c>
      <c r="E22">
        <v>1</v>
      </c>
      <c r="F22">
        <v>0</v>
      </c>
    </row>
    <row r="23" spans="1:20">
      <c r="B23">
        <v>0</v>
      </c>
      <c r="C23">
        <v>0</v>
      </c>
      <c r="D23">
        <v>0</v>
      </c>
      <c r="E23">
        <v>0</v>
      </c>
      <c r="F23">
        <v>1</v>
      </c>
    </row>
    <row r="25" spans="1:20">
      <c r="A25" t="s">
        <v>25</v>
      </c>
      <c r="B25">
        <v>1.13364395</v>
      </c>
      <c r="C25">
        <v>3.567965E-2</v>
      </c>
      <c r="D25">
        <v>0.15892916000000001</v>
      </c>
      <c r="E25">
        <v>0.13973213000000001</v>
      </c>
      <c r="F25">
        <v>0.23331510999999999</v>
      </c>
      <c r="H25" t="s">
        <v>36</v>
      </c>
      <c r="I25">
        <v>-2.74336283185841</v>
      </c>
      <c r="J25">
        <v>-2.5562579013906501</v>
      </c>
      <c r="K25">
        <v>-2.9810366624525901</v>
      </c>
      <c r="L25">
        <v>-1.58786346396966</v>
      </c>
      <c r="M25">
        <v>-1.7737041719342601</v>
      </c>
      <c r="O25" t="s">
        <v>52</v>
      </c>
      <c r="P25">
        <v>0</v>
      </c>
      <c r="Q25" s="9">
        <v>-2.7755575615628901E-17</v>
      </c>
      <c r="R25" s="9">
        <v>-2.7755575615628901E-17</v>
      </c>
      <c r="S25">
        <v>0</v>
      </c>
      <c r="T25">
        <v>0</v>
      </c>
    </row>
    <row r="26" spans="1:20">
      <c r="B26">
        <v>3.567965E-2</v>
      </c>
      <c r="C26">
        <v>1.0173525999999999</v>
      </c>
      <c r="D26">
        <v>5.1192429999999997E-2</v>
      </c>
      <c r="E26">
        <v>5.5135910000000003E-2</v>
      </c>
      <c r="F26">
        <v>7.6039410000000002E-2</v>
      </c>
      <c r="P26">
        <v>0.24970000000000001</v>
      </c>
      <c r="Q26">
        <v>1.0699999999999999E-2</v>
      </c>
      <c r="R26">
        <v>0.2334</v>
      </c>
      <c r="S26">
        <v>0.12820000000000001</v>
      </c>
      <c r="T26">
        <v>0.378</v>
      </c>
    </row>
    <row r="27" spans="1:20">
      <c r="B27">
        <v>0.15892916000000001</v>
      </c>
      <c r="C27">
        <v>5.1192429999999997E-2</v>
      </c>
      <c r="D27">
        <v>1.2385255900000001</v>
      </c>
      <c r="E27">
        <v>0.18404462999999999</v>
      </c>
      <c r="F27">
        <v>0.23080819</v>
      </c>
      <c r="P27">
        <v>0.1285</v>
      </c>
      <c r="Q27">
        <v>9.0700000000000003E-2</v>
      </c>
      <c r="R27">
        <v>0.31850000000000001</v>
      </c>
      <c r="S27">
        <v>0.25069999999999998</v>
      </c>
      <c r="T27">
        <v>0.21160000000000001</v>
      </c>
    </row>
    <row r="28" spans="1:20">
      <c r="B28">
        <v>0.13973213000000001</v>
      </c>
      <c r="C28">
        <v>5.5135910000000003E-2</v>
      </c>
      <c r="D28">
        <v>0.18404462999999999</v>
      </c>
      <c r="E28">
        <v>1.1870492500000001</v>
      </c>
      <c r="F28">
        <v>0.27693807999999998</v>
      </c>
      <c r="P28">
        <v>0.19750000000000001</v>
      </c>
      <c r="Q28">
        <v>6.2899999999999998E-2</v>
      </c>
      <c r="R28">
        <v>0.2863</v>
      </c>
      <c r="S28">
        <v>0.23960000000000001</v>
      </c>
      <c r="T28">
        <v>0.2137</v>
      </c>
    </row>
    <row r="29" spans="1:20">
      <c r="B29">
        <v>0.23331510999999999</v>
      </c>
      <c r="C29">
        <v>7.6039410000000002E-2</v>
      </c>
      <c r="D29">
        <v>0.23080819</v>
      </c>
      <c r="E29">
        <v>0.27693807999999998</v>
      </c>
      <c r="F29">
        <v>1.53979921</v>
      </c>
      <c r="P29">
        <v>0.12559999999999999</v>
      </c>
      <c r="Q29">
        <v>7.1099999999999997E-2</v>
      </c>
      <c r="R29">
        <v>2.53E-2</v>
      </c>
      <c r="S29">
        <v>0.22439999999999999</v>
      </c>
      <c r="T29">
        <v>0.55359999999999998</v>
      </c>
    </row>
    <row r="31" spans="1:20">
      <c r="A31" t="s">
        <v>27</v>
      </c>
      <c r="B31">
        <v>1.19194084120346</v>
      </c>
      <c r="C31">
        <v>6.1857864625506097E-2</v>
      </c>
      <c r="D31">
        <v>0.22849168349459201</v>
      </c>
      <c r="E31">
        <v>0.22566679621080399</v>
      </c>
      <c r="F31">
        <v>0.37056827001263598</v>
      </c>
      <c r="H31" t="s">
        <v>37</v>
      </c>
      <c r="I31">
        <v>-3.7050210243256299</v>
      </c>
      <c r="J31">
        <v>-3.0042778457753898</v>
      </c>
      <c r="K31">
        <v>-4.15036088534666</v>
      </c>
      <c r="L31">
        <v>-3.0404295903873702</v>
      </c>
      <c r="M31">
        <v>-4.0725496792050002</v>
      </c>
      <c r="O31" t="s">
        <v>55</v>
      </c>
      <c r="P31">
        <v>-7.60671630241576E-2</v>
      </c>
      <c r="Q31">
        <v>-3.5438377600833099E-2</v>
      </c>
      <c r="R31">
        <v>-9.2493546030920901E-2</v>
      </c>
      <c r="S31">
        <v>-0.114897980599641</v>
      </c>
      <c r="T31">
        <v>-0.18183867962511499</v>
      </c>
    </row>
    <row r="32" spans="1:20">
      <c r="B32">
        <v>6.1857864625506097E-2</v>
      </c>
      <c r="C32">
        <v>1.0292050720704</v>
      </c>
      <c r="D32">
        <v>8.2569459464599093E-2</v>
      </c>
      <c r="E32">
        <v>9.3933346859530004E-2</v>
      </c>
      <c r="F32">
        <v>0.13787517516766601</v>
      </c>
      <c r="P32">
        <v>0.24970000000000001</v>
      </c>
      <c r="Q32">
        <v>1.0699999999999999E-2</v>
      </c>
      <c r="R32">
        <v>0.2334</v>
      </c>
      <c r="S32">
        <v>0.12820000000000001</v>
      </c>
      <c r="T32">
        <v>0.378</v>
      </c>
    </row>
    <row r="33" spans="1:20">
      <c r="B33">
        <v>0.22849168349459201</v>
      </c>
      <c r="C33">
        <v>8.2569459464599093E-2</v>
      </c>
      <c r="D33">
        <v>1.32682077505731</v>
      </c>
      <c r="E33">
        <v>0.28656548481702498</v>
      </c>
      <c r="F33">
        <v>0.38731227730406698</v>
      </c>
      <c r="P33">
        <v>0.1285</v>
      </c>
      <c r="Q33">
        <v>9.0700000000000003E-2</v>
      </c>
      <c r="R33">
        <v>0.31850000000000001</v>
      </c>
      <c r="S33">
        <v>0.25069999999999998</v>
      </c>
      <c r="T33">
        <v>0.21160000000000001</v>
      </c>
    </row>
    <row r="34" spans="1:20">
      <c r="B34">
        <v>0.22566679621080399</v>
      </c>
      <c r="C34">
        <v>9.3933346859530004E-2</v>
      </c>
      <c r="D34">
        <v>0.28656548481702498</v>
      </c>
      <c r="E34">
        <v>1.3141921163133501</v>
      </c>
      <c r="F34">
        <v>0.48017125140512401</v>
      </c>
      <c r="P34">
        <v>0.19750000000000001</v>
      </c>
      <c r="Q34">
        <v>6.2899999999999998E-2</v>
      </c>
      <c r="R34">
        <v>0.2863</v>
      </c>
      <c r="S34">
        <v>0.23960000000000001</v>
      </c>
      <c r="T34">
        <v>0.2137</v>
      </c>
    </row>
    <row r="35" spans="1:20">
      <c r="B35">
        <v>0.37056827001263598</v>
      </c>
      <c r="C35">
        <v>0.13787517516766601</v>
      </c>
      <c r="D35">
        <v>0.38731227730406698</v>
      </c>
      <c r="E35">
        <v>0.48017125140512401</v>
      </c>
      <c r="F35">
        <v>1.8746162504643</v>
      </c>
      <c r="P35">
        <v>0.12559999999999999</v>
      </c>
      <c r="Q35">
        <v>7.1099999999999997E-2</v>
      </c>
      <c r="R35">
        <v>2.53E-2</v>
      </c>
      <c r="S35">
        <v>0.22439999999999999</v>
      </c>
      <c r="T35">
        <v>0.55359999999999998</v>
      </c>
    </row>
    <row r="37" spans="1:20">
      <c r="A37" t="s">
        <v>28</v>
      </c>
      <c r="B37">
        <v>1.22549647125839</v>
      </c>
      <c r="C37">
        <v>7.6445568505903505E-2</v>
      </c>
      <c r="D37">
        <v>0.266159359388975</v>
      </c>
      <c r="E37">
        <v>0.27420907816573797</v>
      </c>
      <c r="F37">
        <v>0.45104307791388798</v>
      </c>
      <c r="H37" t="s">
        <v>38</v>
      </c>
      <c r="I37">
        <v>-4.1849837846495701</v>
      </c>
      <c r="J37">
        <v>-3.2130914265218098</v>
      </c>
      <c r="K37">
        <v>-4.6907492036662397</v>
      </c>
      <c r="L37">
        <v>-3.7350093644218298</v>
      </c>
      <c r="M37">
        <v>-5.2218799294968097</v>
      </c>
      <c r="O37" t="s">
        <v>54</v>
      </c>
      <c r="P37">
        <v>-0.11403221736578099</v>
      </c>
      <c r="Q37">
        <v>-5.19555318378754E-2</v>
      </c>
      <c r="R37">
        <v>-0.13523826201</v>
      </c>
      <c r="S37">
        <v>-0.169839240725767</v>
      </c>
      <c r="T37">
        <v>-0.27275070242319699</v>
      </c>
    </row>
    <row r="38" spans="1:20">
      <c r="B38">
        <v>7.6445568505903505E-2</v>
      </c>
      <c r="C38">
        <v>1.0355479024235501</v>
      </c>
      <c r="D38">
        <v>9.89646788660105E-2</v>
      </c>
      <c r="E38">
        <v>0.115037400846524</v>
      </c>
      <c r="F38">
        <v>0.172835271764753</v>
      </c>
      <c r="P38">
        <v>0.24970000000000001</v>
      </c>
      <c r="Q38">
        <v>1.0699999999999999E-2</v>
      </c>
      <c r="R38">
        <v>0.2334</v>
      </c>
      <c r="S38">
        <v>0.12820000000000001</v>
      </c>
      <c r="T38">
        <v>0.378</v>
      </c>
    </row>
    <row r="39" spans="1:20">
      <c r="B39">
        <v>0.266159359388976</v>
      </c>
      <c r="C39">
        <v>9.89646788660105E-2</v>
      </c>
      <c r="D39">
        <v>1.36970158797476</v>
      </c>
      <c r="E39">
        <v>0.34106225387311201</v>
      </c>
      <c r="F39">
        <v>0.47685151319235802</v>
      </c>
      <c r="P39">
        <v>0.1285</v>
      </c>
      <c r="Q39">
        <v>9.0700000000000003E-2</v>
      </c>
      <c r="R39">
        <v>0.31850000000000001</v>
      </c>
      <c r="S39">
        <v>0.25069999999999998</v>
      </c>
      <c r="T39">
        <v>0.21160000000000001</v>
      </c>
    </row>
    <row r="40" spans="1:20">
      <c r="B40">
        <v>0.27420907816573797</v>
      </c>
      <c r="C40">
        <v>0.115037400846524</v>
      </c>
      <c r="D40">
        <v>0.34106225387311201</v>
      </c>
      <c r="E40">
        <v>1.38441669415085</v>
      </c>
      <c r="F40">
        <v>0.59658371217880302</v>
      </c>
      <c r="P40">
        <v>0.19750000000000001</v>
      </c>
      <c r="Q40">
        <v>6.2899999999999998E-2</v>
      </c>
      <c r="R40">
        <v>0.2863</v>
      </c>
      <c r="S40">
        <v>0.23960000000000001</v>
      </c>
      <c r="T40">
        <v>0.2137</v>
      </c>
    </row>
    <row r="41" spans="1:20">
      <c r="B41">
        <v>0.45104307791388798</v>
      </c>
      <c r="C41">
        <v>0.172835271764753</v>
      </c>
      <c r="D41">
        <v>0.47685151319235802</v>
      </c>
      <c r="E41">
        <v>0.59658371217880302</v>
      </c>
      <c r="F41">
        <v>2.06868593770055</v>
      </c>
      <c r="P41">
        <v>0.12559999999999999</v>
      </c>
      <c r="Q41">
        <v>7.1099999999999997E-2</v>
      </c>
      <c r="R41">
        <v>2.53E-2</v>
      </c>
      <c r="S41">
        <v>0.22439999999999999</v>
      </c>
      <c r="T41">
        <v>0.55359999999999998</v>
      </c>
    </row>
    <row r="43" spans="1:20">
      <c r="A43" t="s">
        <v>29</v>
      </c>
      <c r="B43">
        <v>1.2426852277163201</v>
      </c>
      <c r="C43">
        <v>8.3930561121504002E-2</v>
      </c>
      <c r="D43">
        <v>0.285069161800105</v>
      </c>
      <c r="E43">
        <v>0.29912878306671897</v>
      </c>
      <c r="F43">
        <v>0.49287828274187101</v>
      </c>
      <c r="H43" t="s">
        <v>39</v>
      </c>
      <c r="I43">
        <v>-4.4361904160382402</v>
      </c>
      <c r="J43">
        <v>-3.32248453205173</v>
      </c>
      <c r="K43">
        <v>-4.9671931938059197</v>
      </c>
      <c r="L43">
        <v>-4.09920186416986</v>
      </c>
      <c r="M43">
        <v>-5.8331716961854303</v>
      </c>
      <c r="O43" t="s">
        <v>56</v>
      </c>
      <c r="P43">
        <v>-0.13390266190862499</v>
      </c>
      <c r="Q43">
        <v>-6.0608526485291699E-2</v>
      </c>
      <c r="R43">
        <v>-0.15710498163004899</v>
      </c>
      <c r="S43">
        <v>-0.19864686745583601</v>
      </c>
      <c r="T43">
        <v>-0.32110388116826799</v>
      </c>
    </row>
    <row r="44" spans="1:20">
      <c r="B44">
        <v>8.3930561121504099E-2</v>
      </c>
      <c r="C44">
        <v>1.0388073625922101</v>
      </c>
      <c r="D44">
        <v>0.107200954106772</v>
      </c>
      <c r="E44">
        <v>0.12588890652301199</v>
      </c>
      <c r="F44">
        <v>0.19105029894882999</v>
      </c>
      <c r="P44">
        <v>0.24970000000000001</v>
      </c>
      <c r="Q44">
        <v>1.0699999999999999E-2</v>
      </c>
      <c r="R44">
        <v>0.2334</v>
      </c>
      <c r="S44">
        <v>0.12820000000000001</v>
      </c>
      <c r="T44">
        <v>0.378</v>
      </c>
    </row>
    <row r="45" spans="1:20">
      <c r="B45">
        <v>0.285069161800105</v>
      </c>
      <c r="C45">
        <v>0.107200954106772</v>
      </c>
      <c r="D45">
        <v>1.3905687163254701</v>
      </c>
      <c r="E45">
        <v>0.36847703621497102</v>
      </c>
      <c r="F45">
        <v>0.52278906833072003</v>
      </c>
      <c r="P45">
        <v>0.1285</v>
      </c>
      <c r="Q45">
        <v>9.0700000000000003E-2</v>
      </c>
      <c r="R45">
        <v>0.31850000000000001</v>
      </c>
      <c r="S45">
        <v>0.25069999999999998</v>
      </c>
      <c r="T45">
        <v>0.21160000000000001</v>
      </c>
    </row>
    <row r="46" spans="1:20">
      <c r="B46">
        <v>0.29912878306671897</v>
      </c>
      <c r="C46">
        <v>0.12588890652301199</v>
      </c>
      <c r="D46">
        <v>0.36847703621497102</v>
      </c>
      <c r="E46">
        <v>1.42054449213322</v>
      </c>
      <c r="F46">
        <v>0.65723512009510898</v>
      </c>
      <c r="P46">
        <v>0.19750000000000001</v>
      </c>
      <c r="Q46">
        <v>6.2899999999999998E-2</v>
      </c>
      <c r="R46">
        <v>0.2863</v>
      </c>
      <c r="S46">
        <v>0.23960000000000001</v>
      </c>
      <c r="T46">
        <v>0.2137</v>
      </c>
    </row>
    <row r="47" spans="1:20">
      <c r="B47">
        <v>0.49287828274187101</v>
      </c>
      <c r="C47">
        <v>0.19105029894882999</v>
      </c>
      <c r="D47">
        <v>0.52278906833072003</v>
      </c>
      <c r="E47">
        <v>0.65723512009510898</v>
      </c>
      <c r="F47">
        <v>2.170624302207</v>
      </c>
      <c r="P47">
        <v>0.12559999999999999</v>
      </c>
      <c r="Q47">
        <v>7.1099999999999997E-2</v>
      </c>
      <c r="R47">
        <v>2.53E-2</v>
      </c>
      <c r="S47">
        <v>0.22439999999999999</v>
      </c>
      <c r="T47">
        <v>0.55359999999999998</v>
      </c>
    </row>
    <row r="49" spans="1:20">
      <c r="A49" t="s">
        <v>30</v>
      </c>
      <c r="B49">
        <v>1.25118753510624</v>
      </c>
      <c r="C49">
        <v>8.7628981341740894E-2</v>
      </c>
      <c r="D49">
        <v>0.29433122769886499</v>
      </c>
      <c r="E49">
        <v>0.31145214782645297</v>
      </c>
      <c r="F49">
        <v>0.51369010947195204</v>
      </c>
      <c r="H49" t="s">
        <v>40</v>
      </c>
      <c r="I49">
        <v>-4.5600345779645304</v>
      </c>
      <c r="J49">
        <v>-3.37635584085566</v>
      </c>
      <c r="K49">
        <v>-5.1021144327130399</v>
      </c>
      <c r="L49">
        <v>-4.2787033706153199</v>
      </c>
      <c r="M49">
        <v>-6.1363015652291102</v>
      </c>
      <c r="O49" t="s">
        <v>57</v>
      </c>
      <c r="P49">
        <v>-0.14369873511699399</v>
      </c>
      <c r="Q49">
        <v>-6.4869747011682993E-2</v>
      </c>
      <c r="R49">
        <v>-0.16777725162760099</v>
      </c>
      <c r="S49">
        <v>-0.21284543661567201</v>
      </c>
      <c r="T49">
        <v>-0.34508145380962202</v>
      </c>
    </row>
    <row r="50" spans="1:20">
      <c r="B50">
        <v>8.7628981341740797E-2</v>
      </c>
      <c r="C50">
        <v>1.0404161451640099</v>
      </c>
      <c r="D50">
        <v>0.111230066444141</v>
      </c>
      <c r="E50">
        <v>0.13124944953165099</v>
      </c>
      <c r="F50">
        <v>0.200102963479042</v>
      </c>
      <c r="P50">
        <v>0.24970000000000001</v>
      </c>
      <c r="Q50">
        <v>1.0699999999999999E-2</v>
      </c>
      <c r="R50">
        <v>0.2334</v>
      </c>
      <c r="S50">
        <v>0.12820000000000001</v>
      </c>
      <c r="T50">
        <v>0.378</v>
      </c>
    </row>
    <row r="51" spans="1:20">
      <c r="B51">
        <v>0.29433122769886499</v>
      </c>
      <c r="C51">
        <v>0.111230066444141</v>
      </c>
      <c r="D51">
        <v>1.4006653178991799</v>
      </c>
      <c r="E51">
        <v>0.38190161660607702</v>
      </c>
      <c r="F51">
        <v>0.545451340986012</v>
      </c>
      <c r="P51">
        <v>0.1285</v>
      </c>
      <c r="Q51">
        <v>9.0700000000000003E-2</v>
      </c>
      <c r="R51">
        <v>0.31850000000000001</v>
      </c>
      <c r="S51">
        <v>0.25069999999999998</v>
      </c>
      <c r="T51">
        <v>0.21160000000000001</v>
      </c>
    </row>
    <row r="52" spans="1:20">
      <c r="B52">
        <v>0.31145214782645297</v>
      </c>
      <c r="C52">
        <v>0.13124944953165099</v>
      </c>
      <c r="D52">
        <v>0.38190161660607702</v>
      </c>
      <c r="E52">
        <v>1.4384061516583699</v>
      </c>
      <c r="F52">
        <v>0.68740006199773496</v>
      </c>
      <c r="P52">
        <v>0.19750000000000001</v>
      </c>
      <c r="Q52">
        <v>6.2899999999999998E-2</v>
      </c>
      <c r="R52">
        <v>0.2863</v>
      </c>
      <c r="S52">
        <v>0.23960000000000001</v>
      </c>
      <c r="T52">
        <v>0.2137</v>
      </c>
    </row>
    <row r="53" spans="1:20">
      <c r="B53">
        <v>0.51369010947195204</v>
      </c>
      <c r="C53">
        <v>0.200102963479042</v>
      </c>
      <c r="D53">
        <v>0.545451340986012</v>
      </c>
      <c r="E53">
        <v>0.68740006199773496</v>
      </c>
      <c r="F53">
        <v>2.22157970190201</v>
      </c>
      <c r="P53">
        <v>0.12559999999999999</v>
      </c>
      <c r="Q53">
        <v>7.1099999999999997E-2</v>
      </c>
      <c r="R53">
        <v>2.53E-2</v>
      </c>
      <c r="S53">
        <v>0.22439999999999999</v>
      </c>
      <c r="T53">
        <v>0.55359999999999998</v>
      </c>
    </row>
    <row r="55" spans="1:20">
      <c r="A55" s="11" t="s">
        <v>35</v>
      </c>
      <c r="H55" s="11" t="s">
        <v>35</v>
      </c>
      <c r="O55" s="11" t="s">
        <v>35</v>
      </c>
    </row>
    <row r="56" spans="1:20">
      <c r="A56" s="11" t="s">
        <v>35</v>
      </c>
      <c r="H56" s="11" t="s">
        <v>35</v>
      </c>
      <c r="O56" s="11" t="s">
        <v>35</v>
      </c>
    </row>
    <row r="57" spans="1:20">
      <c r="A57" s="11" t="s">
        <v>35</v>
      </c>
      <c r="H57" s="11" t="s">
        <v>35</v>
      </c>
      <c r="O57" s="11" t="s">
        <v>35</v>
      </c>
    </row>
    <row r="58" spans="1:20">
      <c r="A58" s="10" t="s">
        <v>18</v>
      </c>
      <c r="B58">
        <v>1.25909380611848</v>
      </c>
      <c r="C58">
        <v>9.1066770372665806E-2</v>
      </c>
      <c r="D58">
        <v>0.30289381746071697</v>
      </c>
      <c r="E58">
        <v>0.322911825122629</v>
      </c>
      <c r="F58">
        <v>0.53311110747253698</v>
      </c>
      <c r="H58" s="10" t="s">
        <v>19</v>
      </c>
      <c r="I58">
        <v>-4.67515039306116</v>
      </c>
      <c r="J58">
        <v>-3.4264103073965302</v>
      </c>
      <c r="K58">
        <v>-5.2267875393521797</v>
      </c>
      <c r="L58">
        <v>-4.4455570114790497</v>
      </c>
      <c r="M58">
        <v>-6.4190708635677396</v>
      </c>
      <c r="O58" t="s">
        <v>53</v>
      </c>
      <c r="P58">
        <v>-0.152804396091138</v>
      </c>
      <c r="Q58">
        <v>-6.8829055315065696E-2</v>
      </c>
      <c r="R58">
        <v>-0.17763889436275701</v>
      </c>
      <c r="S58">
        <v>-0.22604355960799299</v>
      </c>
      <c r="T58">
        <v>-0.367448505308208</v>
      </c>
    </row>
    <row r="59" spans="1:20">
      <c r="B59">
        <v>9.1066770372665806E-2</v>
      </c>
      <c r="C59">
        <v>1.0419109584888699</v>
      </c>
      <c r="D59">
        <v>0.114953259704621</v>
      </c>
      <c r="E59">
        <v>0.13623232364104201</v>
      </c>
      <c r="F59">
        <v>0.20854752945385199</v>
      </c>
      <c r="P59">
        <v>0.24970000000000001</v>
      </c>
      <c r="Q59">
        <v>1.0699999999999999E-2</v>
      </c>
      <c r="R59">
        <v>0.2334</v>
      </c>
      <c r="S59">
        <v>0.12820000000000001</v>
      </c>
      <c r="T59">
        <v>0.378</v>
      </c>
    </row>
    <row r="60" spans="1:20">
      <c r="B60">
        <v>0.30289381746071697</v>
      </c>
      <c r="C60">
        <v>0.114953259704621</v>
      </c>
      <c r="D60">
        <v>1.4099395566975099</v>
      </c>
      <c r="E60">
        <v>0.39431259047810102</v>
      </c>
      <c r="F60">
        <v>0.56648338007375698</v>
      </c>
      <c r="P60">
        <v>0.1285</v>
      </c>
      <c r="Q60">
        <v>9.0700000000000003E-2</v>
      </c>
      <c r="R60">
        <v>0.31850000000000001</v>
      </c>
      <c r="S60">
        <v>0.25069999999999998</v>
      </c>
      <c r="T60">
        <v>0.21160000000000001</v>
      </c>
    </row>
    <row r="61" spans="1:20">
      <c r="B61">
        <v>0.322911825122629</v>
      </c>
      <c r="C61">
        <v>0.13623232364104201</v>
      </c>
      <c r="D61">
        <v>0.39431259047810102</v>
      </c>
      <c r="E61">
        <v>1.45501628348172</v>
      </c>
      <c r="F61">
        <v>0.71554966115110796</v>
      </c>
      <c r="P61">
        <v>0.19750000000000001</v>
      </c>
      <c r="Q61">
        <v>6.2899999999999998E-2</v>
      </c>
      <c r="R61">
        <v>0.2863</v>
      </c>
      <c r="S61">
        <v>0.23960000000000001</v>
      </c>
      <c r="T61">
        <v>0.2137</v>
      </c>
    </row>
    <row r="62" spans="1:20">
      <c r="B62">
        <v>0.53311110747253698</v>
      </c>
      <c r="C62">
        <v>0.20854752945385199</v>
      </c>
      <c r="D62">
        <v>0.56648338007375698</v>
      </c>
      <c r="E62">
        <v>0.71554966115110796</v>
      </c>
      <c r="F62">
        <v>2.2692870661220601</v>
      </c>
      <c r="P62">
        <v>0.12559999999999999</v>
      </c>
      <c r="Q62">
        <v>7.1099999999999997E-2</v>
      </c>
      <c r="R62">
        <v>2.53E-2</v>
      </c>
      <c r="S62">
        <v>0.22439999999999999</v>
      </c>
      <c r="T62">
        <v>0.55359999999999998</v>
      </c>
    </row>
    <row r="65" spans="1:20">
      <c r="B65" s="10"/>
      <c r="C65" s="10"/>
    </row>
    <row r="66" spans="1:20">
      <c r="B66" s="10"/>
      <c r="C66" s="10"/>
    </row>
    <row r="68" spans="1:20">
      <c r="A68" s="5" t="s">
        <v>63</v>
      </c>
      <c r="L68" s="5" t="s">
        <v>66</v>
      </c>
    </row>
    <row r="69" spans="1:20">
      <c r="A69" t="s">
        <v>6</v>
      </c>
      <c r="B69" t="s">
        <v>5</v>
      </c>
      <c r="C69" t="s">
        <v>7</v>
      </c>
      <c r="D69" t="s">
        <v>8</v>
      </c>
      <c r="E69" t="s">
        <v>9</v>
      </c>
      <c r="F69" t="s">
        <v>16</v>
      </c>
      <c r="G69" t="s">
        <v>64</v>
      </c>
      <c r="H69" t="s">
        <v>65</v>
      </c>
      <c r="I69" t="s">
        <v>14</v>
      </c>
      <c r="L69" t="s">
        <v>6</v>
      </c>
      <c r="M69" t="s">
        <v>5</v>
      </c>
      <c r="N69" t="s">
        <v>7</v>
      </c>
      <c r="O69" t="s">
        <v>8</v>
      </c>
      <c r="P69" t="s">
        <v>9</v>
      </c>
      <c r="Q69" t="s">
        <v>16</v>
      </c>
      <c r="R69" t="s">
        <v>64</v>
      </c>
      <c r="S69" t="s">
        <v>65</v>
      </c>
      <c r="T69" t="s">
        <v>14</v>
      </c>
    </row>
    <row r="70" spans="1:20">
      <c r="A70">
        <v>0</v>
      </c>
      <c r="B70">
        <f>SUMPRODUCT(D70:H70,I49:M49)</f>
        <v>-27.038969948115458</v>
      </c>
      <c r="C70">
        <f xml:space="preserve"> SUMSQ(D70:H70)</f>
        <v>56.222795396780889</v>
      </c>
      <c r="D70">
        <f>$I$1</f>
        <v>-0.97924995564507</v>
      </c>
      <c r="E70">
        <f>$I$2</f>
        <v>-4.6240250456894652</v>
      </c>
      <c r="F70">
        <f>$I$3</f>
        <v>2.7372780446636149</v>
      </c>
      <c r="G70">
        <f>$I$4</f>
        <v>4.6660262932510737</v>
      </c>
      <c r="H70">
        <f>$I$5</f>
        <v>2.1488985166542287</v>
      </c>
      <c r="I70">
        <f xml:space="preserve"> -SUM($C$70:C70)</f>
        <v>-56.222795396780889</v>
      </c>
      <c r="L70">
        <v>0</v>
      </c>
      <c r="M70">
        <f xml:space="preserve"> SUMPRODUCT(O70:S70,$I$58:$M$58)</f>
        <v>-28.42224064306782</v>
      </c>
      <c r="N70">
        <f xml:space="preserve"> SUMSQ(O70:S70)</f>
        <v>56.222795396780889</v>
      </c>
      <c r="O70">
        <f>$I$1</f>
        <v>-0.97924995564507</v>
      </c>
      <c r="P70">
        <f>$I$2</f>
        <v>-4.6240250456894652</v>
      </c>
      <c r="Q70">
        <f>$I$3</f>
        <v>2.7372780446636149</v>
      </c>
      <c r="R70">
        <f>$I$4</f>
        <v>4.6660262932510737</v>
      </c>
      <c r="S70">
        <f>$I$5</f>
        <v>2.1488985166542287</v>
      </c>
      <c r="T70">
        <f xml:space="preserve"> -N70</f>
        <v>-56.222795396780889</v>
      </c>
    </row>
    <row r="71" spans="1:20">
      <c r="A71">
        <v>1</v>
      </c>
      <c r="B71">
        <f>SUMPRODUCT(D71:H71,I43:M43)</f>
        <v>-26.254080813813779</v>
      </c>
      <c r="C71">
        <f t="shared" ref="C71:C75" si="1" xml:space="preserve"> SUMSQ(D71:H71)</f>
        <v>16.921585992781374</v>
      </c>
      <c r="D71">
        <f>SUMPRODUCT(D70:H70,P49:T49)</f>
        <v>-1.7532641002587164</v>
      </c>
      <c r="E71">
        <f>SUMPRODUCT(D70:H70,P50:T50)</f>
        <v>1.7553531238011226</v>
      </c>
      <c r="F71">
        <f>SUMPRODUCT(D70:H70,P51:T51)</f>
        <v>1.9510700841230142</v>
      </c>
      <c r="G71">
        <f>SUMPRODUCT(D70:H70,P52:T52)</f>
        <v>1.8766291754453903</v>
      </c>
      <c r="H71">
        <f>SUMPRODUCT(D70:H70,P53:T53)</f>
        <v>1.8541776783777695</v>
      </c>
      <c r="I71">
        <f xml:space="preserve"> -SUM($C$70:C71)</f>
        <v>-73.144381389562255</v>
      </c>
      <c r="L71">
        <v>1</v>
      </c>
      <c r="M71">
        <f t="shared" ref="M71:M74" si="2" xml:space="preserve"> SUMPRODUCT(O71:S71,$I$58:$M$58)</f>
        <v>-27.748835809167666</v>
      </c>
      <c r="N71">
        <f t="shared" ref="N71:N75" si="3" xml:space="preserve"> SUMSQ(O71:S71)</f>
        <v>17.317230795773128</v>
      </c>
      <c r="O71">
        <f>SUMPRODUCT(O70:S70,$P$58:$T$58)</f>
        <v>-1.8626808122294494</v>
      </c>
      <c r="P71">
        <f>SUMPRODUCT(O70:S70,$P$59:$T$59)</f>
        <v>1.7553531238011226</v>
      </c>
      <c r="Q71">
        <f>SUMPRODUCT(O70:S70,$P$60:$T$60)</f>
        <v>1.9510700841230142</v>
      </c>
      <c r="R71">
        <f>SUMPRODUCT(O70:S70,$P$61:$T$61)</f>
        <v>1.8766291754453903</v>
      </c>
      <c r="S71">
        <f>SUMPRODUCT(O70:S70,$P$62:$T$62)</f>
        <v>1.8541776783777695</v>
      </c>
      <c r="T71">
        <f>-SUM($N$70:N71)</f>
        <v>-73.540026192554024</v>
      </c>
    </row>
    <row r="72" spans="1:20">
      <c r="A72">
        <v>2</v>
      </c>
      <c r="B72">
        <f>SUMPRODUCT(D72:H72,I37:M37)</f>
        <v>-16.68021245701923</v>
      </c>
      <c r="C72">
        <f t="shared" si="1"/>
        <v>7.6113255695339799</v>
      </c>
      <c r="D72">
        <f>SUMPRODUCT(D71:H71,P43:T43)</f>
        <v>-1.1463156219476773</v>
      </c>
      <c r="E72">
        <f>SUMPRODUCT(D71:H71,P44:T44)</f>
        <v>0.9778350129432779</v>
      </c>
      <c r="F72">
        <f>SUMPRODUCT(D71:H71,P45:T45)</f>
        <v>1.418146844267592</v>
      </c>
      <c r="G72">
        <f>SUMPRODUCT(D71:H71,P46:T46)</f>
        <v>1.168611537076458</v>
      </c>
      <c r="H72">
        <f>SUMPRODUCT(D71:H71,P47:T47)</f>
        <v>1.401546058957956</v>
      </c>
      <c r="I72">
        <f xml:space="preserve"> -SUM($C$70:C72)</f>
        <v>-80.75570695909623</v>
      </c>
      <c r="L72">
        <v>2</v>
      </c>
      <c r="M72">
        <f t="shared" si="2"/>
        <v>-18.580213653854784</v>
      </c>
      <c r="N72">
        <f t="shared" si="3"/>
        <v>7.7762488537286441</v>
      </c>
      <c r="O72">
        <f t="shared" ref="O72:O75" si="4">SUMPRODUCT(O71:S71,$P$58:$T$58)</f>
        <v>-1.2882941685778166</v>
      </c>
      <c r="P72">
        <f t="shared" ref="P72:P75" si="5">SUMPRODUCT(O71:S71,$P$59:$T$59)</f>
        <v>0.95051365996418591</v>
      </c>
      <c r="Q72">
        <f t="shared" ref="Q72:Q75" si="6">SUMPRODUCT(O71:S71,$P$60:$T$60)</f>
        <v>1.4040867967793529</v>
      </c>
      <c r="R72">
        <f t="shared" ref="R72:R75" si="7">SUMPRODUCT(O71:S71,$P$61:$T$61)</f>
        <v>1.1470017364622382</v>
      </c>
      <c r="S72">
        <f t="shared" ref="S72:S75" si="8">SUMPRODUCT(O71:S71,$P$62:$T$62)</f>
        <v>1.3878033199344317</v>
      </c>
      <c r="T72">
        <f>-SUM($N$70:N72)</f>
        <v>-81.316275046282669</v>
      </c>
    </row>
    <row r="73" spans="1:20">
      <c r="A73">
        <v>3</v>
      </c>
      <c r="B73">
        <f>SUMPRODUCT(D73:H73,I31:M31)</f>
        <v>-10.285428570272138</v>
      </c>
      <c r="C73">
        <f t="shared" si="1"/>
        <v>3.6577638868689171</v>
      </c>
      <c r="D73">
        <f>SUMPRODUCT(D72:H72,P37:T37)</f>
        <v>-0.69262350868883416</v>
      </c>
      <c r="E73">
        <f>SUMPRODUCT(D72:H72,P38:T38)</f>
        <v>0.73482370662952323</v>
      </c>
      <c r="F73">
        <f>SUMPRODUCT(D72:H72,P39:T39)</f>
        <v>0.98260590657347824</v>
      </c>
      <c r="G73">
        <f>SUMPRODUCT(D72:H72,P40:T40)</f>
        <v>0.82063364557611207</v>
      </c>
      <c r="H73">
        <f>SUMPRODUCT(D72:H72,P41:T41)</f>
        <v>0.99955826962269045</v>
      </c>
      <c r="I73">
        <f xml:space="preserve"> -SUM($C$70:C73)</f>
        <v>-84.413470845965151</v>
      </c>
      <c r="L73">
        <v>3</v>
      </c>
      <c r="M73">
        <f t="shared" si="2"/>
        <v>-12.83857828692512</v>
      </c>
      <c r="N73">
        <f t="shared" si="3"/>
        <v>3.7024579437933971</v>
      </c>
      <c r="O73">
        <f t="shared" si="4"/>
        <v>-0.88720498198951092</v>
      </c>
      <c r="P73">
        <f t="shared" si="5"/>
        <v>0.68783257818571109</v>
      </c>
      <c r="Q73">
        <f t="shared" si="6"/>
        <v>0.94907995089993502</v>
      </c>
      <c r="R73">
        <f t="shared" si="7"/>
        <v>0.7787344463618977</v>
      </c>
      <c r="S73">
        <f t="shared" si="8"/>
        <v>0.96697027718642514</v>
      </c>
      <c r="T73">
        <f>-SUM($N$70:N73)</f>
        <v>-85.01873299007606</v>
      </c>
    </row>
    <row r="74" spans="1:20">
      <c r="A74">
        <v>4</v>
      </c>
      <c r="B74">
        <f>SUMPRODUCT(D74:H74,I25:M25)</f>
        <v>-4.8204529560090039</v>
      </c>
      <c r="C74">
        <f t="shared" si="1"/>
        <v>1.806971732553825</v>
      </c>
      <c r="D74">
        <f>SUMPRODUCT(D73:H73,P31:T31)</f>
        <v>-0.34028726393106357</v>
      </c>
      <c r="E74">
        <f>SUMPRODUCT(D73:H73,P32:T32)</f>
        <v>0.54729300141581838</v>
      </c>
      <c r="F74">
        <f>SUMPRODUCT(D73:H73,P33:T33)</f>
        <v>0.70784575536652805</v>
      </c>
      <c r="G74">
        <f>SUMPRODUCT(D73:H73,P34:T34)</f>
        <v>0.6009767629313445</v>
      </c>
      <c r="H74">
        <f>SUMPRODUCT(D73:H73,P35:T35)</f>
        <v>0.72761803041675144</v>
      </c>
      <c r="I74">
        <f xml:space="preserve"> -SUM($C$70:C74)</f>
        <v>-86.22044257851897</v>
      </c>
      <c r="L74">
        <v>4</v>
      </c>
      <c r="M74">
        <f t="shared" si="2"/>
        <v>-8.839977806713712</v>
      </c>
      <c r="N74">
        <f t="shared" si="3"/>
        <v>1.7558257763794571</v>
      </c>
      <c r="O74">
        <f t="shared" si="4"/>
        <v>-0.61170724750383509</v>
      </c>
      <c r="P74">
        <f t="shared" si="5"/>
        <v>0.47268850592391509</v>
      </c>
      <c r="Q74">
        <f t="shared" si="6"/>
        <v>0.65050217537299648</v>
      </c>
      <c r="R74">
        <f t="shared" si="7"/>
        <v>0.53298959675065394</v>
      </c>
      <c r="S74">
        <f t="shared" si="8"/>
        <v>0.67154642854290458</v>
      </c>
      <c r="T74">
        <f>-SUM($N$70:N74)</f>
        <v>-86.774558766455513</v>
      </c>
    </row>
    <row r="75" spans="1:20">
      <c r="A75">
        <v>5</v>
      </c>
      <c r="C75">
        <f t="shared" si="1"/>
        <v>1.0040158698064681</v>
      </c>
      <c r="D75">
        <f>SUMPRODUCT(D74:H74,P25:T25)</f>
        <v>-3.4837098671978866E-17</v>
      </c>
      <c r="E75">
        <f>SUMPRODUCT(D74:H74,P26:T26)</f>
        <v>0.43818234111944077</v>
      </c>
      <c r="F75">
        <f>SUMPRODUCT(D74:H74,P27:T27)</f>
        <v>0.53599028460058484</v>
      </c>
      <c r="G75">
        <f>SUMPRODUCT(D74:H74,P28:T28)</f>
        <v>0.46936024042251689</v>
      </c>
      <c r="H75">
        <f>SUMPRODUCT(D74:H74,P29:T29)</f>
        <v>0.55174947690220355</v>
      </c>
      <c r="I75">
        <f xml:space="preserve"> -SUM($C$70:C75)</f>
        <v>-87.224458448325436</v>
      </c>
      <c r="L75">
        <v>5</v>
      </c>
      <c r="N75">
        <f t="shared" si="3"/>
        <v>0.8344953352465958</v>
      </c>
      <c r="O75">
        <f t="shared" si="4"/>
        <v>-0.42185523109216666</v>
      </c>
      <c r="P75">
        <f t="shared" si="5"/>
        <v>0.32631549133638743</v>
      </c>
      <c r="Q75">
        <f t="shared" si="6"/>
        <v>0.44717312522442321</v>
      </c>
      <c r="R75">
        <f t="shared" si="7"/>
        <v>0.36637247761097114</v>
      </c>
      <c r="S75">
        <f t="shared" si="8"/>
        <v>0.46460639587384422</v>
      </c>
      <c r="T75">
        <f>-SUM($N$70:N75)</f>
        <v>-87.609054101702114</v>
      </c>
    </row>
    <row r="76" spans="1:20">
      <c r="K76" t="s">
        <v>67</v>
      </c>
    </row>
    <row r="78" spans="1:20">
      <c r="A78" s="5" t="s">
        <v>4</v>
      </c>
      <c r="L78" s="5" t="s">
        <v>10</v>
      </c>
    </row>
    <row r="79" spans="1:20">
      <c r="A79" t="s">
        <v>6</v>
      </c>
      <c r="B79" t="s">
        <v>5</v>
      </c>
      <c r="C79" t="s">
        <v>7</v>
      </c>
      <c r="D79" t="s">
        <v>8</v>
      </c>
      <c r="E79" t="s">
        <v>9</v>
      </c>
      <c r="F79" t="s">
        <v>16</v>
      </c>
      <c r="G79" t="s">
        <v>64</v>
      </c>
      <c r="H79" t="s">
        <v>65</v>
      </c>
      <c r="I79" t="s">
        <v>14</v>
      </c>
      <c r="L79" t="s">
        <v>6</v>
      </c>
      <c r="M79" t="s">
        <v>5</v>
      </c>
      <c r="N79" t="s">
        <v>7</v>
      </c>
      <c r="O79" t="s">
        <v>8</v>
      </c>
      <c r="P79" t="s">
        <v>9</v>
      </c>
      <c r="Q79" t="s">
        <v>16</v>
      </c>
      <c r="R79" t="s">
        <v>64</v>
      </c>
      <c r="S79" t="s">
        <v>65</v>
      </c>
      <c r="T79" t="s">
        <v>14</v>
      </c>
    </row>
    <row r="80" spans="1:20">
      <c r="A80">
        <v>0</v>
      </c>
      <c r="B80">
        <v>-4.87381065225917</v>
      </c>
      <c r="C80">
        <f xml:space="preserve"> SUMSQ(D80:H80)</f>
        <v>56.222795396780889</v>
      </c>
      <c r="D80">
        <f>$I$1</f>
        <v>-0.97924995564507</v>
      </c>
      <c r="E80">
        <f>$I$2</f>
        <v>-4.6240250456894652</v>
      </c>
      <c r="F80">
        <f>$I$3</f>
        <v>2.7372780446636149</v>
      </c>
      <c r="G80">
        <f>$I$4</f>
        <v>4.6660262932510737</v>
      </c>
      <c r="H80">
        <f>$I$5</f>
        <v>2.1488985166542287</v>
      </c>
      <c r="I80">
        <f xml:space="preserve"> -SUM($C$80:C80)</f>
        <v>-56.222795396780889</v>
      </c>
      <c r="L80">
        <v>0</v>
      </c>
      <c r="M80">
        <v>0</v>
      </c>
      <c r="N80">
        <f xml:space="preserve"> SUMSQ(O80:S80)</f>
        <v>56.222795401332448</v>
      </c>
      <c r="O80">
        <v>-0.97924995599999998</v>
      </c>
      <c r="P80">
        <v>-4.6240250459999999</v>
      </c>
      <c r="Q80">
        <v>2.737278045</v>
      </c>
      <c r="R80">
        <v>4.6660262929999998</v>
      </c>
      <c r="S80">
        <v>2.1488985170000001</v>
      </c>
      <c r="T80">
        <f xml:space="preserve"> -SUM($N$80:N80)</f>
        <v>-56.222795401332448</v>
      </c>
    </row>
    <row r="81" spans="1:20">
      <c r="A81">
        <v>1</v>
      </c>
      <c r="B81">
        <v>-16.571940331504099</v>
      </c>
      <c r="C81">
        <f t="shared" ref="C81:C85" si="9" xml:space="preserve"> SUMSQ(D81:H81)</f>
        <v>13.847650987525364</v>
      </c>
      <c r="D81">
        <f>SUMPRODUCT(D80:H80,$P$25:$T$25)</f>
        <v>5.2367749054534057E-17</v>
      </c>
      <c r="E81">
        <f>SUMPRODUCT(D80:H80,$P$26:$T$26)</f>
        <v>1.7553531238011226</v>
      </c>
      <c r="F81">
        <f>SUMPRODUCT(D80:H80,$P$27:$T$27)</f>
        <v>1.9510700841230142</v>
      </c>
      <c r="G81">
        <f>SUMPRODUCT(D80:H80,$P$28:$T$28)</f>
        <v>1.8766291754453903</v>
      </c>
      <c r="H81">
        <f>SUMPRODUCT(D80:H80,$P$29:$T$29)</f>
        <v>1.8541776783777695</v>
      </c>
      <c r="I81">
        <f xml:space="preserve"> -SUM($C$80:C81)</f>
        <v>-70.070446384306251</v>
      </c>
      <c r="L81">
        <v>1</v>
      </c>
      <c r="M81">
        <v>0</v>
      </c>
      <c r="N81">
        <f t="shared" ref="N81:N85" si="10" xml:space="preserve"> SUMSQ(O81:S81)</f>
        <v>13.996275442515149</v>
      </c>
      <c r="O81">
        <v>0.38551842259370001</v>
      </c>
      <c r="P81">
        <v>1.7553531238861999</v>
      </c>
      <c r="Q81">
        <v>1.9510700841666</v>
      </c>
      <c r="R81">
        <v>1.8766291754658</v>
      </c>
      <c r="S81">
        <v>1.8541776784546999</v>
      </c>
      <c r="T81">
        <f xml:space="preserve"> -SUM($N$80:N81)</f>
        <v>-70.219070843847589</v>
      </c>
    </row>
    <row r="82" spans="1:20">
      <c r="A82">
        <v>2</v>
      </c>
      <c r="B82">
        <v>-13.7998013949615</v>
      </c>
      <c r="C82">
        <f t="shared" si="9"/>
        <v>9.6298512129643967</v>
      </c>
      <c r="D82">
        <f t="shared" ref="D82:D85" si="11">SUMPRODUCT(D81:H81,$P$25:$T$25)</f>
        <v>-1.0287390961106021E-16</v>
      </c>
      <c r="E82">
        <f t="shared" ref="E82:E85" si="12">SUMPRODUCT(D81:H81,$P$26:$T$26)</f>
        <v>1.4156250587778794</v>
      </c>
      <c r="F82">
        <f t="shared" ref="F82:F85" si="13">SUMPRODUCT(D81:H81,$P$27:$T$27)</f>
        <v>1.643441281150837</v>
      </c>
      <c r="G82">
        <f t="shared" ref="G82:G85" si="14">SUMPRODUCT(D81:H81,$P$28:$T$28)</f>
        <v>1.5148811968775544</v>
      </c>
      <c r="H82">
        <f t="shared" ref="H82:H85" si="15">SUMPRODUCT(D81:H81,$P$29:$T$29)</f>
        <v>1.6217560299504505</v>
      </c>
      <c r="I82">
        <f xml:space="preserve"> -SUM($C$80:C82)</f>
        <v>-79.700297597270648</v>
      </c>
      <c r="L82">
        <v>2</v>
      </c>
      <c r="M82">
        <v>0</v>
      </c>
      <c r="N82">
        <f t="shared" si="10"/>
        <v>12.417455401560524</v>
      </c>
      <c r="O82">
        <v>1.3944979779248099</v>
      </c>
      <c r="P82">
        <v>1.51188900894231</v>
      </c>
      <c r="Q82">
        <v>1.6929803984971199</v>
      </c>
      <c r="R82">
        <v>1.5910210853789699</v>
      </c>
      <c r="S82">
        <v>1.6701771438825399</v>
      </c>
      <c r="T82">
        <f xml:space="preserve"> -SUM($N$80:N82)</f>
        <v>-82.636526245408106</v>
      </c>
    </row>
    <row r="83" spans="1:20">
      <c r="A83">
        <v>3</v>
      </c>
      <c r="B83">
        <v>-11.6438157979489</v>
      </c>
      <c r="C83">
        <f t="shared" si="9"/>
        <v>6.8592763641556722</v>
      </c>
      <c r="D83">
        <f t="shared" si="11"/>
        <v>-8.4906147111116632E-17</v>
      </c>
      <c r="E83">
        <f t="shared" si="12"/>
        <v>1.2059579319105014</v>
      </c>
      <c r="F83">
        <f t="shared" si="13"/>
        <v>1.3747775328724134</v>
      </c>
      <c r="G83">
        <f t="shared" si="14"/>
        <v>1.2690948533628865</v>
      </c>
      <c r="H83">
        <f t="shared" si="15"/>
        <v>1.3799734848521159</v>
      </c>
      <c r="I83">
        <f xml:space="preserve"> -SUM($C$80:C83)</f>
        <v>-86.559573961426324</v>
      </c>
      <c r="L83">
        <v>3</v>
      </c>
      <c r="M83">
        <v>0</v>
      </c>
      <c r="N83">
        <f t="shared" si="10"/>
        <v>12.328471501523985</v>
      </c>
      <c r="O83">
        <v>1.4416728983937599</v>
      </c>
      <c r="P83">
        <v>1.5948208460259199</v>
      </c>
      <c r="Q83">
        <v>1.60781404994579</v>
      </c>
      <c r="R83">
        <v>1.5933369650968501</v>
      </c>
      <c r="S83">
        <v>1.60711185705755</v>
      </c>
      <c r="T83">
        <f xml:space="preserve"> -SUM($N$80:N83)</f>
        <v>-94.964997746932085</v>
      </c>
    </row>
    <row r="84" spans="1:20">
      <c r="A84">
        <v>4</v>
      </c>
      <c r="B84">
        <v>-9.8232717424809106</v>
      </c>
      <c r="C84">
        <f t="shared" si="9"/>
        <v>4.8848568294586041</v>
      </c>
      <c r="D84">
        <f t="shared" si="11"/>
        <v>-7.1629798336717391E-17</v>
      </c>
      <c r="E84">
        <f t="shared" si="12"/>
        <v>1.0181047635190854</v>
      </c>
      <c r="F84">
        <f t="shared" si="13"/>
        <v>1.1574114977769296</v>
      </c>
      <c r="G84">
        <f t="shared" si="14"/>
        <v>1.0684290221571873</v>
      </c>
      <c r="H84">
        <f t="shared" si="15"/>
        <v>1.1692636868492716</v>
      </c>
      <c r="I84">
        <f xml:space="preserve"> -SUM($C$80:C84)</f>
        <v>-91.444430790884923</v>
      </c>
      <c r="L84">
        <v>4</v>
      </c>
      <c r="M84">
        <v>0</v>
      </c>
      <c r="N84">
        <f t="shared" si="10"/>
        <v>11.991810057591366</v>
      </c>
      <c r="O84">
        <v>1.4400392633564401</v>
      </c>
      <c r="P84">
        <v>1.5640681859319101</v>
      </c>
      <c r="Q84">
        <v>1.5815084391890399</v>
      </c>
      <c r="R84">
        <v>1.5705651318376801</v>
      </c>
      <c r="S84">
        <v>1.58238551268912</v>
      </c>
      <c r="T84">
        <f xml:space="preserve"> -SUM($N$80:N84)</f>
        <v>-106.95680780452345</v>
      </c>
    </row>
    <row r="85" spans="1:20">
      <c r="A85">
        <v>5</v>
      </c>
      <c r="C85">
        <f t="shared" si="9"/>
        <v>3.4825203858573186</v>
      </c>
      <c r="D85">
        <f t="shared" si="11"/>
        <v>-6.0382706093431831E-17</v>
      </c>
      <c r="E85">
        <f t="shared" si="12"/>
        <v>0.85998783882036567</v>
      </c>
      <c r="F85">
        <f t="shared" si="13"/>
        <v>0.97624901608524584</v>
      </c>
      <c r="G85">
        <f t="shared" si="14"/>
        <v>0.90127294502743682</v>
      </c>
      <c r="H85">
        <f t="shared" si="15"/>
        <v>0.98872960919179276</v>
      </c>
      <c r="I85">
        <f xml:space="preserve"> -SUM($C$80:C85)</f>
        <v>-94.926951176742236</v>
      </c>
      <c r="J85" t="s">
        <v>67</v>
      </c>
      <c r="L85">
        <v>5</v>
      </c>
      <c r="N85">
        <f t="shared" si="10"/>
        <v>11.674789960371694</v>
      </c>
      <c r="O85">
        <v>1.42093446529365</v>
      </c>
      <c r="P85">
        <v>1.5449255770543699</v>
      </c>
      <c r="Q85">
        <v>1.5591899207237601</v>
      </c>
      <c r="R85">
        <v>1.5500366991978101</v>
      </c>
      <c r="S85">
        <v>1.56052977841788</v>
      </c>
      <c r="T85">
        <f xml:space="preserve"> -SUM($N$80:N85)</f>
        <v>-118.63159776489515</v>
      </c>
    </row>
    <row r="88" spans="1:20">
      <c r="D88" s="9"/>
    </row>
    <row r="89" spans="1:20">
      <c r="D89" s="9"/>
    </row>
    <row r="90" spans="1:20">
      <c r="D90" s="9"/>
    </row>
    <row r="91" spans="1:20">
      <c r="D91" s="9"/>
    </row>
    <row r="92" spans="1:20">
      <c r="D92" s="9"/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3"/>
  <sheetViews>
    <sheetView topLeftCell="A73" zoomScaleNormal="175" workbookViewId="0">
      <selection activeCell="AD30" sqref="AD30"/>
    </sheetView>
  </sheetViews>
  <sheetFormatPr defaultColWidth="11" defaultRowHeight="15.75"/>
  <cols>
    <col min="1" max="1" width="16.8125" customWidth="1"/>
    <col min="23" max="23" width="2.6875" style="7" customWidth="1"/>
  </cols>
  <sheetData>
    <row r="1" spans="1:23">
      <c r="A1" t="s">
        <v>0</v>
      </c>
      <c r="B1">
        <v>0.217</v>
      </c>
      <c r="C1">
        <v>0.20219999999999999</v>
      </c>
      <c r="D1">
        <v>0.23580000000000001</v>
      </c>
      <c r="E1">
        <v>0.12559999999999999</v>
      </c>
      <c r="F1">
        <v>0.14030000000000001</v>
      </c>
      <c r="H1" t="s">
        <v>3</v>
      </c>
      <c r="I1">
        <v>-0.97924995564507</v>
      </c>
      <c r="W1" s="13"/>
    </row>
    <row r="2" spans="1:23">
      <c r="B2">
        <v>0.24970000000000001</v>
      </c>
      <c r="C2" s="1">
        <v>1.0699999999999999E-2</v>
      </c>
      <c r="D2">
        <v>0.2334</v>
      </c>
      <c r="E2">
        <v>0.12820000000000001</v>
      </c>
      <c r="F2">
        <v>0.378</v>
      </c>
      <c r="I2">
        <v>-4.6240250456894652</v>
      </c>
      <c r="K2">
        <f xml:space="preserve"> SUM(C2:F2) + 0.92*B2</f>
        <v>0.98002400000000001</v>
      </c>
      <c r="W2" s="13"/>
    </row>
    <row r="3" spans="1:23">
      <c r="B3">
        <v>0.1285</v>
      </c>
      <c r="C3">
        <v>9.0700000000000003E-2</v>
      </c>
      <c r="D3">
        <v>0.31850000000000001</v>
      </c>
      <c r="E3">
        <v>0.25069999999999998</v>
      </c>
      <c r="F3">
        <v>0.21160000000000001</v>
      </c>
      <c r="I3">
        <v>2.7372780446636149</v>
      </c>
      <c r="K3">
        <f t="shared" ref="K3:K5" si="0" xml:space="preserve"> SUM(C3:F3) + 0.92*B3</f>
        <v>0.98971999999999993</v>
      </c>
      <c r="W3" s="13"/>
    </row>
    <row r="4" spans="1:23">
      <c r="B4">
        <v>0.19750000000000001</v>
      </c>
      <c r="C4">
        <v>6.2899999999999998E-2</v>
      </c>
      <c r="D4">
        <v>0.2863</v>
      </c>
      <c r="E4">
        <v>0.23960000000000001</v>
      </c>
      <c r="F4">
        <v>0.2137</v>
      </c>
      <c r="I4">
        <v>4.6660262932510737</v>
      </c>
      <c r="K4">
        <f t="shared" si="0"/>
        <v>0.98419999999999996</v>
      </c>
      <c r="W4" s="13"/>
    </row>
    <row r="5" spans="1:23">
      <c r="B5">
        <v>0.12559999999999999</v>
      </c>
      <c r="C5">
        <v>7.1099999999999997E-2</v>
      </c>
      <c r="D5">
        <v>2.53E-2</v>
      </c>
      <c r="E5">
        <v>0.22439999999999999</v>
      </c>
      <c r="F5" s="14">
        <v>0.55359999999999998</v>
      </c>
      <c r="I5">
        <v>2.1488985166542287</v>
      </c>
      <c r="K5">
        <f t="shared" si="0"/>
        <v>0.98995199999999994</v>
      </c>
      <c r="W5" s="13"/>
    </row>
    <row r="6" spans="1:23">
      <c r="B6">
        <f>SUM(B1:B5)</f>
        <v>0.91829999999999989</v>
      </c>
      <c r="C6" s="1">
        <f t="shared" ref="C6:F6" si="1">SUM(C1:C5)</f>
        <v>0.43759999999999999</v>
      </c>
      <c r="D6">
        <f t="shared" si="1"/>
        <v>1.0993000000000002</v>
      </c>
      <c r="E6">
        <f t="shared" si="1"/>
        <v>0.96849999999999992</v>
      </c>
      <c r="F6" s="14">
        <f t="shared" si="1"/>
        <v>1.4971999999999999</v>
      </c>
      <c r="W6" s="13"/>
    </row>
    <row r="7" spans="1:23">
      <c r="A7" t="s">
        <v>1</v>
      </c>
      <c r="B7">
        <v>7.9100000000000004E-2</v>
      </c>
      <c r="H7" t="s">
        <v>2</v>
      </c>
      <c r="I7">
        <v>0</v>
      </c>
      <c r="W7" s="13"/>
    </row>
    <row r="8" spans="1:23">
      <c r="B8">
        <v>0</v>
      </c>
      <c r="W8" s="13"/>
    </row>
    <row r="9" spans="1:23">
      <c r="B9">
        <v>0</v>
      </c>
      <c r="W9" s="13"/>
    </row>
    <row r="10" spans="1:23">
      <c r="B10">
        <v>0</v>
      </c>
      <c r="W10" s="13"/>
    </row>
    <row r="11" spans="1:23">
      <c r="B11">
        <v>0</v>
      </c>
      <c r="W11" s="13"/>
    </row>
    <row r="12" spans="1:23">
      <c r="W12" s="13"/>
    </row>
    <row r="13" spans="1:23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  <c r="W13" s="13"/>
    </row>
    <row r="14" spans="1:23">
      <c r="B14">
        <v>0</v>
      </c>
      <c r="C14">
        <v>1</v>
      </c>
      <c r="D14">
        <v>0</v>
      </c>
      <c r="E14">
        <v>0</v>
      </c>
      <c r="F14">
        <v>0</v>
      </c>
      <c r="W14" s="13"/>
    </row>
    <row r="15" spans="1:23">
      <c r="B15">
        <v>0</v>
      </c>
      <c r="C15">
        <v>0</v>
      </c>
      <c r="D15">
        <v>1</v>
      </c>
      <c r="E15">
        <v>0</v>
      </c>
      <c r="F15">
        <v>0</v>
      </c>
      <c r="W15" s="13"/>
    </row>
    <row r="16" spans="1:23">
      <c r="B16">
        <v>0</v>
      </c>
      <c r="C16">
        <v>0</v>
      </c>
      <c r="D16">
        <v>0</v>
      </c>
      <c r="E16">
        <v>1</v>
      </c>
      <c r="F16">
        <v>0</v>
      </c>
      <c r="W16" s="13"/>
    </row>
    <row r="17" spans="1:23">
      <c r="B17">
        <v>0</v>
      </c>
      <c r="C17">
        <v>0</v>
      </c>
      <c r="D17">
        <v>0</v>
      </c>
      <c r="E17">
        <v>0</v>
      </c>
      <c r="F17">
        <v>1</v>
      </c>
      <c r="W17" s="13"/>
    </row>
    <row r="18" spans="1:23">
      <c r="W18" s="13"/>
    </row>
    <row r="19" spans="1:23" s="7" customForma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>
      <c r="W20" s="13"/>
    </row>
    <row r="21" spans="1:23">
      <c r="A21" s="5" t="s">
        <v>68</v>
      </c>
      <c r="W21" s="13"/>
    </row>
    <row r="22" spans="1:23">
      <c r="A22" t="s">
        <v>79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W22" s="13"/>
    </row>
    <row r="23" spans="1:23">
      <c r="A23" t="s">
        <v>69</v>
      </c>
      <c r="B23">
        <v>-0.97924995599999998</v>
      </c>
      <c r="C23">
        <v>-1.8626808122839</v>
      </c>
      <c r="D23">
        <v>-1.2882941686159799</v>
      </c>
      <c r="E23">
        <v>-0.88720498201595199</v>
      </c>
      <c r="F23">
        <v>-0.61170724752212102</v>
      </c>
      <c r="G23">
        <v>-0.421855231104795</v>
      </c>
      <c r="H23">
        <v>-0.29096905744281198</v>
      </c>
      <c r="I23">
        <v>-0.20070520422448601</v>
      </c>
      <c r="J23">
        <v>-0.138447195676385</v>
      </c>
      <c r="K23">
        <v>-9.5502816329902401E-2</v>
      </c>
      <c r="L23">
        <v>-6.5879648972909599E-2</v>
      </c>
      <c r="M23">
        <v>-4.5445180960244302E-2</v>
      </c>
      <c r="N23">
        <v>-3.1349101101816899E-2</v>
      </c>
      <c r="O23">
        <v>-2.1625326724453699E-2</v>
      </c>
      <c r="P23">
        <v>-1.49176502084404E-2</v>
      </c>
      <c r="Q23">
        <v>-1.02905416727636E-2</v>
      </c>
      <c r="R23">
        <v>-7.0986552874173397E-3</v>
      </c>
      <c r="S23">
        <v>-4.8968179165998502E-3</v>
      </c>
      <c r="T23">
        <v>-3.3779392260835802E-3</v>
      </c>
      <c r="U23">
        <v>-2.3301812950260602E-3</v>
      </c>
      <c r="W23" s="13"/>
    </row>
    <row r="24" spans="1:23">
      <c r="A24" t="s">
        <v>70</v>
      </c>
      <c r="B24">
        <v>-4.6240250459999999</v>
      </c>
      <c r="C24">
        <v>1.7553531238861999</v>
      </c>
      <c r="D24">
        <v>0.95051365999337001</v>
      </c>
      <c r="E24">
        <v>0.68783257820648702</v>
      </c>
      <c r="F24">
        <v>0.47268850593811801</v>
      </c>
      <c r="G24">
        <v>0.32631549134617999</v>
      </c>
      <c r="H24">
        <v>0.22511470125775701</v>
      </c>
      <c r="I24">
        <v>0.155299013664154</v>
      </c>
      <c r="J24">
        <v>0.10713167499353</v>
      </c>
      <c r="K24">
        <v>7.3902871302771705E-2</v>
      </c>
      <c r="L24">
        <v>5.0980231729000403E-2</v>
      </c>
      <c r="M24">
        <v>3.5167454128103799E-2</v>
      </c>
      <c r="N24">
        <v>2.4259363507013701E-2</v>
      </c>
      <c r="O24">
        <v>1.67346858957945E-2</v>
      </c>
      <c r="P24">
        <v>1.15439804191627E-2</v>
      </c>
      <c r="Q24">
        <v>7.9633082656435095E-3</v>
      </c>
      <c r="R24">
        <v>5.4932762700313801E-3</v>
      </c>
      <c r="S24">
        <v>3.7893902985754301E-3</v>
      </c>
      <c r="T24">
        <v>2.6140099063356901E-3</v>
      </c>
      <c r="U24">
        <v>1.80320505312425E-3</v>
      </c>
      <c r="W24" s="13"/>
    </row>
    <row r="25" spans="1:23">
      <c r="A25" t="s">
        <v>71</v>
      </c>
      <c r="B25">
        <v>2.737278045</v>
      </c>
      <c r="C25">
        <v>1.9510700841666</v>
      </c>
      <c r="D25">
        <v>1.4040867968153501</v>
      </c>
      <c r="E25">
        <v>0.94907995092631303</v>
      </c>
      <c r="F25">
        <v>0.65050217539181798</v>
      </c>
      <c r="G25">
        <v>0.447173125237605</v>
      </c>
      <c r="H25">
        <v>0.30797335176598001</v>
      </c>
      <c r="I25">
        <v>0.21228336925122801</v>
      </c>
      <c r="J25">
        <v>0.146384437210373</v>
      </c>
      <c r="K25">
        <v>0.100961844572566</v>
      </c>
      <c r="L25">
        <v>6.9640086770355894E-2</v>
      </c>
      <c r="M25">
        <v>4.80374738328311E-2</v>
      </c>
      <c r="N25">
        <v>3.3136753724196298E-2</v>
      </c>
      <c r="O25">
        <v>2.2858304039693599E-2</v>
      </c>
      <c r="P25">
        <v>1.5768125427361699E-2</v>
      </c>
      <c r="Q25">
        <v>1.0877199246892301E-2</v>
      </c>
      <c r="R25">
        <v>7.5033387966321804E-3</v>
      </c>
      <c r="S25">
        <v>5.1759758916972501E-3</v>
      </c>
      <c r="T25">
        <v>3.5705082068095998E-3</v>
      </c>
      <c r="U25">
        <v>2.46301964106329E-3</v>
      </c>
      <c r="W25" s="13"/>
    </row>
    <row r="26" spans="1:23">
      <c r="A26" t="s">
        <v>72</v>
      </c>
      <c r="B26">
        <v>4.6660262929999998</v>
      </c>
      <c r="C26">
        <v>1.8766291754658</v>
      </c>
      <c r="D26">
        <v>1.14700173649065</v>
      </c>
      <c r="E26">
        <v>0.77873444638345601</v>
      </c>
      <c r="F26">
        <v>0.53298959676604896</v>
      </c>
      <c r="G26">
        <v>0.366372477621763</v>
      </c>
      <c r="H26">
        <v>0.25230373445743798</v>
      </c>
      <c r="I26">
        <v>0.173904996329725</v>
      </c>
      <c r="J26">
        <v>0.119917842846145</v>
      </c>
      <c r="K26">
        <v>8.2707100750326001E-2</v>
      </c>
      <c r="L26">
        <v>5.70483667378337E-2</v>
      </c>
      <c r="M26">
        <v>3.9351682819778397E-2</v>
      </c>
      <c r="N26">
        <v>2.7145181239258898E-2</v>
      </c>
      <c r="O26">
        <v>1.8725206613705601E-2</v>
      </c>
      <c r="P26">
        <v>1.29170278970501E-2</v>
      </c>
      <c r="Q26">
        <v>8.9104487533336104E-3</v>
      </c>
      <c r="R26">
        <v>6.1466294283639804E-3</v>
      </c>
      <c r="S26">
        <v>4.2400864412071998E-3</v>
      </c>
      <c r="T26">
        <v>2.9249099315483799E-3</v>
      </c>
      <c r="U26">
        <v>2.0176709195856299E-3</v>
      </c>
      <c r="W26" s="13"/>
    </row>
    <row r="27" spans="1:23">
      <c r="A27" t="s">
        <v>73</v>
      </c>
      <c r="B27">
        <v>2.1488985170000001</v>
      </c>
      <c r="C27">
        <v>1.8541776784546999</v>
      </c>
      <c r="D27">
        <v>1.38780331998191</v>
      </c>
      <c r="E27">
        <v>0.96697027721727902</v>
      </c>
      <c r="F27">
        <v>0.67154642856364599</v>
      </c>
      <c r="G27">
        <v>0.46460639588797098</v>
      </c>
      <c r="H27">
        <v>0.32094957921836698</v>
      </c>
      <c r="I27">
        <v>0.22154631251182599</v>
      </c>
      <c r="J27">
        <v>0.15287627524591901</v>
      </c>
      <c r="K27">
        <v>0.105473490487324</v>
      </c>
      <c r="L27">
        <v>7.2763272828433104E-2</v>
      </c>
      <c r="M27">
        <v>5.0195506094014901E-2</v>
      </c>
      <c r="N27">
        <v>3.4626589146276997E-2</v>
      </c>
      <c r="O27">
        <v>2.38864119376513E-2</v>
      </c>
      <c r="P27">
        <v>1.6477464235603201E-2</v>
      </c>
      <c r="Q27">
        <v>1.13665589758626E-2</v>
      </c>
      <c r="R27">
        <v>7.8409240738200898E-3</v>
      </c>
      <c r="S27">
        <v>5.4088545212460804E-3</v>
      </c>
      <c r="T27">
        <v>3.7311547703324402E-3</v>
      </c>
      <c r="U27">
        <v>2.5738378646721501E-3</v>
      </c>
      <c r="W27" s="13"/>
    </row>
    <row r="28" spans="1:23">
      <c r="B28" cm="1">
        <f t="array" ref="B28" xml:space="preserve"> MAX(ABS(B23:B27))</f>
        <v>4.6660262929999998</v>
      </c>
      <c r="C28" cm="1">
        <f t="array" ref="C28" xml:space="preserve"> MAX(ABS(C23:C27))</f>
        <v>1.9510700841666</v>
      </c>
      <c r="D28" cm="1">
        <f t="array" ref="D28" xml:space="preserve"> MAX(ABS(D23:D27))</f>
        <v>1.4040867968153501</v>
      </c>
      <c r="E28" cm="1">
        <f t="array" ref="E28" xml:space="preserve"> MAX(ABS(E23:E27))</f>
        <v>0.96697027721727902</v>
      </c>
      <c r="F28" cm="1">
        <f t="array" ref="F28" xml:space="preserve"> MAX(ABS(F23:F27))</f>
        <v>0.67154642856364599</v>
      </c>
      <c r="G28" cm="1">
        <f t="array" ref="G28" xml:space="preserve"> MAX(ABS(G23:G27))</f>
        <v>0.46460639588797098</v>
      </c>
      <c r="H28" cm="1">
        <f t="array" ref="H28" xml:space="preserve"> MAX(ABS(H23:H27))</f>
        <v>0.32094957921836698</v>
      </c>
      <c r="I28" cm="1">
        <f t="array" ref="I28" xml:space="preserve"> MAX(ABS(I23:I27))</f>
        <v>0.22154631251182599</v>
      </c>
      <c r="J28" cm="1">
        <f t="array" ref="J28" xml:space="preserve"> MAX(ABS(J23:J27))</f>
        <v>0.15287627524591901</v>
      </c>
      <c r="K28" cm="1">
        <f t="array" ref="K28" xml:space="preserve"> MAX(ABS(K23:K27))</f>
        <v>0.105473490487324</v>
      </c>
      <c r="L28" cm="1">
        <f t="array" ref="L28" xml:space="preserve"> MAX(ABS(L23:L27))</f>
        <v>7.2763272828433104E-2</v>
      </c>
      <c r="M28" cm="1">
        <f t="array" ref="M28" xml:space="preserve"> MAX(ABS(M23:M27))</f>
        <v>5.0195506094014901E-2</v>
      </c>
      <c r="N28" cm="1">
        <f t="array" ref="N28" xml:space="preserve"> MAX(ABS(N23:N27))</f>
        <v>3.4626589146276997E-2</v>
      </c>
      <c r="O28" cm="1">
        <f t="array" ref="O28" xml:space="preserve"> MAX(ABS(O23:O27))</f>
        <v>2.38864119376513E-2</v>
      </c>
      <c r="P28" cm="1">
        <f t="array" ref="P28" xml:space="preserve"> MAX(ABS(P23:P27))</f>
        <v>1.6477464235603201E-2</v>
      </c>
      <c r="Q28" cm="1">
        <f t="array" ref="Q28" xml:space="preserve"> MAX(ABS(Q23:Q27))</f>
        <v>1.13665589758626E-2</v>
      </c>
      <c r="R28" cm="1">
        <f t="array" ref="R28" xml:space="preserve"> MAX(ABS(R23:R27))</f>
        <v>7.8409240738200898E-3</v>
      </c>
      <c r="S28" cm="1">
        <f t="array" ref="S28" xml:space="preserve"> MAX(ABS(S23:S27))</f>
        <v>5.4088545212460804E-3</v>
      </c>
      <c r="T28" cm="1">
        <f t="array" ref="T28" xml:space="preserve"> MAX(ABS(T23:T27))</f>
        <v>3.7311547703324402E-3</v>
      </c>
      <c r="U28" cm="1">
        <f t="array" ref="U28" xml:space="preserve"> MAX(ABS(U23:U27))</f>
        <v>2.5738378646721501E-3</v>
      </c>
      <c r="W28" s="13"/>
    </row>
    <row r="29" spans="1:23">
      <c r="A29" t="s">
        <v>74</v>
      </c>
      <c r="B29">
        <v>-28.422240643205999</v>
      </c>
      <c r="C29">
        <v>-27.748835810016999</v>
      </c>
      <c r="D29">
        <v>-18.5802136543956</v>
      </c>
      <c r="E29">
        <v>-12.838578287304401</v>
      </c>
      <c r="F29">
        <v>-8.8399778069768402</v>
      </c>
      <c r="G29">
        <v>-6.0942041479983802</v>
      </c>
      <c r="H29">
        <v>-4.20255123530118</v>
      </c>
      <c r="I29">
        <v>-2.8985772512822399</v>
      </c>
      <c r="J29">
        <v>-1.99936121775604</v>
      </c>
      <c r="K29">
        <v>-1.37915858314241</v>
      </c>
      <c r="L29">
        <v>-0.95136023374560996</v>
      </c>
      <c r="M29">
        <v>-0.65626540145489898</v>
      </c>
      <c r="N29">
        <v>-0.45270552257290397</v>
      </c>
      <c r="O29">
        <v>-0.31228628869098901</v>
      </c>
      <c r="P29">
        <v>-0.215422191279181</v>
      </c>
      <c r="Q29">
        <v>-0.14860319653464199</v>
      </c>
      <c r="R29">
        <v>-0.10250993391954499</v>
      </c>
      <c r="S29">
        <v>-7.0713738535550297E-2</v>
      </c>
      <c r="T29">
        <v>-4.8779985118493303E-2</v>
      </c>
      <c r="W29" s="13"/>
    </row>
    <row r="30" spans="1:23">
      <c r="W30" s="13"/>
    </row>
    <row r="31" spans="1:23">
      <c r="A31" t="s">
        <v>75</v>
      </c>
      <c r="B31">
        <f xml:space="preserve"> -SUMSQ(B23:B27)</f>
        <v>-56.222795401332448</v>
      </c>
      <c r="C31">
        <f t="shared" ref="C31:U31" si="2" xml:space="preserve"> -SUMSQ(C23:C27)</f>
        <v>-17.317230796806623</v>
      </c>
      <c r="D31">
        <f t="shared" si="2"/>
        <v>-7.7762488541804977</v>
      </c>
      <c r="E31">
        <f t="shared" si="2"/>
        <v>-3.702457944012211</v>
      </c>
      <c r="F31">
        <f t="shared" si="2"/>
        <v>-1.7558257764840106</v>
      </c>
      <c r="G31">
        <f t="shared" si="2"/>
        <v>-0.8344953352964648</v>
      </c>
      <c r="H31">
        <f t="shared" si="2"/>
        <v>-0.39685301333111589</v>
      </c>
      <c r="I31">
        <f t="shared" si="2"/>
        <v>-0.18879030784453429</v>
      </c>
      <c r="J31">
        <f t="shared" si="2"/>
        <v>-8.9824669800910917E-2</v>
      </c>
      <c r="K31">
        <f t="shared" si="2"/>
        <v>-4.2740838083336286E-2</v>
      </c>
      <c r="L31">
        <f t="shared" si="2"/>
        <v>-2.033786388147843E-2</v>
      </c>
      <c r="M31">
        <f t="shared" si="2"/>
        <v>-9.6777569673842986E-3</v>
      </c>
      <c r="N31">
        <f t="shared" si="2"/>
        <v>-4.6051888454526849E-3</v>
      </c>
      <c r="O31">
        <f t="shared" si="2"/>
        <v>-2.1914005695224817E-3</v>
      </c>
      <c r="P31">
        <f t="shared" si="2"/>
        <v>-1.0427899884811573E-3</v>
      </c>
      <c r="Q31">
        <f t="shared" si="2"/>
        <v>-4.9621774984669209E-4</v>
      </c>
      <c r="R31">
        <f t="shared" si="2"/>
        <v>-2.3612822782655526E-4</v>
      </c>
      <c r="S31">
        <f t="shared" si="2"/>
        <v>-1.1236307123561533E-4</v>
      </c>
      <c r="T31">
        <f t="shared" si="2"/>
        <v>-5.346866408827484E-5</v>
      </c>
      <c r="U31">
        <f t="shared" si="2"/>
        <v>-2.544339637692731E-5</v>
      </c>
      <c r="W31" s="13"/>
    </row>
    <row r="32" spans="1:23">
      <c r="W32" s="13"/>
    </row>
    <row r="33" spans="1:23">
      <c r="A33" t="s">
        <v>76</v>
      </c>
      <c r="B33">
        <f>SUM($B$31:B31)</f>
        <v>-56.222795401332448</v>
      </c>
      <c r="C33">
        <f>SUM($B$31:C31)</f>
        <v>-73.540026198139074</v>
      </c>
      <c r="D33">
        <f>SUM($B$31:D31)</f>
        <v>-81.316275052319568</v>
      </c>
      <c r="E33">
        <f>SUM($B$31:E31)</f>
        <v>-85.018732996331778</v>
      </c>
      <c r="F33">
        <f>SUM($B$31:F31)</f>
        <v>-86.774558772815794</v>
      </c>
      <c r="G33">
        <f>SUM($B$31:G31)</f>
        <v>-87.609054108112261</v>
      </c>
      <c r="H33">
        <f>SUM($B$31:H31)</f>
        <v>-88.005907121443371</v>
      </c>
      <c r="I33">
        <f>SUM($B$31:I31)</f>
        <v>-88.194697429287899</v>
      </c>
      <c r="J33">
        <f>SUM($B$31:J31)</f>
        <v>-88.284522099088804</v>
      </c>
      <c r="K33">
        <f>SUM($B$31:K31)</f>
        <v>-88.327262937172137</v>
      </c>
      <c r="L33">
        <f>SUM($B$31:L31)</f>
        <v>-88.347600801053616</v>
      </c>
      <c r="M33">
        <f>SUM($B$31:M31)</f>
        <v>-88.357278558020994</v>
      </c>
      <c r="N33">
        <f>SUM($B$31:N31)</f>
        <v>-88.36188374686644</v>
      </c>
      <c r="O33">
        <f>SUM($B$31:O31)</f>
        <v>-88.364075147435969</v>
      </c>
      <c r="P33">
        <f>SUM($B$31:P31)</f>
        <v>-88.365117937424444</v>
      </c>
      <c r="Q33">
        <f>SUM($B$31:Q31)</f>
        <v>-88.365614155174285</v>
      </c>
      <c r="R33">
        <f>SUM($B$31:R31)</f>
        <v>-88.365850283402111</v>
      </c>
      <c r="S33">
        <f>SUM($B$31:S31)</f>
        <v>-88.365962646473349</v>
      </c>
      <c r="T33">
        <f>SUM($B$31:T31)</f>
        <v>-88.366016115137441</v>
      </c>
      <c r="U33">
        <f>SUM($B$31:U31)</f>
        <v>-88.366041558533823</v>
      </c>
      <c r="W33" s="13"/>
    </row>
    <row r="34" spans="1:23">
      <c r="W34" s="13"/>
    </row>
    <row r="35" spans="1:23" s="7" customForma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>
      <c r="W36" s="13"/>
    </row>
    <row r="37" spans="1:23">
      <c r="A37" s="5" t="s">
        <v>77</v>
      </c>
      <c r="W37" s="13"/>
    </row>
    <row r="38" spans="1:23">
      <c r="A38" t="s">
        <v>79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W38" s="13"/>
    </row>
    <row r="39" spans="1:23">
      <c r="A39" t="s">
        <v>69</v>
      </c>
      <c r="B39">
        <v>-0.97924995599999998</v>
      </c>
      <c r="C39" s="9">
        <v>5.2367749053816601E-17</v>
      </c>
      <c r="D39" s="9">
        <v>-1.02873909614631E-16</v>
      </c>
      <c r="E39" s="9">
        <v>-8.4906147113497401E-17</v>
      </c>
      <c r="F39" s="9">
        <v>-7.1629798338797198E-17</v>
      </c>
      <c r="G39" s="9">
        <v>-6.0382706095210995E-17</v>
      </c>
      <c r="H39" s="9">
        <v>-5.0965810876047897E-17</v>
      </c>
      <c r="I39" s="9">
        <v>-4.3033407263478303E-17</v>
      </c>
      <c r="J39" s="9">
        <v>-3.6341268663980199E-17</v>
      </c>
      <c r="K39" s="9">
        <v>-3.0691649485499899E-17</v>
      </c>
      <c r="L39" s="9">
        <v>-2.5920921909794699E-17</v>
      </c>
      <c r="M39" s="9">
        <v>-2.1891956012550201E-17</v>
      </c>
      <c r="N39" s="9">
        <v>-1.8489288947395701E-17</v>
      </c>
      <c r="O39" s="9">
        <v>-1.5615519710279999E-17</v>
      </c>
      <c r="P39" s="9">
        <v>-1.3188424139662601E-17</v>
      </c>
      <c r="Q39" s="9">
        <v>-1.11385704885192E-17</v>
      </c>
      <c r="R39" s="9">
        <v>-9.4073227487851404E-18</v>
      </c>
      <c r="S39" s="9">
        <v>-7.9451599409403901E-18</v>
      </c>
      <c r="T39" s="9">
        <v>-6.7102584798837402E-18</v>
      </c>
      <c r="U39" s="9">
        <v>-5.6672954871257898E-18</v>
      </c>
      <c r="W39" s="13"/>
    </row>
    <row r="40" spans="1:23">
      <c r="A40" t="s">
        <v>70</v>
      </c>
      <c r="B40">
        <v>-4.6240250459999999</v>
      </c>
      <c r="C40">
        <v>1.7553531238861999</v>
      </c>
      <c r="D40">
        <v>1.41562505882066</v>
      </c>
      <c r="E40">
        <v>1.2059579319465501</v>
      </c>
      <c r="F40">
        <v>1.01810476354941</v>
      </c>
      <c r="G40">
        <v>0.85998783884596397</v>
      </c>
      <c r="H40">
        <v>0.72634137407830301</v>
      </c>
      <c r="I40">
        <v>0.61345562558209199</v>
      </c>
      <c r="J40">
        <v>0.518109904539094</v>
      </c>
      <c r="K40">
        <v>0.43758189209222598</v>
      </c>
      <c r="L40">
        <v>0.369569630266604</v>
      </c>
      <c r="M40">
        <v>0.31212820188606799</v>
      </c>
      <c r="N40">
        <v>0.26361472669686498</v>
      </c>
      <c r="O40">
        <v>0.22264159056316099</v>
      </c>
      <c r="P40">
        <v>0.18803682608261399</v>
      </c>
      <c r="Q40">
        <v>0.15881061352737999</v>
      </c>
      <c r="R40">
        <v>0.134126976039911</v>
      </c>
      <c r="S40">
        <v>0.11327987011485199</v>
      </c>
      <c r="T40">
        <v>9.56729909541469E-2</v>
      </c>
      <c r="U40">
        <v>8.0802716198843397E-2</v>
      </c>
      <c r="W40" s="13"/>
    </row>
    <row r="41" spans="1:23">
      <c r="A41" t="s">
        <v>71</v>
      </c>
      <c r="B41">
        <v>2.737278045</v>
      </c>
      <c r="C41">
        <v>1.9510700841666</v>
      </c>
      <c r="D41">
        <v>1.6434412811938299</v>
      </c>
      <c r="E41">
        <v>1.3747775329112999</v>
      </c>
      <c r="F41">
        <v>1.1574114978107</v>
      </c>
      <c r="G41">
        <v>0.976249016114073</v>
      </c>
      <c r="H41">
        <v>0.82410052125196598</v>
      </c>
      <c r="I41">
        <v>0.69587656652408603</v>
      </c>
      <c r="J41">
        <v>0.58767330495117098</v>
      </c>
      <c r="K41">
        <v>0.49631774194018202</v>
      </c>
      <c r="L41">
        <v>0.419171209257655</v>
      </c>
      <c r="M41">
        <v>0.35401863662462602</v>
      </c>
      <c r="N41">
        <v>0.29899366329044502</v>
      </c>
      <c r="O41">
        <v>0.25252146576474799</v>
      </c>
      <c r="P41">
        <v>0.21327246912966799</v>
      </c>
      <c r="Q41">
        <v>0.180123908280482</v>
      </c>
      <c r="R41">
        <v>0.15212757875543401</v>
      </c>
      <c r="S41">
        <v>0.12848267060166099</v>
      </c>
      <c r="T41">
        <v>0.108512847797999</v>
      </c>
      <c r="U41">
        <v>9.1646897787079795E-2</v>
      </c>
      <c r="W41" s="13"/>
    </row>
    <row r="42" spans="1:23">
      <c r="A42" t="s">
        <v>72</v>
      </c>
      <c r="B42">
        <v>4.6660262929999998</v>
      </c>
      <c r="C42">
        <v>1.8766291754658</v>
      </c>
      <c r="D42">
        <v>1.51488119691671</v>
      </c>
      <c r="E42">
        <v>1.26909485339888</v>
      </c>
      <c r="F42">
        <v>1.0684290221884001</v>
      </c>
      <c r="G42">
        <v>0.90127294505406097</v>
      </c>
      <c r="H42">
        <v>0.76082984350243998</v>
      </c>
      <c r="I42">
        <v>0.64245747452908697</v>
      </c>
      <c r="J42">
        <v>0.54256276454221797</v>
      </c>
      <c r="K42">
        <v>0.45822052960105802</v>
      </c>
      <c r="L42">
        <v>0.38699599277265401</v>
      </c>
      <c r="M42">
        <v>0.326844556669386</v>
      </c>
      <c r="N42">
        <v>0.276043266449577</v>
      </c>
      <c r="O42">
        <v>0.23313822817601401</v>
      </c>
      <c r="P42">
        <v>0.19690193921553301</v>
      </c>
      <c r="Q42">
        <v>0.166297821687373</v>
      </c>
      <c r="R42">
        <v>0.140450455818357</v>
      </c>
      <c r="S42">
        <v>0.118620501384208</v>
      </c>
      <c r="T42">
        <v>0.10018353725422301</v>
      </c>
      <c r="U42">
        <v>8.4612196492845904E-2</v>
      </c>
      <c r="W42" s="13"/>
    </row>
    <row r="43" spans="1:23">
      <c r="A43" t="s">
        <v>73</v>
      </c>
      <c r="B43">
        <v>2.1488985170000001</v>
      </c>
      <c r="C43">
        <v>1.8541776784546999</v>
      </c>
      <c r="D43">
        <v>1.62175603000477</v>
      </c>
      <c r="E43">
        <v>1.3799734848951</v>
      </c>
      <c r="F43">
        <v>1.16926368688469</v>
      </c>
      <c r="G43">
        <v>0.98872960922141695</v>
      </c>
      <c r="H43">
        <v>0.83545059598474203</v>
      </c>
      <c r="I43">
        <v>0.70572828170374302</v>
      </c>
      <c r="J43">
        <v>0.59608100614746495</v>
      </c>
      <c r="K43">
        <v>0.50344727819450497</v>
      </c>
      <c r="L43">
        <v>0.42520201144979902</v>
      </c>
      <c r="M43">
        <v>0.359115166622967</v>
      </c>
      <c r="N43">
        <v>0.30329906141978702</v>
      </c>
      <c r="O43">
        <v>0.25615801614267403</v>
      </c>
      <c r="P43">
        <v>0.21634390631217101</v>
      </c>
      <c r="Q43">
        <v>0.18271799349783799</v>
      </c>
      <c r="R43">
        <v>0.15431848188834199</v>
      </c>
      <c r="S43">
        <v>0.13033304959797601</v>
      </c>
      <c r="T43">
        <v>0.110075627099444</v>
      </c>
      <c r="U43">
        <v>9.2966777628228997E-2</v>
      </c>
      <c r="W43" s="13"/>
    </row>
    <row r="44" spans="1:23">
      <c r="B44" cm="1">
        <f t="array" ref="B44" xml:space="preserve"> MAX(ABS(B39:B43))</f>
        <v>4.6660262929999998</v>
      </c>
      <c r="C44" cm="1">
        <f t="array" ref="C44" xml:space="preserve"> MAX(ABS(C39:C43))</f>
        <v>1.9510700841666</v>
      </c>
      <c r="D44" cm="1">
        <f t="array" ref="D44" xml:space="preserve"> MAX(ABS(D39:D43))</f>
        <v>1.6434412811938299</v>
      </c>
      <c r="E44" cm="1">
        <f t="array" ref="E44" xml:space="preserve"> MAX(ABS(E39:E43))</f>
        <v>1.3799734848951</v>
      </c>
      <c r="F44" cm="1">
        <f t="array" ref="F44" xml:space="preserve"> MAX(ABS(F39:F43))</f>
        <v>1.16926368688469</v>
      </c>
      <c r="G44" cm="1">
        <f t="array" ref="G44" xml:space="preserve"> MAX(ABS(G39:G43))</f>
        <v>0.98872960922141695</v>
      </c>
      <c r="H44" cm="1">
        <f t="array" ref="H44" xml:space="preserve"> MAX(ABS(H39:H43))</f>
        <v>0.83545059598474203</v>
      </c>
      <c r="I44" cm="1">
        <f t="array" ref="I44" xml:space="preserve"> MAX(ABS(I39:I43))</f>
        <v>0.70572828170374302</v>
      </c>
      <c r="J44" cm="1">
        <f t="array" ref="J44" xml:space="preserve"> MAX(ABS(J39:J43))</f>
        <v>0.59608100614746495</v>
      </c>
      <c r="K44" cm="1">
        <f t="array" ref="K44" xml:space="preserve"> MAX(ABS(K39:K43))</f>
        <v>0.50344727819450497</v>
      </c>
      <c r="L44" cm="1">
        <f t="array" ref="L44" xml:space="preserve"> MAX(ABS(L39:L43))</f>
        <v>0.42520201144979902</v>
      </c>
      <c r="M44" cm="1">
        <f t="array" ref="M44" xml:space="preserve"> MAX(ABS(M39:M43))</f>
        <v>0.359115166622967</v>
      </c>
      <c r="N44" cm="1">
        <f t="array" ref="N44" xml:space="preserve"> MAX(ABS(N39:N43))</f>
        <v>0.30329906141978702</v>
      </c>
      <c r="O44" cm="1">
        <f t="array" ref="O44" xml:space="preserve"> MAX(ABS(O39:O43))</f>
        <v>0.25615801614267403</v>
      </c>
      <c r="P44" cm="1">
        <f t="array" ref="P44" xml:space="preserve"> MAX(ABS(P39:P43))</f>
        <v>0.21634390631217101</v>
      </c>
      <c r="Q44" cm="1">
        <f t="array" ref="Q44" xml:space="preserve"> MAX(ABS(Q39:Q43))</f>
        <v>0.18271799349783799</v>
      </c>
      <c r="R44" cm="1">
        <f t="array" ref="R44" xml:space="preserve"> MAX(ABS(R39:R43))</f>
        <v>0.15431848188834199</v>
      </c>
      <c r="S44" cm="1">
        <f t="array" ref="S44" xml:space="preserve"> MAX(ABS(S39:S43))</f>
        <v>0.13033304959797601</v>
      </c>
      <c r="T44" cm="1">
        <f t="array" ref="T44" xml:space="preserve"> MAX(ABS(T39:T43))</f>
        <v>0.110075627099444</v>
      </c>
      <c r="U44" cm="1">
        <f t="array" ref="U44" xml:space="preserve"> MAX(ABS(U39:U43))</f>
        <v>9.2966777628228997E-2</v>
      </c>
      <c r="W44" s="13"/>
    </row>
    <row r="45" spans="1:23">
      <c r="A45" t="s">
        <v>74</v>
      </c>
      <c r="B45">
        <v>-4.87381065225917</v>
      </c>
      <c r="C45">
        <v>-16.571940331504099</v>
      </c>
      <c r="D45">
        <v>-13.7998013949615</v>
      </c>
      <c r="E45">
        <v>-11.6438157979489</v>
      </c>
      <c r="F45">
        <v>-9.8232717424809106</v>
      </c>
      <c r="G45">
        <v>-8.2933970301758198</v>
      </c>
      <c r="H45">
        <v>-7.0033258623313799</v>
      </c>
      <c r="I45">
        <v>-5.9144722958655702</v>
      </c>
      <c r="J45">
        <v>-4.9950851630124298</v>
      </c>
      <c r="K45">
        <v>-4.2186717291924802</v>
      </c>
      <c r="L45">
        <v>-3.5629594093743902</v>
      </c>
      <c r="M45">
        <v>-3.0091713164643101</v>
      </c>
      <c r="N45">
        <v>-2.54146012800576</v>
      </c>
      <c r="O45">
        <v>-2.14644528903822</v>
      </c>
      <c r="P45">
        <v>-1.812827156457</v>
      </c>
      <c r="Q45">
        <v>-1.53106276257212</v>
      </c>
      <c r="R45">
        <v>-1.2930925143555201</v>
      </c>
      <c r="S45">
        <v>-1.09210954864156</v>
      </c>
      <c r="T45">
        <v>-0.92236499422097395</v>
      </c>
      <c r="W45" s="13"/>
    </row>
    <row r="46" spans="1:23">
      <c r="W46" s="13"/>
    </row>
    <row r="47" spans="1:23">
      <c r="A47" t="s">
        <v>75</v>
      </c>
      <c r="B47">
        <f xml:space="preserve"> -SUMSQ(B39:B43)</f>
        <v>-56.222795401332448</v>
      </c>
      <c r="C47">
        <f xml:space="preserve"> -SUMSQ(C39:C43)</f>
        <v>-13.847650988356012</v>
      </c>
      <c r="D47">
        <f t="shared" ref="D47:U47" si="3" xml:space="preserve"> -SUMSQ(D39:D43)</f>
        <v>-9.6298512135216505</v>
      </c>
      <c r="E47">
        <f t="shared" si="3"/>
        <v>-6.8592763645595314</v>
      </c>
      <c r="F47">
        <f t="shared" si="3"/>
        <v>-4.8848568297480472</v>
      </c>
      <c r="G47">
        <f t="shared" si="3"/>
        <v>-3.4825203860642038</v>
      </c>
      <c r="H47">
        <f t="shared" si="3"/>
        <v>-2.4835532099209274</v>
      </c>
      <c r="I47">
        <f t="shared" si="3"/>
        <v>-1.7713760145704764</v>
      </c>
      <c r="J47">
        <f t="shared" si="3"/>
        <v>-1.2634847058912095</v>
      </c>
      <c r="K47">
        <f t="shared" si="3"/>
        <v>-0.90123442892094285</v>
      </c>
      <c r="L47">
        <f t="shared" si="3"/>
        <v>-0.64284886324896628</v>
      </c>
      <c r="M47">
        <f t="shared" si="3"/>
        <v>-0.45854427661323782</v>
      </c>
      <c r="N47">
        <f t="shared" si="3"/>
        <v>-0.32708014042957873</v>
      </c>
      <c r="O47">
        <f t="shared" si="3"/>
        <v>-0.23330673119167261</v>
      </c>
      <c r="P47">
        <f t="shared" si="3"/>
        <v>-0.16641805351713529</v>
      </c>
      <c r="Q47">
        <f t="shared" si="3"/>
        <v>-0.11870626394901962</v>
      </c>
      <c r="R47">
        <f t="shared" si="3"/>
        <v>-8.4673370311508428E-2</v>
      </c>
      <c r="S47">
        <f t="shared" si="3"/>
        <v>-6.039765278432202E-2</v>
      </c>
      <c r="T47">
        <f t="shared" si="3"/>
        <v>-4.3081744153448107E-2</v>
      </c>
      <c r="U47">
        <f t="shared" si="3"/>
        <v>-3.0730278357026825E-2</v>
      </c>
      <c r="W47" s="13"/>
    </row>
    <row r="48" spans="1:23">
      <c r="W48" s="13"/>
    </row>
    <row r="49" spans="1:23">
      <c r="A49" t="s">
        <v>76</v>
      </c>
      <c r="B49">
        <f>SUM($B$47:B47)</f>
        <v>-56.222795401332448</v>
      </c>
      <c r="C49">
        <f>SUM($B$47:C47)</f>
        <v>-70.070446389688456</v>
      </c>
      <c r="D49">
        <f>SUM($B$47:D47)</f>
        <v>-79.700297603210103</v>
      </c>
      <c r="E49">
        <f>SUM($B$47:E47)</f>
        <v>-86.559573967769637</v>
      </c>
      <c r="F49">
        <f>SUM($B$47:F47)</f>
        <v>-91.444430797517683</v>
      </c>
      <c r="G49">
        <f>SUM($B$47:G47)</f>
        <v>-94.926951183581892</v>
      </c>
      <c r="H49">
        <f>SUM($B$47:H47)</f>
        <v>-97.410504393502819</v>
      </c>
      <c r="I49">
        <f>SUM($B$47:I47)</f>
        <v>-99.181880408073297</v>
      </c>
      <c r="J49">
        <f>SUM($B$47:J47)</f>
        <v>-100.44536511396451</v>
      </c>
      <c r="K49">
        <f>SUM($B$47:K47)</f>
        <v>-101.34659954288546</v>
      </c>
      <c r="L49">
        <f>SUM($B$47:L47)</f>
        <v>-101.98944840613443</v>
      </c>
      <c r="M49">
        <f>SUM($B$47:M47)</f>
        <v>-102.44799268274767</v>
      </c>
      <c r="N49">
        <f>SUM($B$47:N47)</f>
        <v>-102.77507282317724</v>
      </c>
      <c r="O49">
        <f>SUM($B$47:O47)</f>
        <v>-103.00837955436891</v>
      </c>
      <c r="P49">
        <f>SUM($B$47:P47)</f>
        <v>-103.17479760788605</v>
      </c>
      <c r="Q49">
        <f>SUM($B$47:Q47)</f>
        <v>-103.29350387183507</v>
      </c>
      <c r="R49">
        <f>SUM($B$47:R47)</f>
        <v>-103.37817724214658</v>
      </c>
      <c r="S49">
        <f>SUM($B$47:S47)</f>
        <v>-103.43857489493089</v>
      </c>
      <c r="T49">
        <f>SUM($B$47:T47)</f>
        <v>-103.48165663908435</v>
      </c>
      <c r="U49">
        <f>SUM($B$47:U47)</f>
        <v>-103.51238691744138</v>
      </c>
      <c r="W49" s="13"/>
    </row>
    <row r="50" spans="1:23">
      <c r="W50" s="13"/>
    </row>
    <row r="51" spans="1:23" s="7" customForma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>
      <c r="W52" s="13"/>
    </row>
    <row r="53" spans="1:23">
      <c r="A53" s="5" t="s">
        <v>78</v>
      </c>
      <c r="W53" s="13"/>
    </row>
    <row r="54" spans="1:23">
      <c r="A54" t="s">
        <v>79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W54" s="13"/>
    </row>
    <row r="55" spans="1:23">
      <c r="A55" t="s">
        <v>69</v>
      </c>
      <c r="B55">
        <v>-0.97924995599999998</v>
      </c>
      <c r="C55">
        <v>-1.86267743445042</v>
      </c>
      <c r="D55">
        <v>-1.28828978809915</v>
      </c>
      <c r="E55">
        <v>-0.88719899479389097</v>
      </c>
      <c r="F55">
        <v>-0.61169881759523603</v>
      </c>
      <c r="G55">
        <v>-0.42184318266348803</v>
      </c>
      <c r="H55">
        <v>-0.290951710040874</v>
      </c>
      <c r="I55">
        <v>-0.20068013839092999</v>
      </c>
      <c r="J55">
        <v>-0.138410915424801</v>
      </c>
      <c r="K55">
        <v>-9.5450261493657096E-2</v>
      </c>
      <c r="L55">
        <v>-6.5803489236384002E-2</v>
      </c>
      <c r="M55">
        <v>-4.5334792809853502E-2</v>
      </c>
      <c r="N55">
        <v>-3.1189084063286299E-2</v>
      </c>
      <c r="O55">
        <v>-2.1393348977502401E-2</v>
      </c>
      <c r="P55">
        <v>-1.45813150251176E-2</v>
      </c>
      <c r="Q55">
        <v>-9.80279997065105E-3</v>
      </c>
      <c r="R55">
        <v>-6.3911835049665E-3</v>
      </c>
      <c r="S55">
        <v>-3.8683551931207299E-3</v>
      </c>
      <c r="T55">
        <v>-1.90146376931802E-3</v>
      </c>
      <c r="U55" s="9">
        <v>-1.9421676913022499E-19</v>
      </c>
      <c r="W55" s="13"/>
    </row>
    <row r="56" spans="1:23">
      <c r="A56" t="s">
        <v>70</v>
      </c>
      <c r="B56">
        <v>-4.6240250459999999</v>
      </c>
      <c r="C56">
        <v>1.7553531238861999</v>
      </c>
      <c r="D56">
        <v>0.95051450343838895</v>
      </c>
      <c r="E56">
        <v>0.68783402824782203</v>
      </c>
      <c r="F56">
        <v>0.47269080387284801</v>
      </c>
      <c r="G56">
        <v>0.32631895517463799</v>
      </c>
      <c r="H56">
        <v>0.22511981431509101</v>
      </c>
      <c r="I56">
        <v>0.155306489064543</v>
      </c>
      <c r="J56">
        <v>0.107142555339719</v>
      </c>
      <c r="K56">
        <v>7.3918674092119302E-2</v>
      </c>
      <c r="L56">
        <v>5.1003161023588303E-2</v>
      </c>
      <c r="M56">
        <v>3.5200708022954399E-2</v>
      </c>
      <c r="N56">
        <v>2.4307580374594798E-2</v>
      </c>
      <c r="O56">
        <v>1.68045919284735E-2</v>
      </c>
      <c r="P56">
        <v>1.1645329666990599E-2</v>
      </c>
      <c r="Q56">
        <v>8.1102487396719301E-3</v>
      </c>
      <c r="R56">
        <v>5.7063433107764601E-3</v>
      </c>
      <c r="S56">
        <v>4.0983956207363299E-3</v>
      </c>
      <c r="T56">
        <v>3.06274778960675E-3</v>
      </c>
      <c r="U56">
        <v>2.4504807398012798E-3</v>
      </c>
      <c r="W56" s="13"/>
    </row>
    <row r="57" spans="1:23">
      <c r="A57" t="s">
        <v>71</v>
      </c>
      <c r="B57">
        <v>2.737278045</v>
      </c>
      <c r="C57">
        <v>1.9510700841666</v>
      </c>
      <c r="D57">
        <v>1.4040872308669501</v>
      </c>
      <c r="E57">
        <v>0.94908098558868104</v>
      </c>
      <c r="F57">
        <v>0.65050394276757295</v>
      </c>
      <c r="G57">
        <v>0.447175870620386</v>
      </c>
      <c r="H57">
        <v>0.30797745742994298</v>
      </c>
      <c r="I57">
        <v>0.21228940762614101</v>
      </c>
      <c r="J57">
        <v>0.14639325040811499</v>
      </c>
      <c r="K57">
        <v>0.100974661758347</v>
      </c>
      <c r="L57">
        <v>6.9658695579809596E-2</v>
      </c>
      <c r="M57">
        <v>4.8064469727266301E-2</v>
      </c>
      <c r="N57">
        <v>3.3175902108112901E-2</v>
      </c>
      <c r="O57">
        <v>2.29150658224739E-2</v>
      </c>
      <c r="P57">
        <v>1.58504198909157E-2</v>
      </c>
      <c r="Q57">
        <v>1.09965122188559E-2</v>
      </c>
      <c r="R57">
        <v>7.67633712088109E-3</v>
      </c>
      <c r="S57">
        <v>5.4268523598376096E-3</v>
      </c>
      <c r="T57">
        <v>3.93464876306511E-3</v>
      </c>
      <c r="U57">
        <v>2.9895153956256198E-3</v>
      </c>
      <c r="W57" s="13"/>
    </row>
    <row r="58" spans="1:23">
      <c r="A58" t="s">
        <v>72</v>
      </c>
      <c r="B58">
        <v>4.6660262929999998</v>
      </c>
      <c r="C58">
        <v>1.8766291754658</v>
      </c>
      <c r="D58">
        <v>1.14700240361276</v>
      </c>
      <c r="E58">
        <v>0.77873573936313401</v>
      </c>
      <c r="F58">
        <v>0.53299169139277403</v>
      </c>
      <c r="G58">
        <v>0.36637566425623103</v>
      </c>
      <c r="H58">
        <v>0.252308457053117</v>
      </c>
      <c r="I58">
        <v>0.17391191338332801</v>
      </c>
      <c r="J58">
        <v>0.119927919029181</v>
      </c>
      <c r="K58">
        <v>8.2721741382708103E-2</v>
      </c>
      <c r="L58">
        <v>5.7069613782386799E-2</v>
      </c>
      <c r="M58">
        <v>3.9382499724107303E-2</v>
      </c>
      <c r="N58">
        <v>2.7189866420508201E-2</v>
      </c>
      <c r="O58">
        <v>1.8789993492999701E-2</v>
      </c>
      <c r="P58">
        <v>1.30109559210687E-2</v>
      </c>
      <c r="Q58">
        <v>9.0466289946267795E-3</v>
      </c>
      <c r="R58">
        <v>6.3440901716165597E-3</v>
      </c>
      <c r="S58">
        <v>4.5264504912273899E-3</v>
      </c>
      <c r="T58">
        <v>3.3406858597907199E-3</v>
      </c>
      <c r="U58">
        <v>2.61798093651683E-3</v>
      </c>
      <c r="W58" s="13"/>
    </row>
    <row r="59" spans="1:23">
      <c r="A59" t="s">
        <v>73</v>
      </c>
      <c r="B59">
        <v>2.1488985170000001</v>
      </c>
      <c r="C59">
        <v>1.8541776784546999</v>
      </c>
      <c r="D59">
        <v>1.3878037442378</v>
      </c>
      <c r="E59">
        <v>0.96697128293089696</v>
      </c>
      <c r="F59">
        <v>0.67154815674133295</v>
      </c>
      <c r="G59">
        <v>0.46460908953795799</v>
      </c>
      <c r="H59">
        <v>0.32095361452438997</v>
      </c>
      <c r="I59">
        <v>0.221552252453068</v>
      </c>
      <c r="J59">
        <v>0.15288494832476701</v>
      </c>
      <c r="K59">
        <v>0.105486106365364</v>
      </c>
      <c r="L59">
        <v>7.2781591076977598E-2</v>
      </c>
      <c r="M59">
        <v>5.0222081651838897E-2</v>
      </c>
      <c r="N59">
        <v>3.4665128788161997E-2</v>
      </c>
      <c r="O59">
        <v>2.3942291651508699E-2</v>
      </c>
      <c r="P59">
        <v>1.65584802179531E-2</v>
      </c>
      <c r="Q59">
        <v>1.1484018552755101E-2</v>
      </c>
      <c r="R59">
        <v>8.01123498541342E-3</v>
      </c>
      <c r="S59">
        <v>5.6558332127663296E-3</v>
      </c>
      <c r="T59">
        <v>4.0896346379011503E-3</v>
      </c>
      <c r="U59">
        <v>3.09215577459936E-3</v>
      </c>
      <c r="W59" s="13"/>
    </row>
    <row r="60" spans="1:23">
      <c r="B60" cm="1">
        <f t="array" ref="B60" xml:space="preserve"> MAX(ABS(B55:B59))</f>
        <v>4.6660262929999998</v>
      </c>
      <c r="C60" cm="1">
        <f t="array" ref="C60" xml:space="preserve"> MAX(ABS(C55:C59))</f>
        <v>1.9510700841666</v>
      </c>
      <c r="D60" cm="1">
        <f t="array" ref="D60" xml:space="preserve"> MAX(ABS(D55:D59))</f>
        <v>1.4040872308669501</v>
      </c>
      <c r="E60" cm="1">
        <f t="array" ref="E60" xml:space="preserve"> MAX(ABS(E55:E59))</f>
        <v>0.96697128293089696</v>
      </c>
      <c r="F60" cm="1">
        <f t="array" ref="F60" xml:space="preserve"> MAX(ABS(F55:F59))</f>
        <v>0.67154815674133295</v>
      </c>
      <c r="G60" cm="1">
        <f t="array" ref="G60" xml:space="preserve"> MAX(ABS(G55:G59))</f>
        <v>0.46460908953795799</v>
      </c>
      <c r="H60" cm="1">
        <f t="array" ref="H60" xml:space="preserve"> MAX(ABS(H55:H59))</f>
        <v>0.32095361452438997</v>
      </c>
      <c r="I60" cm="1">
        <f t="array" ref="I60" xml:space="preserve"> MAX(ABS(I55:I59))</f>
        <v>0.221552252453068</v>
      </c>
      <c r="J60" cm="1">
        <f t="array" ref="J60" xml:space="preserve"> MAX(ABS(J55:J59))</f>
        <v>0.15288494832476701</v>
      </c>
      <c r="K60" cm="1">
        <f t="array" ref="K60" xml:space="preserve"> MAX(ABS(K55:K59))</f>
        <v>0.105486106365364</v>
      </c>
      <c r="L60" cm="1">
        <f t="array" ref="L60" xml:space="preserve"> MAX(ABS(L55:L59))</f>
        <v>7.2781591076977598E-2</v>
      </c>
      <c r="M60" cm="1">
        <f t="array" ref="M60" xml:space="preserve"> MAX(ABS(M55:M59))</f>
        <v>5.0222081651838897E-2</v>
      </c>
      <c r="N60" cm="1">
        <f t="array" ref="N60" xml:space="preserve"> MAX(ABS(N55:N59))</f>
        <v>3.4665128788161997E-2</v>
      </c>
      <c r="O60" cm="1">
        <f t="array" ref="O60" xml:space="preserve"> MAX(ABS(O55:O59))</f>
        <v>2.3942291651508699E-2</v>
      </c>
      <c r="P60" cm="1">
        <f t="array" ref="P60" xml:space="preserve"> MAX(ABS(P55:P59))</f>
        <v>1.65584802179531E-2</v>
      </c>
      <c r="Q60" cm="1">
        <f t="array" ref="Q60" xml:space="preserve"> MAX(ABS(Q55:Q59))</f>
        <v>1.1484018552755101E-2</v>
      </c>
      <c r="R60" cm="1">
        <f t="array" ref="R60" xml:space="preserve"> MAX(ABS(R55:R59))</f>
        <v>8.01123498541342E-3</v>
      </c>
      <c r="S60" cm="1">
        <f t="array" ref="S60" xml:space="preserve"> MAX(ABS(S55:S59))</f>
        <v>5.6558332127663296E-3</v>
      </c>
      <c r="T60" cm="1">
        <f t="array" ref="T60" xml:space="preserve"> MAX(ABS(T55:T59))</f>
        <v>4.0896346379011503E-3</v>
      </c>
      <c r="U60" cm="1">
        <f t="array" ref="U60" xml:space="preserve"> MAX(ABS(U55:U59))</f>
        <v>3.09215577459936E-3</v>
      </c>
      <c r="W60" s="13"/>
    </row>
    <row r="61" spans="1:23">
      <c r="A61" t="s">
        <v>74</v>
      </c>
      <c r="B61">
        <v>-28.422197939875101</v>
      </c>
      <c r="C61">
        <v>-27.748789697160401</v>
      </c>
      <c r="D61">
        <v>-18.580155241724</v>
      </c>
      <c r="E61">
        <v>-12.838498767353901</v>
      </c>
      <c r="F61">
        <v>-8.8398661482015992</v>
      </c>
      <c r="G61">
        <v>-6.0940447676896801</v>
      </c>
      <c r="H61">
        <v>-4.2023219033147399</v>
      </c>
      <c r="I61">
        <v>-2.8982459815572001</v>
      </c>
      <c r="J61">
        <v>-1.9988818060989899</v>
      </c>
      <c r="K61">
        <v>-1.37846416026591</v>
      </c>
      <c r="L61">
        <v>-0.95035393099133403</v>
      </c>
      <c r="M61">
        <v>-0.65480681629051496</v>
      </c>
      <c r="N61">
        <v>-0.45059106189633802</v>
      </c>
      <c r="O61">
        <v>-0.30922055635023699</v>
      </c>
      <c r="P61">
        <v>-0.21097598125675099</v>
      </c>
      <c r="Q61">
        <v>-0.142153099777241</v>
      </c>
      <c r="R61">
        <v>-9.3124719053025301E-2</v>
      </c>
      <c r="S61">
        <v>-5.7299793360590302E-2</v>
      </c>
      <c r="T61">
        <v>-2.6900455463141199E-2</v>
      </c>
      <c r="W61" s="13"/>
    </row>
    <row r="62" spans="1:23">
      <c r="W62" s="13"/>
    </row>
    <row r="63" spans="1:23">
      <c r="A63" t="s">
        <v>75</v>
      </c>
      <c r="B63">
        <f xml:space="preserve"> -SUMSQ(B55:B59)</f>
        <v>-56.222795401332448</v>
      </c>
      <c r="C63">
        <f t="shared" ref="C63:U63" si="4" xml:space="preserve"> -SUMSQ(C55:C59)</f>
        <v>-17.317218213166811</v>
      </c>
      <c r="D63">
        <f t="shared" si="4"/>
        <v>-7.7762430976648051</v>
      </c>
      <c r="E63">
        <f t="shared" si="4"/>
        <v>-3.70245523775937</v>
      </c>
      <c r="F63">
        <f t="shared" si="4"/>
        <v>-1.7558244889859389</v>
      </c>
      <c r="G63">
        <f t="shared" si="4"/>
        <v>-0.83449472397151325</v>
      </c>
      <c r="H63">
        <f t="shared" si="4"/>
        <v>-0.39685272283477752</v>
      </c>
      <c r="I63">
        <f t="shared" si="4"/>
        <v>-0.18879017026409384</v>
      </c>
      <c r="J63">
        <f t="shared" si="4"/>
        <v>-8.9824605625445697E-2</v>
      </c>
      <c r="K63">
        <f t="shared" si="4"/>
        <v>-4.2740810249469581E-2</v>
      </c>
      <c r="L63">
        <f t="shared" si="4"/>
        <v>-2.0337856316928745E-2</v>
      </c>
      <c r="M63">
        <f t="shared" si="4"/>
        <v>-9.6777653045562149E-3</v>
      </c>
      <c r="N63">
        <f t="shared" si="4"/>
        <v>-4.6052178989261523E-3</v>
      </c>
      <c r="O63">
        <f t="shared" si="4"/>
        <v>-2.1914671169969055E-3</v>
      </c>
      <c r="P63">
        <f t="shared" si="4"/>
        <v>-1.0429325027412845E-3</v>
      </c>
      <c r="Q63">
        <f t="shared" si="4"/>
        <v>-4.9651848114983877E-4</v>
      </c>
      <c r="R63">
        <f t="shared" si="4"/>
        <v>-2.3676309826512992E-4</v>
      </c>
      <c r="S63">
        <f t="shared" si="4"/>
        <v>-1.1368894847985325E-4</v>
      </c>
      <c r="T63">
        <f t="shared" si="4"/>
        <v>-5.6362742862786462E-5</v>
      </c>
      <c r="U63">
        <f t="shared" si="4"/>
        <v>-3.135730967517334E-5</v>
      </c>
      <c r="W63" s="13"/>
    </row>
    <row r="64" spans="1:23">
      <c r="W64" s="13"/>
    </row>
    <row r="65" spans="1:23">
      <c r="A65" t="s">
        <v>76</v>
      </c>
      <c r="B65">
        <f>SUM($B$63:B63)</f>
        <v>-56.222795401332448</v>
      </c>
      <c r="C65">
        <f>SUM($B$63:C63)</f>
        <v>-73.540013614499259</v>
      </c>
      <c r="D65">
        <f>SUM($B$63:D63)</f>
        <v>-81.316256712164062</v>
      </c>
      <c r="E65">
        <f>SUM($B$63:E63)</f>
        <v>-85.018711949923429</v>
      </c>
      <c r="F65">
        <f>SUM($B$63:F63)</f>
        <v>-86.774536438909365</v>
      </c>
      <c r="G65">
        <f>SUM($B$63:G63)</f>
        <v>-87.609031162880882</v>
      </c>
      <c r="H65">
        <f>SUM($B$63:H63)</f>
        <v>-88.005883885715662</v>
      </c>
      <c r="I65">
        <f>SUM($B$63:I63)</f>
        <v>-88.19467405597976</v>
      </c>
      <c r="J65">
        <f>SUM($B$63:J63)</f>
        <v>-88.284498661605213</v>
      </c>
      <c r="K65">
        <f>SUM($B$63:K63)</f>
        <v>-88.327239471854682</v>
      </c>
      <c r="L65">
        <f>SUM($B$63:L63)</f>
        <v>-88.34757732817161</v>
      </c>
      <c r="M65">
        <f>SUM($B$63:M63)</f>
        <v>-88.357255093476169</v>
      </c>
      <c r="N65">
        <f>SUM($B$63:N63)</f>
        <v>-88.361860311375096</v>
      </c>
      <c r="O65">
        <f>SUM($B$63:O63)</f>
        <v>-88.364051778492097</v>
      </c>
      <c r="P65">
        <f>SUM($B$63:P63)</f>
        <v>-88.365094710994839</v>
      </c>
      <c r="Q65">
        <f>SUM($B$63:Q63)</f>
        <v>-88.365591229475996</v>
      </c>
      <c r="R65">
        <f>SUM($B$63:R63)</f>
        <v>-88.365827992574268</v>
      </c>
      <c r="S65">
        <f>SUM($B$63:S63)</f>
        <v>-88.365941681522742</v>
      </c>
      <c r="T65">
        <f>SUM($B$63:T63)</f>
        <v>-88.365998044265609</v>
      </c>
      <c r="U65">
        <f>SUM($B$63:U63)</f>
        <v>-88.36602940157529</v>
      </c>
      <c r="W65" s="13"/>
    </row>
    <row r="66" spans="1:23">
      <c r="W66" s="13"/>
    </row>
    <row r="67" spans="1:23" s="7" customForma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>
      <c r="W68" s="13"/>
    </row>
    <row r="69" spans="1:23">
      <c r="A69" s="5" t="s">
        <v>10</v>
      </c>
      <c r="W69" s="13"/>
    </row>
    <row r="70" spans="1:23">
      <c r="A70" t="s">
        <v>79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W70" s="13"/>
    </row>
    <row r="71" spans="1:23">
      <c r="A71" t="s">
        <v>69</v>
      </c>
      <c r="B71">
        <v>-0.97924995599999998</v>
      </c>
      <c r="C71">
        <v>0.38551842259370001</v>
      </c>
      <c r="D71">
        <v>1.3944979779248099</v>
      </c>
      <c r="E71">
        <v>1.4416728983937599</v>
      </c>
      <c r="F71">
        <v>1.4400392633564401</v>
      </c>
      <c r="G71">
        <v>1.42093446529365</v>
      </c>
      <c r="H71">
        <v>1.40201065128705</v>
      </c>
      <c r="I71">
        <v>1.3830910102807401</v>
      </c>
      <c r="J71">
        <v>1.36444391669243</v>
      </c>
      <c r="K71">
        <v>1.34604530352878</v>
      </c>
      <c r="L71">
        <v>1.3278957031230201</v>
      </c>
      <c r="M71">
        <v>1.3099908973407599</v>
      </c>
      <c r="N71">
        <v>1.2923275764123101</v>
      </c>
      <c r="O71">
        <v>1.27490243529176</v>
      </c>
      <c r="P71">
        <v>1.25771225273582</v>
      </c>
      <c r="Q71">
        <v>1.2407538563954901</v>
      </c>
      <c r="R71">
        <v>1.22402411969789</v>
      </c>
      <c r="S71">
        <v>1.2075199590546</v>
      </c>
      <c r="T71">
        <v>1.19123833275809</v>
      </c>
      <c r="U71">
        <v>1.1751762402111099</v>
      </c>
      <c r="W71" s="13"/>
    </row>
    <row r="72" spans="1:23">
      <c r="A72" t="s">
        <v>70</v>
      </c>
      <c r="B72">
        <v>-4.6240250459999999</v>
      </c>
      <c r="C72">
        <v>1.7553531238861999</v>
      </c>
      <c r="D72">
        <v>1.51188900894231</v>
      </c>
      <c r="E72">
        <v>1.5948208460259199</v>
      </c>
      <c r="F72">
        <v>1.5640681859319101</v>
      </c>
      <c r="G72">
        <v>1.5449255770543699</v>
      </c>
      <c r="H72">
        <v>1.52384792823435</v>
      </c>
      <c r="I72">
        <v>1.50334282155272</v>
      </c>
      <c r="J72">
        <v>1.4830667928474199</v>
      </c>
      <c r="K72">
        <v>1.4630708279403499</v>
      </c>
      <c r="L72">
        <v>1.4433433690955899</v>
      </c>
      <c r="M72">
        <v>1.4238820429021299</v>
      </c>
      <c r="N72">
        <v>1.4046830932943399</v>
      </c>
      <c r="O72">
        <v>1.38574301450146</v>
      </c>
      <c r="P72">
        <v>1.3670583134313401</v>
      </c>
      <c r="Q72">
        <v>1.3486255478299101</v>
      </c>
      <c r="R72">
        <v>1.3304413207963799</v>
      </c>
      <c r="S72">
        <v>1.3125022812262701</v>
      </c>
      <c r="T72">
        <v>1.29480512314521</v>
      </c>
      <c r="U72">
        <v>1.2773465851446799</v>
      </c>
      <c r="W72" s="13"/>
    </row>
    <row r="73" spans="1:23">
      <c r="A73" t="s">
        <v>71</v>
      </c>
      <c r="B73">
        <v>2.737278045</v>
      </c>
      <c r="C73">
        <v>1.9510700841666</v>
      </c>
      <c r="D73">
        <v>1.6929803984971199</v>
      </c>
      <c r="E73">
        <v>1.60781404994579</v>
      </c>
      <c r="F73">
        <v>1.5815084391890399</v>
      </c>
      <c r="G73">
        <v>1.5591899207237601</v>
      </c>
      <c r="H73">
        <v>1.5381191199816999</v>
      </c>
      <c r="I73">
        <v>1.5173606904018599</v>
      </c>
      <c r="J73">
        <v>1.49689935153252</v>
      </c>
      <c r="K73">
        <v>1.47671491004761</v>
      </c>
      <c r="L73">
        <v>1.45680334367264</v>
      </c>
      <c r="M73">
        <v>1.4371604081584901</v>
      </c>
      <c r="N73">
        <v>1.4177823904047</v>
      </c>
      <c r="O73">
        <v>1.3986656754803199</v>
      </c>
      <c r="P73">
        <v>1.37980672782458</v>
      </c>
      <c r="Q73">
        <v>1.3612020674231</v>
      </c>
      <c r="R73">
        <v>1.3428482641612101</v>
      </c>
      <c r="S73">
        <v>1.3247419351166401</v>
      </c>
      <c r="T73">
        <v>1.3068797433038299</v>
      </c>
      <c r="U73">
        <v>1.2892583968383</v>
      </c>
      <c r="W73" s="13"/>
    </row>
    <row r="74" spans="1:23">
      <c r="A74" t="s">
        <v>72</v>
      </c>
      <c r="B74">
        <v>4.6660262929999998</v>
      </c>
      <c r="C74">
        <v>1.8766291754658</v>
      </c>
      <c r="D74">
        <v>1.5910210853789699</v>
      </c>
      <c r="E74">
        <v>1.5933369650968501</v>
      </c>
      <c r="F74">
        <v>1.5705651318376801</v>
      </c>
      <c r="G74">
        <v>1.5500366991978101</v>
      </c>
      <c r="H74">
        <v>1.52908045677113</v>
      </c>
      <c r="I74">
        <v>1.5084691712684799</v>
      </c>
      <c r="J74">
        <v>1.4881260424734499</v>
      </c>
      <c r="K74">
        <v>1.46806029360057</v>
      </c>
      <c r="L74">
        <v>1.44826535795522</v>
      </c>
      <c r="M74">
        <v>1.4287375483873299</v>
      </c>
      <c r="N74">
        <v>1.4094730975731899</v>
      </c>
      <c r="O74">
        <v>1.3904684208414499</v>
      </c>
      <c r="P74">
        <v>1.37172000086185</v>
      </c>
      <c r="Q74">
        <v>1.3532243779917601</v>
      </c>
      <c r="R74">
        <v>1.33497814208775</v>
      </c>
      <c r="S74">
        <v>1.31697793002857</v>
      </c>
      <c r="T74">
        <v>1.2992204243746199</v>
      </c>
      <c r="U74">
        <v>1.28170235253104</v>
      </c>
      <c r="W74" s="13"/>
    </row>
    <row r="75" spans="1:23">
      <c r="A75" t="s">
        <v>73</v>
      </c>
      <c r="B75">
        <v>2.1488985170000001</v>
      </c>
      <c r="C75">
        <v>1.8541776784546999</v>
      </c>
      <c r="D75">
        <v>1.6701771438825399</v>
      </c>
      <c r="E75">
        <v>1.60711185705755</v>
      </c>
      <c r="F75">
        <v>1.58238551268912</v>
      </c>
      <c r="G75">
        <v>1.56052977841788</v>
      </c>
      <c r="H75">
        <v>1.5394986029958899</v>
      </c>
      <c r="I75">
        <v>1.51874462035262</v>
      </c>
      <c r="J75">
        <v>1.49827063483068</v>
      </c>
      <c r="K75">
        <v>1.4780698658750999</v>
      </c>
      <c r="L75">
        <v>1.4581407208463999</v>
      </c>
      <c r="M75">
        <v>1.4384799878355801</v>
      </c>
      <c r="N75">
        <v>1.4190842554066501</v>
      </c>
      <c r="O75">
        <v>1.3999500128964</v>
      </c>
      <c r="P75">
        <v>1.3810737565696201</v>
      </c>
      <c r="Q75">
        <v>1.36245201507289</v>
      </c>
      <c r="R75">
        <v>1.3440813590854901</v>
      </c>
      <c r="S75">
        <v>1.3259584039001699</v>
      </c>
      <c r="T75">
        <v>1.3080798099084401</v>
      </c>
      <c r="U75">
        <v>1.2904422823506101</v>
      </c>
      <c r="W75" s="13"/>
    </row>
    <row r="76" spans="1:23">
      <c r="B76" cm="1">
        <f t="array" ref="B76" xml:space="preserve"> MAX(ABS(B71:B75))</f>
        <v>4.6660262929999998</v>
      </c>
      <c r="C76" cm="1">
        <f t="array" ref="C76" xml:space="preserve"> MAX(ABS(C71:C75))</f>
        <v>1.9510700841666</v>
      </c>
      <c r="D76" cm="1">
        <f t="array" ref="D76" xml:space="preserve"> MAX(ABS(D71:D75))</f>
        <v>1.6929803984971199</v>
      </c>
      <c r="E76" cm="1">
        <f t="array" ref="E76" xml:space="preserve"> MAX(ABS(E71:E75))</f>
        <v>1.60781404994579</v>
      </c>
      <c r="F76" cm="1">
        <f t="array" ref="F76" xml:space="preserve"> MAX(ABS(F71:F75))</f>
        <v>1.58238551268912</v>
      </c>
      <c r="G76" cm="1">
        <f t="array" ref="G76" xml:space="preserve"> MAX(ABS(G71:G75))</f>
        <v>1.56052977841788</v>
      </c>
      <c r="H76" cm="1">
        <f t="array" ref="H76" xml:space="preserve"> MAX(ABS(H71:H75))</f>
        <v>1.5394986029958899</v>
      </c>
      <c r="I76" cm="1">
        <f t="array" ref="I76" xml:space="preserve"> MAX(ABS(I71:I75))</f>
        <v>1.51874462035262</v>
      </c>
      <c r="J76" cm="1">
        <f t="array" ref="J76" xml:space="preserve"> MAX(ABS(J71:J75))</f>
        <v>1.49827063483068</v>
      </c>
      <c r="K76" cm="1">
        <f t="array" ref="K76" xml:space="preserve"> MAX(ABS(K71:K75))</f>
        <v>1.4780698658750999</v>
      </c>
      <c r="L76" cm="1">
        <f t="array" ref="L76" xml:space="preserve"> MAX(ABS(L71:L75))</f>
        <v>1.4581407208463999</v>
      </c>
      <c r="M76" cm="1">
        <f t="array" ref="M76" xml:space="preserve"> MAX(ABS(M71:M75))</f>
        <v>1.4384799878355801</v>
      </c>
      <c r="N76" cm="1">
        <f t="array" ref="N76" xml:space="preserve"> MAX(ABS(N71:N75))</f>
        <v>1.4190842554066501</v>
      </c>
      <c r="O76" cm="1">
        <f t="array" ref="O76" xml:space="preserve"> MAX(ABS(O71:O75))</f>
        <v>1.3999500128964</v>
      </c>
      <c r="P76" cm="1">
        <f t="array" ref="P76" xml:space="preserve"> MAX(ABS(P71:P75))</f>
        <v>1.3810737565696201</v>
      </c>
      <c r="Q76" cm="1">
        <f t="array" ref="Q76" xml:space="preserve"> MAX(ABS(Q71:Q75))</f>
        <v>1.36245201507289</v>
      </c>
      <c r="R76" cm="1">
        <f t="array" ref="R76" xml:space="preserve"> MAX(ABS(R71:R75))</f>
        <v>1.3440813590854901</v>
      </c>
      <c r="S76" cm="1">
        <f t="array" ref="S76" xml:space="preserve"> MAX(ABS(S71:S75))</f>
        <v>1.3259584039001699</v>
      </c>
      <c r="T76" cm="1">
        <f t="array" ref="T76" xml:space="preserve"> MAX(ABS(T71:T75))</f>
        <v>1.3080798099084401</v>
      </c>
      <c r="U76" cm="1">
        <f t="array" ref="U76" xml:space="preserve"> MAX(ABS(U71:U75))</f>
        <v>1.2904422823506101</v>
      </c>
      <c r="W76" s="13"/>
    </row>
    <row r="77" spans="1:23">
      <c r="A77" t="s">
        <v>74</v>
      </c>
      <c r="B77">
        <f>0</f>
        <v>0</v>
      </c>
      <c r="C77">
        <f>0</f>
        <v>0</v>
      </c>
      <c r="D77">
        <f>0</f>
        <v>0</v>
      </c>
      <c r="E77">
        <f>0</f>
        <v>0</v>
      </c>
      <c r="F77">
        <f>0</f>
        <v>0</v>
      </c>
      <c r="G77">
        <f>0</f>
        <v>0</v>
      </c>
      <c r="H77">
        <f>0</f>
        <v>0</v>
      </c>
      <c r="I77">
        <f>0</f>
        <v>0</v>
      </c>
      <c r="J77">
        <f>0</f>
        <v>0</v>
      </c>
      <c r="K77">
        <f>0</f>
        <v>0</v>
      </c>
      <c r="L77">
        <f>0</f>
        <v>0</v>
      </c>
      <c r="M77">
        <f>0</f>
        <v>0</v>
      </c>
      <c r="N77">
        <f>0</f>
        <v>0</v>
      </c>
      <c r="O77">
        <f>0</f>
        <v>0</v>
      </c>
      <c r="P77">
        <f>0</f>
        <v>0</v>
      </c>
      <c r="Q77">
        <f>0</f>
        <v>0</v>
      </c>
      <c r="R77">
        <f>0</f>
        <v>0</v>
      </c>
      <c r="S77">
        <f>0</f>
        <v>0</v>
      </c>
      <c r="T77">
        <f>0</f>
        <v>0</v>
      </c>
      <c r="U77">
        <f>0</f>
        <v>0</v>
      </c>
      <c r="W77" s="13"/>
    </row>
    <row r="78" spans="1:23">
      <c r="W78" s="13"/>
    </row>
    <row r="79" spans="1:23">
      <c r="A79" t="s">
        <v>75</v>
      </c>
      <c r="B79">
        <f xml:space="preserve"> -SUMSQ(B71:B75)</f>
        <v>-56.222795401332448</v>
      </c>
      <c r="C79">
        <f t="shared" ref="C79:U79" si="5" xml:space="preserve"> -SUMSQ(C71:C75)</f>
        <v>-13.996275442515149</v>
      </c>
      <c r="D79">
        <f t="shared" si="5"/>
        <v>-12.417455401560524</v>
      </c>
      <c r="E79">
        <f t="shared" si="5"/>
        <v>-12.328471501523985</v>
      </c>
      <c r="F79">
        <f t="shared" si="5"/>
        <v>-11.991810057591366</v>
      </c>
      <c r="G79">
        <f t="shared" si="5"/>
        <v>-11.674789960371694</v>
      </c>
      <c r="H79">
        <f t="shared" si="5"/>
        <v>-11.361699793865442</v>
      </c>
      <c r="I79">
        <f t="shared" si="5"/>
        <v>-11.05742830912774</v>
      </c>
      <c r="J79">
        <f t="shared" si="5"/>
        <v>-10.761235995947811</v>
      </c>
      <c r="K79">
        <f t="shared" si="5"/>
        <v>-10.472992686333495</v>
      </c>
      <c r="L79">
        <f t="shared" si="5"/>
        <v>-10.192469970464192</v>
      </c>
      <c r="M79">
        <f t="shared" si="5"/>
        <v>-9.9194619195683575</v>
      </c>
      <c r="N79">
        <f t="shared" si="5"/>
        <v>-9.653766600609945</v>
      </c>
      <c r="O79">
        <f t="shared" si="5"/>
        <v>-9.3951880614852179</v>
      </c>
      <c r="P79">
        <f t="shared" si="5"/>
        <v>-9.1435356310032816</v>
      </c>
      <c r="Q79">
        <f t="shared" si="5"/>
        <v>-8.8986237793440921</v>
      </c>
      <c r="R79">
        <f t="shared" si="5"/>
        <v>-8.660271953938544</v>
      </c>
      <c r="S79">
        <f t="shared" si="5"/>
        <v>-8.4283044414517896</v>
      </c>
      <c r="T79">
        <f t="shared" si="5"/>
        <v>-8.2025502360155098</v>
      </c>
      <c r="U79">
        <f t="shared" si="5"/>
        <v>-7.9828429125174125</v>
      </c>
      <c r="W79" s="13"/>
    </row>
    <row r="80" spans="1:23">
      <c r="W80" s="13"/>
    </row>
    <row r="81" spans="1:23">
      <c r="A81" t="s">
        <v>76</v>
      </c>
      <c r="B81">
        <f>SUM($B$79:B79)</f>
        <v>-56.222795401332448</v>
      </c>
      <c r="C81">
        <f>SUM($B$79:C79)</f>
        <v>-70.219070843847589</v>
      </c>
      <c r="D81">
        <f>SUM($B$79:D79)</f>
        <v>-82.636526245408106</v>
      </c>
      <c r="E81">
        <f>SUM($B$79:E79)</f>
        <v>-94.964997746932085</v>
      </c>
      <c r="F81">
        <f>SUM($B$79:F79)</f>
        <v>-106.95680780452345</v>
      </c>
      <c r="G81">
        <f>SUM($B$79:G79)</f>
        <v>-118.63159776489515</v>
      </c>
      <c r="H81">
        <f>SUM($B$79:H79)</f>
        <v>-129.99329755876059</v>
      </c>
      <c r="I81">
        <f>SUM($B$79:I79)</f>
        <v>-141.05072586788833</v>
      </c>
      <c r="J81">
        <f>SUM($B$79:J79)</f>
        <v>-151.81196186383613</v>
      </c>
      <c r="K81">
        <f>SUM($B$79:K79)</f>
        <v>-162.28495455016963</v>
      </c>
      <c r="L81">
        <f>SUM($B$79:L79)</f>
        <v>-172.47742452063383</v>
      </c>
      <c r="M81">
        <f>SUM($B$79:M79)</f>
        <v>-182.39688644020219</v>
      </c>
      <c r="N81">
        <f>SUM($B$79:N79)</f>
        <v>-192.05065304081214</v>
      </c>
      <c r="O81">
        <f>SUM($B$79:O79)</f>
        <v>-201.44584110229735</v>
      </c>
      <c r="P81">
        <f>SUM($B$79:P79)</f>
        <v>-210.58937673330064</v>
      </c>
      <c r="Q81">
        <f>SUM($B$79:Q79)</f>
        <v>-219.48800051264473</v>
      </c>
      <c r="R81">
        <f>SUM($B$79:R79)</f>
        <v>-228.14827246658328</v>
      </c>
      <c r="S81">
        <f>SUM($B$79:S79)</f>
        <v>-236.57657690803507</v>
      </c>
      <c r="T81">
        <f>SUM($B$79:T79)</f>
        <v>-244.77912714405056</v>
      </c>
      <c r="U81">
        <f>SUM($B$79:U79)</f>
        <v>-252.76197005656798</v>
      </c>
      <c r="W81" s="13"/>
    </row>
    <row r="82" spans="1:23">
      <c r="W82" s="13"/>
    </row>
    <row r="83" spans="1:23" s="7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 Agents</vt:lpstr>
      <vt:lpstr>3 Agents</vt:lpstr>
      <vt:lpstr>Different Q matrices</vt:lpstr>
      <vt:lpstr>2 Agents in a line</vt:lpstr>
      <vt:lpstr>5 Agents - Short Horizon</vt:lpstr>
      <vt:lpstr>5 Agents - Long 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Rezaeinia</dc:creator>
  <cp:lastModifiedBy>Wei Li</cp:lastModifiedBy>
  <dcterms:created xsi:type="dcterms:W3CDTF">2020-08-26T20:05:12Z</dcterms:created>
  <dcterms:modified xsi:type="dcterms:W3CDTF">2021-06-12T18:26:50Z</dcterms:modified>
</cp:coreProperties>
</file>