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4805" windowHeight="8010" tabRatio="670" activeTab="10"/>
  </bookViews>
  <sheets>
    <sheet name="OHM" sheetId="1" r:id="rId1"/>
    <sheet name="DCV" sheetId="2" r:id="rId2"/>
    <sheet name="ACV1" sheetId="3" r:id="rId3"/>
    <sheet name="ACV2" sheetId="4" r:id="rId4"/>
    <sheet name="DCI" sheetId="5" r:id="rId5"/>
    <sheet name="ACI" sheetId="6" r:id="rId6"/>
    <sheet name="配置OHM" sheetId="8" r:id="rId7"/>
    <sheet name="配置DCV" sheetId="9" r:id="rId8"/>
    <sheet name="配置ACV1" sheetId="10" r:id="rId9"/>
    <sheet name="配置ACV2" sheetId="11" r:id="rId10"/>
    <sheet name="配置DCI" sheetId="12" r:id="rId11"/>
    <sheet name="配置ACI" sheetId="13" r:id="rId12"/>
    <sheet name="点数范围" sheetId="14" r:id="rId13"/>
  </sheets>
  <calcPr calcId="144525"/>
</workbook>
</file>

<file path=xl/calcChain.xml><?xml version="1.0" encoding="utf-8"?>
<calcChain xmlns="http://schemas.openxmlformats.org/spreadsheetml/2006/main">
  <c r="G21" i="6" l="1"/>
  <c r="E21" i="6"/>
  <c r="O20" i="6"/>
  <c r="M20" i="6"/>
  <c r="L20" i="6"/>
  <c r="K20" i="6"/>
  <c r="J20" i="6"/>
  <c r="G20" i="6"/>
  <c r="E20" i="6"/>
  <c r="O19" i="6"/>
  <c r="M19" i="6"/>
  <c r="L19" i="6"/>
  <c r="K19" i="6"/>
  <c r="J19" i="6"/>
  <c r="G19" i="6"/>
  <c r="E19" i="6"/>
  <c r="O18" i="6"/>
  <c r="M18" i="6"/>
  <c r="L18" i="6"/>
  <c r="K18" i="6"/>
  <c r="J18" i="6"/>
  <c r="G18" i="6"/>
  <c r="E18" i="6"/>
  <c r="O17" i="6"/>
  <c r="M17" i="6"/>
  <c r="L17" i="6"/>
  <c r="K17" i="6"/>
  <c r="J17" i="6"/>
  <c r="G17" i="6"/>
  <c r="E17" i="6"/>
  <c r="O16" i="6"/>
  <c r="M16" i="6"/>
  <c r="L16" i="6"/>
  <c r="K16" i="6"/>
  <c r="J16" i="6"/>
  <c r="G16" i="6"/>
  <c r="E16" i="6"/>
  <c r="O15" i="6"/>
  <c r="M15" i="6"/>
  <c r="L15" i="6"/>
  <c r="K15" i="6"/>
  <c r="J15" i="6"/>
  <c r="G15" i="6"/>
  <c r="E15" i="6"/>
  <c r="G14" i="6"/>
  <c r="E14" i="6"/>
  <c r="O13" i="6"/>
  <c r="M13" i="6"/>
  <c r="L13" i="6"/>
  <c r="K13" i="6"/>
  <c r="J13" i="6"/>
  <c r="G13" i="6"/>
  <c r="E13" i="6"/>
  <c r="O12" i="6"/>
  <c r="M12" i="6"/>
  <c r="L12" i="6"/>
  <c r="K12" i="6"/>
  <c r="J12" i="6"/>
  <c r="G12" i="6"/>
  <c r="E12" i="6"/>
  <c r="O11" i="6"/>
  <c r="M11" i="6"/>
  <c r="L11" i="6"/>
  <c r="K11" i="6"/>
  <c r="J11" i="6"/>
  <c r="G11" i="6"/>
  <c r="E11" i="6"/>
  <c r="O10" i="6"/>
  <c r="M10" i="6"/>
  <c r="L10" i="6"/>
  <c r="K10" i="6"/>
  <c r="J10" i="6"/>
  <c r="G10" i="6"/>
  <c r="E10" i="6"/>
  <c r="O9" i="6"/>
  <c r="M9" i="6"/>
  <c r="L9" i="6"/>
  <c r="K9" i="6"/>
  <c r="J9" i="6"/>
  <c r="G9" i="6"/>
  <c r="E9" i="6"/>
  <c r="F27" i="5"/>
  <c r="D27" i="5"/>
  <c r="N26" i="5"/>
  <c r="L26" i="5"/>
  <c r="K26" i="5"/>
  <c r="J26" i="5"/>
  <c r="I26" i="5"/>
  <c r="F26" i="5"/>
  <c r="D26" i="5"/>
  <c r="N25" i="5"/>
  <c r="L25" i="5"/>
  <c r="K25" i="5"/>
  <c r="J25" i="5"/>
  <c r="I25" i="5"/>
  <c r="F25" i="5"/>
  <c r="D25" i="5"/>
  <c r="F24" i="5"/>
  <c r="D24" i="5"/>
  <c r="N23" i="5"/>
  <c r="L23" i="5"/>
  <c r="K23" i="5"/>
  <c r="J23" i="5"/>
  <c r="I23" i="5"/>
  <c r="N22" i="5"/>
  <c r="L22" i="5"/>
  <c r="K22" i="5"/>
  <c r="J22" i="5"/>
  <c r="I22" i="5"/>
  <c r="F22" i="5"/>
  <c r="D22" i="5"/>
  <c r="N21" i="5"/>
  <c r="L21" i="5"/>
  <c r="K21" i="5"/>
  <c r="J21" i="5"/>
  <c r="I21" i="5"/>
  <c r="F21" i="5"/>
  <c r="D21" i="5"/>
  <c r="N20" i="5"/>
  <c r="L20" i="5"/>
  <c r="K20" i="5"/>
  <c r="J20" i="5"/>
  <c r="I20" i="5"/>
  <c r="F20" i="5"/>
  <c r="D20" i="5"/>
  <c r="N19" i="5"/>
  <c r="L19" i="5"/>
  <c r="K19" i="5"/>
  <c r="J19" i="5"/>
  <c r="I19" i="5"/>
  <c r="F19" i="5"/>
  <c r="D19" i="5"/>
  <c r="N18" i="5"/>
  <c r="L18" i="5"/>
  <c r="K18" i="5"/>
  <c r="J18" i="5"/>
  <c r="I18" i="5"/>
  <c r="N17" i="5"/>
  <c r="L17" i="5"/>
  <c r="K17" i="5"/>
  <c r="J17" i="5"/>
  <c r="I17" i="5"/>
  <c r="F17" i="5"/>
  <c r="D17" i="5"/>
  <c r="N16" i="5"/>
  <c r="L16" i="5"/>
  <c r="K16" i="5"/>
  <c r="J16" i="5"/>
  <c r="I16" i="5"/>
  <c r="F16" i="5"/>
  <c r="D16" i="5"/>
  <c r="F15" i="5"/>
  <c r="D15" i="5"/>
  <c r="N14" i="5"/>
  <c r="L14" i="5"/>
  <c r="K14" i="5"/>
  <c r="J14" i="5"/>
  <c r="I14" i="5"/>
  <c r="F14" i="5"/>
  <c r="D14" i="5"/>
  <c r="N13" i="5"/>
  <c r="L13" i="5"/>
  <c r="K13" i="5"/>
  <c r="J13" i="5"/>
  <c r="I13" i="5"/>
  <c r="F13" i="5"/>
  <c r="D13" i="5"/>
  <c r="N12" i="5"/>
  <c r="L12" i="5"/>
  <c r="K12" i="5"/>
  <c r="J12" i="5"/>
  <c r="I12" i="5"/>
  <c r="N11" i="5"/>
  <c r="L11" i="5"/>
  <c r="K11" i="5"/>
  <c r="J11" i="5"/>
  <c r="I11" i="5"/>
  <c r="F11" i="5"/>
  <c r="D11" i="5"/>
  <c r="N10" i="5"/>
  <c r="L10" i="5"/>
  <c r="K10" i="5"/>
  <c r="J10" i="5"/>
  <c r="I10" i="5"/>
  <c r="F10" i="5"/>
  <c r="D10" i="5"/>
  <c r="N9" i="5"/>
  <c r="L9" i="5"/>
  <c r="K9" i="5"/>
  <c r="J9" i="5"/>
  <c r="I9" i="5"/>
  <c r="F9" i="5"/>
  <c r="D9" i="5"/>
  <c r="N8" i="5"/>
  <c r="L8" i="5"/>
  <c r="K8" i="5"/>
  <c r="J8" i="5"/>
  <c r="I8" i="5"/>
  <c r="F8" i="5"/>
  <c r="D8" i="5"/>
  <c r="N7" i="5"/>
  <c r="L7" i="5"/>
  <c r="K7" i="5"/>
  <c r="J7" i="5"/>
  <c r="I7" i="5"/>
  <c r="F7" i="5"/>
  <c r="D7" i="5"/>
  <c r="N6" i="5"/>
  <c r="L6" i="5"/>
  <c r="K6" i="5"/>
  <c r="J6" i="5"/>
  <c r="I6" i="5"/>
  <c r="F6" i="5"/>
  <c r="D6" i="5"/>
  <c r="O30" i="4"/>
  <c r="M30" i="4"/>
  <c r="L30" i="4"/>
  <c r="K30" i="4"/>
  <c r="J30" i="4"/>
  <c r="G30" i="4"/>
  <c r="E30" i="4"/>
  <c r="O29" i="4"/>
  <c r="M29" i="4"/>
  <c r="L29" i="4"/>
  <c r="K29" i="4"/>
  <c r="J29" i="4"/>
  <c r="G29" i="4"/>
  <c r="E29" i="4"/>
  <c r="O28" i="4"/>
  <c r="M28" i="4"/>
  <c r="L28" i="4"/>
  <c r="K28" i="4"/>
  <c r="J28" i="4"/>
  <c r="G28" i="4"/>
  <c r="E28" i="4"/>
  <c r="O27" i="4"/>
  <c r="M27" i="4"/>
  <c r="L27" i="4"/>
  <c r="K27" i="4"/>
  <c r="J27" i="4"/>
  <c r="G27" i="4"/>
  <c r="E27" i="4"/>
  <c r="O26" i="4"/>
  <c r="M26" i="4"/>
  <c r="L26" i="4"/>
  <c r="K26" i="4"/>
  <c r="J26" i="4"/>
  <c r="G26" i="4"/>
  <c r="E26" i="4"/>
  <c r="O25" i="4"/>
  <c r="M25" i="4"/>
  <c r="L25" i="4"/>
  <c r="K25" i="4"/>
  <c r="J25" i="4"/>
  <c r="G25" i="4"/>
  <c r="E25" i="4"/>
  <c r="G24" i="4"/>
  <c r="E24" i="4"/>
  <c r="O23" i="4"/>
  <c r="M23" i="4"/>
  <c r="L23" i="4"/>
  <c r="K23" i="4"/>
  <c r="J23" i="4"/>
  <c r="O22" i="4"/>
  <c r="M22" i="4"/>
  <c r="L22" i="4"/>
  <c r="K22" i="4"/>
  <c r="J22" i="4"/>
  <c r="G22" i="4"/>
  <c r="E22" i="4"/>
  <c r="G21" i="4"/>
  <c r="E21" i="4"/>
  <c r="G19" i="4"/>
  <c r="E19" i="4"/>
  <c r="G18" i="4"/>
  <c r="E18" i="4"/>
  <c r="O17" i="4"/>
  <c r="M17" i="4"/>
  <c r="L17" i="4"/>
  <c r="K17" i="4"/>
  <c r="J17" i="4"/>
  <c r="G17" i="4"/>
  <c r="E17" i="4"/>
  <c r="O16" i="4"/>
  <c r="M16" i="4"/>
  <c r="L16" i="4"/>
  <c r="K16" i="4"/>
  <c r="J16" i="4"/>
  <c r="G16" i="4"/>
  <c r="E16" i="4"/>
  <c r="O15" i="4"/>
  <c r="M15" i="4"/>
  <c r="L15" i="4"/>
  <c r="K15" i="4"/>
  <c r="J15" i="4"/>
  <c r="G15" i="4"/>
  <c r="E15" i="4"/>
  <c r="O14" i="4"/>
  <c r="M14" i="4"/>
  <c r="L14" i="4"/>
  <c r="K14" i="4"/>
  <c r="J14" i="4"/>
  <c r="G14" i="4"/>
  <c r="E14" i="4"/>
  <c r="O13" i="4"/>
  <c r="M13" i="4"/>
  <c r="L13" i="4"/>
  <c r="K13" i="4"/>
  <c r="J13" i="4"/>
  <c r="G13" i="4"/>
  <c r="E13" i="4"/>
  <c r="O12" i="4"/>
  <c r="M12" i="4"/>
  <c r="L12" i="4"/>
  <c r="K12" i="4"/>
  <c r="J12" i="4"/>
  <c r="G12" i="4"/>
  <c r="E12" i="4"/>
  <c r="O10" i="4"/>
  <c r="M10" i="4"/>
  <c r="L10" i="4"/>
  <c r="K10" i="4"/>
  <c r="J10" i="4"/>
  <c r="G10" i="4"/>
  <c r="E10" i="4"/>
  <c r="O9" i="4"/>
  <c r="M9" i="4"/>
  <c r="L9" i="4"/>
  <c r="K9" i="4"/>
  <c r="J9" i="4"/>
  <c r="G9" i="4"/>
  <c r="E9" i="4"/>
  <c r="O36" i="3"/>
  <c r="M36" i="3"/>
  <c r="L36" i="3"/>
  <c r="K36" i="3"/>
  <c r="J36" i="3"/>
  <c r="G36" i="3"/>
  <c r="E36" i="3"/>
  <c r="O35" i="3"/>
  <c r="M35" i="3"/>
  <c r="L35" i="3"/>
  <c r="K35" i="3"/>
  <c r="J35" i="3"/>
  <c r="G35" i="3"/>
  <c r="E35" i="3"/>
  <c r="O34" i="3"/>
  <c r="M34" i="3"/>
  <c r="L34" i="3"/>
  <c r="K34" i="3"/>
  <c r="J34" i="3"/>
  <c r="G34" i="3"/>
  <c r="E34" i="3"/>
  <c r="O33" i="3"/>
  <c r="M33" i="3"/>
  <c r="L33" i="3"/>
  <c r="K33" i="3"/>
  <c r="J33" i="3"/>
  <c r="G33" i="3"/>
  <c r="E33" i="3"/>
  <c r="O32" i="3"/>
  <c r="M32" i="3"/>
  <c r="L32" i="3"/>
  <c r="K32" i="3"/>
  <c r="J32" i="3"/>
  <c r="G32" i="3"/>
  <c r="E32" i="3"/>
  <c r="O31" i="3"/>
  <c r="M31" i="3"/>
  <c r="L31" i="3"/>
  <c r="K31" i="3"/>
  <c r="J31" i="3"/>
  <c r="G31" i="3"/>
  <c r="E31" i="3"/>
  <c r="O30" i="3"/>
  <c r="M30" i="3"/>
  <c r="L30" i="3"/>
  <c r="K30" i="3"/>
  <c r="J30" i="3"/>
  <c r="G30" i="3"/>
  <c r="E30" i="3"/>
  <c r="O29" i="3"/>
  <c r="M29" i="3"/>
  <c r="L29" i="3"/>
  <c r="K29" i="3"/>
  <c r="J29" i="3"/>
  <c r="G29" i="3"/>
  <c r="E29" i="3"/>
  <c r="O28" i="3"/>
  <c r="M28" i="3"/>
  <c r="L28" i="3"/>
  <c r="K28" i="3"/>
  <c r="J28" i="3"/>
  <c r="G28" i="3"/>
  <c r="E28" i="3"/>
  <c r="O27" i="3"/>
  <c r="M27" i="3"/>
  <c r="L27" i="3"/>
  <c r="K27" i="3"/>
  <c r="J27" i="3"/>
  <c r="G27" i="3"/>
  <c r="E27" i="3"/>
  <c r="O26" i="3"/>
  <c r="M26" i="3"/>
  <c r="L26" i="3"/>
  <c r="K26" i="3"/>
  <c r="J26" i="3"/>
  <c r="G26" i="3"/>
  <c r="E26" i="3"/>
  <c r="O25" i="3"/>
  <c r="M25" i="3"/>
  <c r="L25" i="3"/>
  <c r="K25" i="3"/>
  <c r="J25" i="3"/>
  <c r="G25" i="3"/>
  <c r="E25" i="3"/>
  <c r="O23" i="3"/>
  <c r="M23" i="3"/>
  <c r="L23" i="3"/>
  <c r="K23" i="3"/>
  <c r="J23" i="3"/>
  <c r="G23" i="3"/>
  <c r="E23" i="3"/>
  <c r="O22" i="3"/>
  <c r="M22" i="3"/>
  <c r="L22" i="3"/>
  <c r="K22" i="3"/>
  <c r="J22" i="3"/>
  <c r="G22" i="3"/>
  <c r="E22" i="3"/>
  <c r="O21" i="3"/>
  <c r="M21" i="3"/>
  <c r="L21" i="3"/>
  <c r="K21" i="3"/>
  <c r="J21" i="3"/>
  <c r="G21" i="3"/>
  <c r="E21" i="3"/>
  <c r="O19" i="3"/>
  <c r="M19" i="3"/>
  <c r="L19" i="3"/>
  <c r="K19" i="3"/>
  <c r="J19" i="3"/>
  <c r="G19" i="3"/>
  <c r="E19" i="3"/>
  <c r="O18" i="3"/>
  <c r="M18" i="3"/>
  <c r="L18" i="3"/>
  <c r="K18" i="3"/>
  <c r="J18" i="3"/>
  <c r="G18" i="3"/>
  <c r="E18" i="3"/>
  <c r="O17" i="3"/>
  <c r="M17" i="3"/>
  <c r="L17" i="3"/>
  <c r="K17" i="3"/>
  <c r="J17" i="3"/>
  <c r="G17" i="3"/>
  <c r="E17" i="3"/>
  <c r="O16" i="3"/>
  <c r="M16" i="3"/>
  <c r="L16" i="3"/>
  <c r="K16" i="3"/>
  <c r="J16" i="3"/>
  <c r="G16" i="3"/>
  <c r="E16" i="3"/>
  <c r="O15" i="3"/>
  <c r="M15" i="3"/>
  <c r="L15" i="3"/>
  <c r="K15" i="3"/>
  <c r="J15" i="3"/>
  <c r="G15" i="3"/>
  <c r="E15" i="3"/>
  <c r="O14" i="3"/>
  <c r="M14" i="3"/>
  <c r="L14" i="3"/>
  <c r="K14" i="3"/>
  <c r="J14" i="3"/>
  <c r="G14" i="3"/>
  <c r="E14" i="3"/>
  <c r="O13" i="3"/>
  <c r="M13" i="3"/>
  <c r="L13" i="3"/>
  <c r="K13" i="3"/>
  <c r="J13" i="3"/>
  <c r="G13" i="3"/>
  <c r="E13" i="3"/>
  <c r="O12" i="3"/>
  <c r="M12" i="3"/>
  <c r="L12" i="3"/>
  <c r="K12" i="3"/>
  <c r="J12" i="3"/>
  <c r="G12" i="3"/>
  <c r="E12" i="3"/>
  <c r="O10" i="3"/>
  <c r="M10" i="3"/>
  <c r="L10" i="3"/>
  <c r="K10" i="3"/>
  <c r="J10" i="3"/>
  <c r="G10" i="3"/>
  <c r="E10" i="3"/>
  <c r="O9" i="3"/>
  <c r="M9" i="3"/>
  <c r="L9" i="3"/>
  <c r="K9" i="3"/>
  <c r="J9" i="3"/>
  <c r="G9" i="3"/>
  <c r="E9" i="3"/>
  <c r="O42" i="2"/>
  <c r="M42" i="2"/>
  <c r="L42" i="2"/>
  <c r="K42" i="2"/>
  <c r="J42" i="2"/>
  <c r="F42" i="2"/>
  <c r="D42" i="2"/>
  <c r="O41" i="2"/>
  <c r="M41" i="2"/>
  <c r="L41" i="2"/>
  <c r="K41" i="2"/>
  <c r="J41" i="2"/>
  <c r="F41" i="2"/>
  <c r="D41" i="2"/>
  <c r="O40" i="2"/>
  <c r="M40" i="2"/>
  <c r="L40" i="2"/>
  <c r="K40" i="2"/>
  <c r="J40" i="2"/>
  <c r="F40" i="2"/>
  <c r="D40" i="2"/>
  <c r="O39" i="2"/>
  <c r="M39" i="2"/>
  <c r="L39" i="2"/>
  <c r="K39" i="2"/>
  <c r="J39" i="2"/>
  <c r="F39" i="2"/>
  <c r="D39" i="2"/>
  <c r="O38" i="2"/>
  <c r="M38" i="2"/>
  <c r="L38" i="2"/>
  <c r="K38" i="2"/>
  <c r="J38" i="2"/>
  <c r="F38" i="2"/>
  <c r="D38" i="2"/>
  <c r="O37" i="2"/>
  <c r="M37" i="2"/>
  <c r="L37" i="2"/>
  <c r="K37" i="2"/>
  <c r="J37" i="2"/>
  <c r="F37" i="2"/>
  <c r="D37" i="2"/>
  <c r="O36" i="2"/>
  <c r="M36" i="2"/>
  <c r="L36" i="2"/>
  <c r="K36" i="2"/>
  <c r="J36" i="2"/>
  <c r="F36" i="2"/>
  <c r="D36" i="2"/>
  <c r="O35" i="2"/>
  <c r="M35" i="2"/>
  <c r="L35" i="2"/>
  <c r="K35" i="2"/>
  <c r="J35" i="2"/>
  <c r="F35" i="2"/>
  <c r="D35" i="2"/>
  <c r="O33" i="2"/>
  <c r="M33" i="2"/>
  <c r="L33" i="2"/>
  <c r="K33" i="2"/>
  <c r="J33" i="2"/>
  <c r="F33" i="2"/>
  <c r="D33" i="2"/>
  <c r="O32" i="2"/>
  <c r="M32" i="2"/>
  <c r="L32" i="2"/>
  <c r="K32" i="2"/>
  <c r="J32" i="2"/>
  <c r="F32" i="2"/>
  <c r="D32" i="2"/>
  <c r="O30" i="2"/>
  <c r="M30" i="2"/>
  <c r="L30" i="2"/>
  <c r="K30" i="2"/>
  <c r="J30" i="2"/>
  <c r="F30" i="2"/>
  <c r="D30" i="2"/>
  <c r="O29" i="2"/>
  <c r="M29" i="2"/>
  <c r="L29" i="2"/>
  <c r="K29" i="2"/>
  <c r="J29" i="2"/>
  <c r="F29" i="2"/>
  <c r="D29" i="2"/>
  <c r="O28" i="2"/>
  <c r="M28" i="2"/>
  <c r="L28" i="2"/>
  <c r="K28" i="2"/>
  <c r="J28" i="2"/>
  <c r="F28" i="2"/>
  <c r="D28" i="2"/>
  <c r="O27" i="2"/>
  <c r="M27" i="2"/>
  <c r="L27" i="2"/>
  <c r="K27" i="2"/>
  <c r="J27" i="2"/>
  <c r="F27" i="2"/>
  <c r="D27" i="2"/>
  <c r="O26" i="2"/>
  <c r="M26" i="2"/>
  <c r="L26" i="2"/>
  <c r="K26" i="2"/>
  <c r="J26" i="2"/>
  <c r="F26" i="2"/>
  <c r="D26" i="2"/>
  <c r="O25" i="2"/>
  <c r="M25" i="2"/>
  <c r="L25" i="2"/>
  <c r="K25" i="2"/>
  <c r="J25" i="2"/>
  <c r="F25" i="2"/>
  <c r="D25" i="2"/>
  <c r="O24" i="2"/>
  <c r="M24" i="2"/>
  <c r="L24" i="2"/>
  <c r="K24" i="2"/>
  <c r="J24" i="2"/>
  <c r="F24" i="2"/>
  <c r="D24" i="2"/>
  <c r="O23" i="2"/>
  <c r="M23" i="2"/>
  <c r="L23" i="2"/>
  <c r="K23" i="2"/>
  <c r="J23" i="2"/>
  <c r="F23" i="2"/>
  <c r="D23" i="2"/>
  <c r="O22" i="2"/>
  <c r="M22" i="2"/>
  <c r="L22" i="2"/>
  <c r="K22" i="2"/>
  <c r="J22" i="2"/>
  <c r="F22" i="2"/>
  <c r="D22" i="2"/>
  <c r="O21" i="2"/>
  <c r="M21" i="2"/>
  <c r="L21" i="2"/>
  <c r="K21" i="2"/>
  <c r="J21" i="2"/>
  <c r="F21" i="2"/>
  <c r="D21" i="2"/>
  <c r="O20" i="2"/>
  <c r="M20" i="2"/>
  <c r="L20" i="2"/>
  <c r="K20" i="2"/>
  <c r="J20" i="2"/>
  <c r="F20" i="2"/>
  <c r="D20" i="2"/>
  <c r="O19" i="2"/>
  <c r="M19" i="2"/>
  <c r="L19" i="2"/>
  <c r="K19" i="2"/>
  <c r="J19" i="2"/>
  <c r="F19" i="2"/>
  <c r="D19" i="2"/>
  <c r="O18" i="2"/>
  <c r="M18" i="2"/>
  <c r="L18" i="2"/>
  <c r="K18" i="2"/>
  <c r="J18" i="2"/>
  <c r="F18" i="2"/>
  <c r="D18" i="2"/>
  <c r="O17" i="2"/>
  <c r="M17" i="2"/>
  <c r="L17" i="2"/>
  <c r="K17" i="2"/>
  <c r="J17" i="2"/>
  <c r="F17" i="2"/>
  <c r="D17" i="2"/>
  <c r="O16" i="2"/>
  <c r="M16" i="2"/>
  <c r="L16" i="2"/>
  <c r="K16" i="2"/>
  <c r="J16" i="2"/>
  <c r="F16" i="2"/>
  <c r="D16" i="2"/>
  <c r="O15" i="2"/>
  <c r="M15" i="2"/>
  <c r="L15" i="2"/>
  <c r="K15" i="2"/>
  <c r="J15" i="2"/>
  <c r="F15" i="2"/>
  <c r="D15" i="2"/>
  <c r="O14" i="2"/>
  <c r="M14" i="2"/>
  <c r="L14" i="2"/>
  <c r="K14" i="2"/>
  <c r="J14" i="2"/>
  <c r="F14" i="2"/>
  <c r="D14" i="2"/>
  <c r="O13" i="2"/>
  <c r="M13" i="2"/>
  <c r="L13" i="2"/>
  <c r="K13" i="2"/>
  <c r="J13" i="2"/>
  <c r="F13" i="2"/>
  <c r="D13" i="2"/>
  <c r="O12" i="2"/>
  <c r="M12" i="2"/>
  <c r="L12" i="2"/>
  <c r="K12" i="2"/>
  <c r="J12" i="2"/>
  <c r="F12" i="2"/>
  <c r="D12" i="2"/>
  <c r="O10" i="2"/>
  <c r="M10" i="2"/>
  <c r="L10" i="2"/>
  <c r="K10" i="2"/>
  <c r="J10" i="2"/>
  <c r="F10" i="2"/>
  <c r="D10" i="2"/>
  <c r="O9" i="2"/>
  <c r="M9" i="2"/>
  <c r="L9" i="2"/>
  <c r="K9" i="2"/>
  <c r="J9" i="2"/>
  <c r="F9" i="2"/>
  <c r="D9" i="2"/>
  <c r="O8" i="2"/>
  <c r="M8" i="2"/>
  <c r="L8" i="2"/>
  <c r="K8" i="2"/>
  <c r="J8" i="2"/>
  <c r="F8" i="2"/>
  <c r="D8" i="2"/>
</calcChain>
</file>

<file path=xl/sharedStrings.xml><?xml version="1.0" encoding="utf-8"?>
<sst xmlns="http://schemas.openxmlformats.org/spreadsheetml/2006/main" count="562" uniqueCount="396">
  <si>
    <t>1.外观检查：正常。</t>
  </si>
  <si>
    <t>2.电阻：</t>
  </si>
  <si>
    <t>量程</t>
  </si>
  <si>
    <t>标准值（Ω）</t>
  </si>
  <si>
    <t>最小允许值（Ω）</t>
  </si>
  <si>
    <t>示值（Ω）</t>
  </si>
  <si>
    <t>最大允许值（Ω）</t>
  </si>
  <si>
    <r>
      <t>测量不确定度</t>
    </r>
    <r>
      <rPr>
        <i/>
        <sz val="16"/>
        <rFont val="宋体"/>
        <family val="3"/>
      </rPr>
      <t>U</t>
    </r>
    <r>
      <rPr>
        <vertAlign val="subscript"/>
        <sz val="16"/>
        <rFont val="宋体"/>
        <family val="3"/>
      </rPr>
      <t>rel</t>
    </r>
    <r>
      <rPr>
        <sz val="16"/>
        <rFont val="宋体"/>
        <family val="3"/>
      </rPr>
      <t>（</t>
    </r>
    <r>
      <rPr>
        <i/>
        <sz val="16"/>
        <rFont val="宋体"/>
        <family val="3"/>
      </rPr>
      <t>k</t>
    </r>
    <r>
      <rPr>
        <sz val="16"/>
        <rFont val="宋体"/>
        <family val="3"/>
      </rPr>
      <t>=2）</t>
    </r>
  </si>
  <si>
    <t>100Ω</t>
  </si>
  <si>
    <r>
      <t>1.6×10</t>
    </r>
    <r>
      <rPr>
        <vertAlign val="superscript"/>
        <sz val="16"/>
        <rFont val="宋体"/>
        <family val="3"/>
      </rPr>
      <t>-5</t>
    </r>
  </si>
  <si>
    <t>标准值（kΩ）</t>
  </si>
  <si>
    <t>最小允许值（kΩ）</t>
  </si>
  <si>
    <t>示值（kΩ）</t>
  </si>
  <si>
    <t>最大允许值（kΩ）</t>
  </si>
  <si>
    <t>1kΩ</t>
  </si>
  <si>
    <r>
      <t>1.</t>
    </r>
    <r>
      <rPr>
        <sz val="16"/>
        <rFont val="宋体"/>
        <family val="3"/>
      </rPr>
      <t>3</t>
    </r>
    <r>
      <rPr>
        <sz val="16"/>
        <rFont val="宋体"/>
        <family val="3"/>
      </rPr>
      <t>×10</t>
    </r>
    <r>
      <rPr>
        <vertAlign val="superscript"/>
        <sz val="16"/>
        <rFont val="宋体"/>
        <family val="3"/>
      </rPr>
      <t>-5</t>
    </r>
  </si>
  <si>
    <t>10kΩ</t>
  </si>
  <si>
    <r>
      <t>1.</t>
    </r>
    <r>
      <rPr>
        <sz val="16"/>
        <rFont val="宋体"/>
        <family val="3"/>
      </rPr>
      <t>3</t>
    </r>
    <r>
      <rPr>
        <sz val="16"/>
        <rFont val="宋体"/>
        <family val="3"/>
      </rPr>
      <t>×10</t>
    </r>
    <r>
      <rPr>
        <vertAlign val="superscript"/>
        <sz val="16"/>
        <rFont val="宋体"/>
        <family val="3"/>
      </rPr>
      <t>-5</t>
    </r>
  </si>
  <si>
    <t>100kΩ</t>
  </si>
  <si>
    <r>
      <t>1.</t>
    </r>
    <r>
      <rPr>
        <sz val="16"/>
        <rFont val="宋体"/>
        <family val="3"/>
      </rPr>
      <t>7</t>
    </r>
    <r>
      <rPr>
        <sz val="16"/>
        <rFont val="宋体"/>
        <family val="3"/>
      </rPr>
      <t>×10</t>
    </r>
    <r>
      <rPr>
        <vertAlign val="superscript"/>
        <sz val="16"/>
        <rFont val="宋体"/>
        <family val="3"/>
      </rPr>
      <t>-5</t>
    </r>
  </si>
  <si>
    <t>量程</t>
  </si>
  <si>
    <t>标准值（MΩ）</t>
  </si>
  <si>
    <t>最小允许值（MΩ）</t>
  </si>
  <si>
    <t>示值（MΩ）</t>
  </si>
  <si>
    <t>最大允许值（MΩ）</t>
  </si>
  <si>
    <t>1MΩ</t>
  </si>
  <si>
    <r>
      <rPr>
        <sz val="16"/>
        <rFont val="宋体"/>
        <family val="3"/>
      </rPr>
      <t>2.8</t>
    </r>
    <r>
      <rPr>
        <sz val="16"/>
        <rFont val="宋体"/>
        <family val="3"/>
      </rPr>
      <t>×10</t>
    </r>
    <r>
      <rPr>
        <vertAlign val="superscript"/>
        <sz val="16"/>
        <rFont val="宋体"/>
        <family val="3"/>
      </rPr>
      <t>-5</t>
    </r>
  </si>
  <si>
    <t>10MΩ</t>
  </si>
  <si>
    <r>
      <rPr>
        <sz val="16"/>
        <rFont val="宋体"/>
        <family val="3"/>
      </rPr>
      <t>6</t>
    </r>
    <r>
      <rPr>
        <sz val="16"/>
        <rFont val="宋体"/>
        <family val="3"/>
      </rPr>
      <t>×10</t>
    </r>
    <r>
      <rPr>
        <vertAlign val="superscript"/>
        <sz val="16"/>
        <rFont val="宋体"/>
        <family val="3"/>
      </rPr>
      <t>-5</t>
    </r>
  </si>
  <si>
    <t>100MΩ</t>
  </si>
  <si>
    <r>
      <rPr>
        <sz val="16"/>
        <rFont val="宋体"/>
        <family val="3"/>
      </rPr>
      <t>2.3</t>
    </r>
    <r>
      <rPr>
        <sz val="16"/>
        <rFont val="宋体"/>
        <family val="3"/>
      </rPr>
      <t>×10</t>
    </r>
    <r>
      <rPr>
        <vertAlign val="superscript"/>
        <sz val="16"/>
        <rFont val="宋体"/>
        <family val="3"/>
      </rPr>
      <t>-4</t>
    </r>
  </si>
  <si>
    <t>记录编号：D2-</t>
  </si>
  <si>
    <t>第  3  页  共  7  页</t>
  </si>
  <si>
    <t>原始记录</t>
  </si>
  <si>
    <t>量程</t>
  </si>
  <si>
    <t>标准值（mV）</t>
  </si>
  <si>
    <t>最小允许值（mV）</t>
  </si>
  <si>
    <t>示值（mV）</t>
  </si>
  <si>
    <t>最大允许值（mV）</t>
  </si>
  <si>
    <r>
      <t>测量不确定度</t>
    </r>
    <r>
      <rPr>
        <i/>
        <sz val="16"/>
        <rFont val="宋体"/>
        <family val="2"/>
      </rPr>
      <t>U</t>
    </r>
    <r>
      <rPr>
        <vertAlign val="subscript"/>
        <sz val="16"/>
        <rFont val="宋体"/>
        <family val="2"/>
      </rPr>
      <t>rel</t>
    </r>
    <r>
      <rPr>
        <sz val="16"/>
        <rFont val="宋体"/>
        <family val="2"/>
      </rPr>
      <t>（</t>
    </r>
    <r>
      <rPr>
        <i/>
        <sz val="16"/>
        <rFont val="宋体"/>
        <family val="2"/>
      </rPr>
      <t>k</t>
    </r>
    <r>
      <rPr>
        <sz val="16"/>
        <rFont val="宋体"/>
        <family val="2"/>
      </rPr>
      <t>=2）</t>
    </r>
  </si>
  <si>
    <t>100mV</t>
  </si>
  <si>
    <t>标准值（V）</t>
  </si>
  <si>
    <t>最小允许值（V）</t>
  </si>
  <si>
    <t>最大允许值（V）</t>
  </si>
  <si>
    <t>1V</t>
  </si>
  <si>
    <t>10V</t>
  </si>
  <si>
    <t>100V</t>
  </si>
  <si>
    <t>1000V</t>
  </si>
  <si>
    <t>量程</t>
  </si>
  <si>
    <t>标准值（mV）</t>
  </si>
  <si>
    <t>最小允许值（mV）</t>
  </si>
  <si>
    <t>最大允许值（mV）</t>
  </si>
  <si>
    <t>100mV</t>
  </si>
  <si>
    <t>标准值（V）</t>
  </si>
  <si>
    <t>最小允许值（V）</t>
  </si>
  <si>
    <t>最大允许值（V）</t>
  </si>
  <si>
    <t>1V</t>
  </si>
  <si>
    <t>10V</t>
  </si>
  <si>
    <t>100V</t>
  </si>
  <si>
    <t>1000V</t>
  </si>
  <si>
    <t>第  4  页  共  7  页</t>
  </si>
  <si>
    <t>记录编号：D2-</t>
  </si>
  <si>
    <t>第  5  页  共  7  页</t>
  </si>
  <si>
    <t>原始记录</t>
  </si>
  <si>
    <t>750V</t>
  </si>
  <si>
    <t>记录编号：D2-</t>
  </si>
  <si>
    <t>第  6  页  共  7  页</t>
  </si>
  <si>
    <t>原始记录</t>
  </si>
  <si>
    <t>记录编号：D2-</t>
  </si>
  <si>
    <t>第  7  页  共  7  页</t>
  </si>
  <si>
    <t>原始记录</t>
  </si>
  <si>
    <t>示值（V）</t>
  </si>
  <si>
    <t>示值（mV）</t>
  </si>
  <si>
    <r>
      <t>8</t>
    </r>
    <r>
      <rPr>
        <sz val="16"/>
        <rFont val="宋体"/>
        <family val="3"/>
      </rPr>
      <t>.00000</t>
    </r>
  </si>
  <si>
    <t>100.0000</t>
  </si>
  <si>
    <t>50.0000</t>
  </si>
  <si>
    <t>10.0000</t>
  </si>
  <si>
    <t>1.000000</t>
  </si>
  <si>
    <t>0.500000</t>
  </si>
  <si>
    <t>0.200000</t>
  </si>
  <si>
    <t>10.00000</t>
  </si>
  <si>
    <t>9.00000</t>
  </si>
  <si>
    <t>7.00000</t>
  </si>
  <si>
    <t>6.00000</t>
  </si>
  <si>
    <t>5.00000</t>
  </si>
  <si>
    <t>4.00000</t>
  </si>
  <si>
    <t>3.00000</t>
  </si>
  <si>
    <t>2.00000</t>
  </si>
  <si>
    <t>1.00000</t>
  </si>
  <si>
    <t>100.0000</t>
  </si>
  <si>
    <t>20.0000</t>
  </si>
  <si>
    <t>1000.000</t>
  </si>
  <si>
    <t>500.000</t>
  </si>
  <si>
    <t>200.000</t>
  </si>
  <si>
    <t>-100.0000</t>
  </si>
  <si>
    <t>-10.0000</t>
  </si>
  <si>
    <t>-1.000000</t>
  </si>
  <si>
    <t>-0.200000</t>
  </si>
  <si>
    <t>-10.00000</t>
  </si>
  <si>
    <t>-1.00000</t>
  </si>
  <si>
    <t>-20.0000</t>
  </si>
  <si>
    <t>-1000.000</t>
  </si>
  <si>
    <t>-200.000</t>
  </si>
  <si>
    <t>量程</t>
  </si>
  <si>
    <t>标准值（mA）</t>
  </si>
  <si>
    <t>最小允许值（mA）</t>
  </si>
  <si>
    <t>示值（mA）</t>
  </si>
  <si>
    <t>最大允许值（mA）</t>
  </si>
  <si>
    <r>
      <t>测量不确定度</t>
    </r>
    <r>
      <rPr>
        <i/>
        <sz val="16"/>
        <rFont val="宋体"/>
        <family val="2"/>
      </rPr>
      <t>U</t>
    </r>
    <r>
      <rPr>
        <vertAlign val="subscript"/>
        <sz val="16"/>
        <rFont val="宋体"/>
        <family val="2"/>
      </rPr>
      <t>rel</t>
    </r>
    <r>
      <rPr>
        <sz val="16"/>
        <rFont val="宋体"/>
        <family val="2"/>
      </rPr>
      <t>（</t>
    </r>
    <r>
      <rPr>
        <i/>
        <sz val="16"/>
        <rFont val="宋体"/>
        <family val="2"/>
      </rPr>
      <t>k</t>
    </r>
    <r>
      <rPr>
        <sz val="16"/>
        <rFont val="宋体"/>
        <family val="2"/>
      </rPr>
      <t>=2）</t>
    </r>
  </si>
  <si>
    <t>10mA</t>
  </si>
  <si>
    <r>
      <t>6×10</t>
    </r>
    <r>
      <rPr>
        <vertAlign val="superscript"/>
        <sz val="16"/>
        <rFont val="宋体"/>
        <family val="2"/>
      </rPr>
      <t>-5</t>
    </r>
  </si>
  <si>
    <r>
      <t>7×10</t>
    </r>
    <r>
      <rPr>
        <vertAlign val="superscript"/>
        <sz val="16"/>
        <rFont val="宋体"/>
        <family val="2"/>
      </rPr>
      <t>-5</t>
    </r>
  </si>
  <si>
    <r>
      <t>2×10</t>
    </r>
    <r>
      <rPr>
        <vertAlign val="superscript"/>
        <sz val="16"/>
        <rFont val="宋体"/>
        <family val="2"/>
      </rPr>
      <t>-4</t>
    </r>
  </si>
  <si>
    <t>100mA</t>
  </si>
  <si>
    <r>
      <t>8×10</t>
    </r>
    <r>
      <rPr>
        <vertAlign val="superscript"/>
        <sz val="16"/>
        <rFont val="宋体"/>
        <family val="2"/>
      </rPr>
      <t>-5</t>
    </r>
  </si>
  <si>
    <r>
      <t>6×10</t>
    </r>
    <r>
      <rPr>
        <vertAlign val="superscript"/>
        <sz val="16"/>
        <rFont val="宋体"/>
        <family val="2"/>
      </rPr>
      <t>-5</t>
    </r>
  </si>
  <si>
    <t>标准值（A）</t>
  </si>
  <si>
    <t>最小允许值（A）</t>
  </si>
  <si>
    <t>示值（A）</t>
  </si>
  <si>
    <t>最大允许值（A）</t>
  </si>
  <si>
    <t>1A</t>
  </si>
  <si>
    <r>
      <t>1.3×10</t>
    </r>
    <r>
      <rPr>
        <vertAlign val="superscript"/>
        <sz val="16"/>
        <rFont val="宋体"/>
        <family val="2"/>
      </rPr>
      <t>-4</t>
    </r>
  </si>
  <si>
    <r>
      <t>1.6×10</t>
    </r>
    <r>
      <rPr>
        <vertAlign val="superscript"/>
        <sz val="16"/>
        <rFont val="宋体"/>
        <family val="2"/>
      </rPr>
      <t>-4</t>
    </r>
  </si>
  <si>
    <r>
      <t>7×10</t>
    </r>
    <r>
      <rPr>
        <vertAlign val="superscript"/>
        <sz val="16"/>
        <rFont val="宋体"/>
        <family val="2"/>
      </rPr>
      <t>-5</t>
    </r>
  </si>
  <si>
    <t>3A</t>
  </si>
  <si>
    <r>
      <t>4×10</t>
    </r>
    <r>
      <rPr>
        <vertAlign val="superscript"/>
        <sz val="16"/>
        <rFont val="宋体"/>
        <family val="2"/>
      </rPr>
      <t>-4</t>
    </r>
  </si>
  <si>
    <r>
      <t>1.2×10</t>
    </r>
    <r>
      <rPr>
        <vertAlign val="superscript"/>
        <sz val="16"/>
        <rFont val="宋体"/>
        <family val="2"/>
      </rPr>
      <t>-4</t>
    </r>
  </si>
  <si>
    <t>标准值（mA）</t>
  </si>
  <si>
    <t>最小允许值（mA）</t>
  </si>
  <si>
    <t>最小允许值（A）</t>
  </si>
  <si>
    <t>示值（A）</t>
  </si>
  <si>
    <t>最大允许值（A）</t>
  </si>
  <si>
    <r>
      <t>1.3×10</t>
    </r>
    <r>
      <rPr>
        <vertAlign val="superscript"/>
        <sz val="16"/>
        <rFont val="宋体"/>
        <family val="2"/>
      </rPr>
      <t>-4</t>
    </r>
  </si>
  <si>
    <t>3A</t>
  </si>
  <si>
    <r>
      <t>4×10</t>
    </r>
    <r>
      <rPr>
        <vertAlign val="superscript"/>
        <sz val="16"/>
        <rFont val="宋体"/>
        <family val="2"/>
      </rPr>
      <t>-4</t>
    </r>
  </si>
  <si>
    <r>
      <t>1.2×10</t>
    </r>
    <r>
      <rPr>
        <vertAlign val="superscript"/>
        <sz val="16"/>
        <rFont val="宋体"/>
        <family val="2"/>
      </rPr>
      <t>-4</t>
    </r>
  </si>
  <si>
    <t>频率</t>
  </si>
  <si>
    <t>量程</t>
  </si>
  <si>
    <t>标准值（A）</t>
  </si>
  <si>
    <t>最小允许值（A）</t>
  </si>
  <si>
    <t>示值（A）</t>
  </si>
  <si>
    <t>最大允许值（A）</t>
  </si>
  <si>
    <r>
      <t>测量不确定度</t>
    </r>
    <r>
      <rPr>
        <i/>
        <sz val="16"/>
        <rFont val="宋体"/>
        <family val="2"/>
      </rPr>
      <t>U</t>
    </r>
    <r>
      <rPr>
        <vertAlign val="subscript"/>
        <sz val="16"/>
        <rFont val="宋体"/>
        <family val="2"/>
      </rPr>
      <t>rel</t>
    </r>
    <r>
      <rPr>
        <sz val="16"/>
        <rFont val="宋体"/>
        <family val="2"/>
      </rPr>
      <t>（</t>
    </r>
    <r>
      <rPr>
        <i/>
        <sz val="16"/>
        <rFont val="宋体"/>
        <family val="2"/>
      </rPr>
      <t>k</t>
    </r>
    <r>
      <rPr>
        <sz val="16"/>
        <rFont val="宋体"/>
        <family val="2"/>
      </rPr>
      <t>=2）</t>
    </r>
  </si>
  <si>
    <t>20Hz</t>
  </si>
  <si>
    <t>1A</t>
  </si>
  <si>
    <r>
      <t>4×10</t>
    </r>
    <r>
      <rPr>
        <vertAlign val="superscript"/>
        <sz val="16"/>
        <rFont val="宋体"/>
        <family val="2"/>
      </rPr>
      <t>-4</t>
    </r>
  </si>
  <si>
    <r>
      <t>2.6×10</t>
    </r>
    <r>
      <rPr>
        <vertAlign val="superscript"/>
        <sz val="16"/>
        <rFont val="宋体"/>
        <family val="2"/>
      </rPr>
      <t>-4</t>
    </r>
  </si>
  <si>
    <t>40Hz</t>
  </si>
  <si>
    <t>3A</t>
  </si>
  <si>
    <r>
      <t>6×10</t>
    </r>
    <r>
      <rPr>
        <vertAlign val="superscript"/>
        <sz val="16"/>
        <rFont val="宋体"/>
        <family val="2"/>
      </rPr>
      <t>-4</t>
    </r>
  </si>
  <si>
    <t>1kHz</t>
  </si>
  <si>
    <r>
      <t>4×10</t>
    </r>
    <r>
      <rPr>
        <vertAlign val="superscript"/>
        <sz val="16"/>
        <rFont val="宋体"/>
        <family val="2"/>
      </rPr>
      <t>-4</t>
    </r>
  </si>
  <si>
    <r>
      <t>5×10</t>
    </r>
    <r>
      <rPr>
        <vertAlign val="superscript"/>
        <sz val="16"/>
        <rFont val="宋体"/>
        <family val="2"/>
      </rPr>
      <t>-4</t>
    </r>
  </si>
  <si>
    <r>
      <t>2.5×10</t>
    </r>
    <r>
      <rPr>
        <vertAlign val="superscript"/>
        <sz val="16"/>
        <rFont val="宋体"/>
        <family val="2"/>
      </rPr>
      <t>-4</t>
    </r>
  </si>
  <si>
    <r>
      <t>6×10</t>
    </r>
    <r>
      <rPr>
        <vertAlign val="superscript"/>
        <sz val="16"/>
        <rFont val="宋体"/>
        <family val="2"/>
      </rPr>
      <t>-4</t>
    </r>
  </si>
  <si>
    <t>4kHz</t>
  </si>
  <si>
    <t>1A</t>
  </si>
  <si>
    <r>
      <t>7×10</t>
    </r>
    <r>
      <rPr>
        <vertAlign val="superscript"/>
        <sz val="16"/>
        <rFont val="宋体"/>
        <family val="2"/>
      </rPr>
      <t>-4</t>
    </r>
  </si>
  <si>
    <r>
      <t>3×10</t>
    </r>
    <r>
      <rPr>
        <vertAlign val="superscript"/>
        <sz val="16"/>
        <rFont val="宋体"/>
        <family val="2"/>
      </rPr>
      <t>-4</t>
    </r>
  </si>
  <si>
    <t>3A</t>
  </si>
  <si>
    <r>
      <t>5×10</t>
    </r>
    <r>
      <rPr>
        <vertAlign val="superscript"/>
        <sz val="16"/>
        <rFont val="宋体"/>
        <family val="2"/>
      </rPr>
      <t>-3</t>
    </r>
  </si>
  <si>
    <t>标准值（mV）</t>
  </si>
  <si>
    <t>最小允许值（mV）</t>
  </si>
  <si>
    <t>示值（mV）</t>
  </si>
  <si>
    <t>最大允许值（mV）</t>
  </si>
  <si>
    <t>30kHz</t>
  </si>
  <si>
    <t>100mV</t>
  </si>
  <si>
    <r>
      <t>9×10</t>
    </r>
    <r>
      <rPr>
        <vertAlign val="superscript"/>
        <sz val="16"/>
        <rFont val="宋体"/>
        <family val="2"/>
      </rPr>
      <t>-4</t>
    </r>
  </si>
  <si>
    <t>标准值（V）</t>
  </si>
  <si>
    <t>最小允许值（V）</t>
  </si>
  <si>
    <t>示值（V）</t>
  </si>
  <si>
    <t>最大允许值（V）</t>
  </si>
  <si>
    <t>1V</t>
  </si>
  <si>
    <t>10V</t>
  </si>
  <si>
    <t>100V</t>
  </si>
  <si>
    <r>
      <t>1.3×10</t>
    </r>
    <r>
      <rPr>
        <vertAlign val="superscript"/>
        <sz val="16"/>
        <rFont val="宋体"/>
        <family val="2"/>
      </rPr>
      <t>-4</t>
    </r>
  </si>
  <si>
    <t>60kHz</t>
  </si>
  <si>
    <r>
      <t>1.4×10</t>
    </r>
    <r>
      <rPr>
        <vertAlign val="superscript"/>
        <sz val="16"/>
        <rFont val="宋体"/>
        <family val="2"/>
      </rPr>
      <t>-3</t>
    </r>
  </si>
  <si>
    <r>
      <t>2×10</t>
    </r>
    <r>
      <rPr>
        <vertAlign val="superscript"/>
        <sz val="16"/>
        <rFont val="宋体"/>
        <family val="2"/>
      </rPr>
      <t>-4</t>
    </r>
  </si>
  <si>
    <r>
      <t>8×10</t>
    </r>
    <r>
      <rPr>
        <vertAlign val="superscript"/>
        <sz val="16"/>
        <rFont val="宋体"/>
        <family val="2"/>
      </rPr>
      <t>-4</t>
    </r>
  </si>
  <si>
    <r>
      <t>1.7×10</t>
    </r>
    <r>
      <rPr>
        <vertAlign val="superscript"/>
        <sz val="16"/>
        <rFont val="宋体"/>
        <family val="2"/>
      </rPr>
      <t>-4</t>
    </r>
  </si>
  <si>
    <r>
      <t>1.8×10</t>
    </r>
    <r>
      <rPr>
        <vertAlign val="superscript"/>
        <sz val="16"/>
        <rFont val="宋体"/>
        <family val="2"/>
      </rPr>
      <t>-4</t>
    </r>
  </si>
  <si>
    <r>
      <t>2.3×10</t>
    </r>
    <r>
      <rPr>
        <vertAlign val="superscript"/>
        <sz val="16"/>
        <rFont val="宋体"/>
        <family val="2"/>
      </rPr>
      <t>-4</t>
    </r>
  </si>
  <si>
    <r>
      <t>1.6×10</t>
    </r>
    <r>
      <rPr>
        <vertAlign val="superscript"/>
        <sz val="16"/>
        <rFont val="宋体"/>
        <family val="2"/>
      </rPr>
      <t>-4</t>
    </r>
  </si>
  <si>
    <t>750V</t>
  </si>
  <si>
    <r>
      <t>5×10</t>
    </r>
    <r>
      <rPr>
        <vertAlign val="superscript"/>
        <sz val="16"/>
        <rFont val="宋体"/>
        <family val="2"/>
      </rPr>
      <t>-4</t>
    </r>
  </si>
  <si>
    <r>
      <t>2.0×10</t>
    </r>
    <r>
      <rPr>
        <vertAlign val="superscript"/>
        <sz val="16"/>
        <rFont val="宋体"/>
        <family val="2"/>
      </rPr>
      <t>-4</t>
    </r>
  </si>
  <si>
    <r>
      <t>2.1×10</t>
    </r>
    <r>
      <rPr>
        <vertAlign val="superscript"/>
        <sz val="16"/>
        <rFont val="宋体"/>
        <family val="2"/>
      </rPr>
      <t>-4</t>
    </r>
  </si>
  <si>
    <r>
      <t>3×10</t>
    </r>
    <r>
      <rPr>
        <vertAlign val="superscript"/>
        <sz val="16"/>
        <rFont val="宋体"/>
        <family val="2"/>
      </rPr>
      <t>-4</t>
    </r>
  </si>
  <si>
    <r>
      <t>7×10</t>
    </r>
    <r>
      <rPr>
        <vertAlign val="superscript"/>
        <sz val="16"/>
        <rFont val="宋体"/>
        <family val="2"/>
      </rPr>
      <t>-4</t>
    </r>
  </si>
  <si>
    <r>
      <t>7×10</t>
    </r>
    <r>
      <rPr>
        <vertAlign val="superscript"/>
        <sz val="16"/>
        <rFont val="宋体"/>
        <family val="2"/>
      </rPr>
      <t>-5</t>
    </r>
  </si>
  <si>
    <r>
      <t>9×10</t>
    </r>
    <r>
      <rPr>
        <vertAlign val="superscript"/>
        <sz val="16"/>
        <rFont val="宋体"/>
        <family val="2"/>
      </rPr>
      <t>-5</t>
    </r>
  </si>
  <si>
    <r>
      <t>8×10</t>
    </r>
    <r>
      <rPr>
        <vertAlign val="superscript"/>
        <sz val="16"/>
        <rFont val="宋体"/>
        <family val="2"/>
      </rPr>
      <t>-5</t>
    </r>
  </si>
  <si>
    <t>10Hz</t>
  </si>
  <si>
    <t>50Hz</t>
  </si>
  <si>
    <r>
      <t>1.7×10</t>
    </r>
    <r>
      <rPr>
        <vertAlign val="superscript"/>
        <sz val="16"/>
        <rFont val="宋体"/>
        <family val="3"/>
      </rPr>
      <t>-5</t>
    </r>
  </si>
  <si>
    <r>
      <t>2.3×10</t>
    </r>
    <r>
      <rPr>
        <vertAlign val="superscript"/>
        <sz val="16"/>
        <rFont val="宋体"/>
        <family val="3"/>
      </rPr>
      <t>-5</t>
    </r>
  </si>
  <si>
    <r>
      <t>7×10</t>
    </r>
    <r>
      <rPr>
        <vertAlign val="superscript"/>
        <sz val="16"/>
        <rFont val="宋体"/>
        <family val="3"/>
      </rPr>
      <t>-5</t>
    </r>
  </si>
  <si>
    <r>
      <t>8×10</t>
    </r>
    <r>
      <rPr>
        <vertAlign val="superscript"/>
        <sz val="16"/>
        <rFont val="宋体"/>
        <family val="3"/>
      </rPr>
      <t>-6</t>
    </r>
  </si>
  <si>
    <r>
      <t>9×10</t>
    </r>
    <r>
      <rPr>
        <vertAlign val="superscript"/>
        <sz val="16"/>
        <rFont val="宋体"/>
        <family val="3"/>
      </rPr>
      <t>-6</t>
    </r>
  </si>
  <si>
    <r>
      <t>1.4×10</t>
    </r>
    <r>
      <rPr>
        <vertAlign val="superscript"/>
        <sz val="16"/>
        <rFont val="宋体"/>
        <family val="3"/>
      </rPr>
      <t>-5</t>
    </r>
  </si>
  <si>
    <r>
      <t>5×10</t>
    </r>
    <r>
      <rPr>
        <vertAlign val="superscript"/>
        <sz val="16"/>
        <rFont val="宋体"/>
        <family val="3"/>
      </rPr>
      <t>-6</t>
    </r>
  </si>
  <si>
    <r>
      <t>6×10</t>
    </r>
    <r>
      <rPr>
        <vertAlign val="superscript"/>
        <sz val="16"/>
        <rFont val="宋体"/>
        <family val="3"/>
      </rPr>
      <t>-6</t>
    </r>
  </si>
  <si>
    <r>
      <t>1.1×10</t>
    </r>
    <r>
      <rPr>
        <vertAlign val="superscript"/>
        <sz val="16"/>
        <rFont val="宋体"/>
        <family val="3"/>
      </rPr>
      <t>-5</t>
    </r>
  </si>
  <si>
    <r>
      <t>1×10</t>
    </r>
    <r>
      <rPr>
        <vertAlign val="superscript"/>
        <sz val="16"/>
        <rFont val="宋体"/>
        <family val="3"/>
      </rPr>
      <t>-5</t>
    </r>
  </si>
  <si>
    <t>100.005</t>
  </si>
  <si>
    <t>频率(Hz)</t>
  </si>
  <si>
    <t>标准值</t>
  </si>
  <si>
    <t>精度</t>
  </si>
  <si>
    <t>量程</t>
  </si>
  <si>
    <t>测量方式（4线or2线）</t>
  </si>
  <si>
    <t>源输出后延时（秒）</t>
  </si>
  <si>
    <t>源换线</t>
  </si>
  <si>
    <t>表换线</t>
  </si>
  <si>
    <t>写入需保留小数位数</t>
  </si>
  <si>
    <t>表显示后延时（秒）</t>
  </si>
  <si>
    <t>表单位换算（除以相应值）</t>
  </si>
  <si>
    <t>频率</t>
  </si>
  <si>
    <t>标准值</t>
  </si>
  <si>
    <t>精度</t>
  </si>
  <si>
    <t>量程</t>
  </si>
  <si>
    <t>测量方式（4线or2线）</t>
  </si>
  <si>
    <t>源输出后延时（秒）</t>
  </si>
  <si>
    <t>源换线</t>
  </si>
  <si>
    <t>表换线</t>
  </si>
  <si>
    <t>写入需保留小数位数</t>
  </si>
  <si>
    <t>表显示后延时（秒）</t>
  </si>
  <si>
    <t>表单位换算（除以相应值）</t>
  </si>
  <si>
    <t>频率</t>
  </si>
  <si>
    <t>频率</t>
  </si>
  <si>
    <t>标准值</t>
  </si>
  <si>
    <t>精度</t>
  </si>
  <si>
    <t>量程</t>
  </si>
  <si>
    <t>测量方式（4线or2线）</t>
  </si>
  <si>
    <t>源输出后延时（秒）</t>
  </si>
  <si>
    <t>源换线</t>
  </si>
  <si>
    <t>表换线</t>
  </si>
  <si>
    <t>写入需保留小数位数</t>
  </si>
  <si>
    <t>表显示后延时（秒）</t>
  </si>
  <si>
    <t>表单位换算（除以相应值）</t>
  </si>
  <si>
    <t>表换线(1本次换线)</t>
  </si>
  <si>
    <t>E7</t>
  </si>
  <si>
    <t>3.直流电压:</t>
  </si>
  <si>
    <t>4.交流电压:</t>
  </si>
  <si>
    <t>5.直流电流：</t>
  </si>
  <si>
    <t>6.交流电流：</t>
  </si>
  <si>
    <t>3,3</t>
  </si>
  <si>
    <t>写入位置（行,列）</t>
  </si>
  <si>
    <t>5,3</t>
  </si>
  <si>
    <t>6,3</t>
  </si>
  <si>
    <t>7,3</t>
  </si>
  <si>
    <t>9,3</t>
  </si>
  <si>
    <t>10,3</t>
  </si>
  <si>
    <t>11,3</t>
  </si>
  <si>
    <t>写入位置（行,列）</t>
  </si>
  <si>
    <t>14,3</t>
  </si>
  <si>
    <t>15,3</t>
  </si>
  <si>
    <t>16,3</t>
  </si>
  <si>
    <t>18,3</t>
  </si>
  <si>
    <t>19,3</t>
  </si>
  <si>
    <t>20,3</t>
  </si>
  <si>
    <t>21,3</t>
  </si>
  <si>
    <t>22,3</t>
  </si>
  <si>
    <t>23,3</t>
  </si>
  <si>
    <t>24,3</t>
  </si>
  <si>
    <t>25,3</t>
  </si>
  <si>
    <t>26,3</t>
  </si>
  <si>
    <t>27,3</t>
  </si>
  <si>
    <t>28,3</t>
  </si>
  <si>
    <t>29,3</t>
  </si>
  <si>
    <t>30,3</t>
  </si>
  <si>
    <t>31,3</t>
  </si>
  <si>
    <t>32,3</t>
  </si>
  <si>
    <t>33,3</t>
  </si>
  <si>
    <t>34,3</t>
  </si>
  <si>
    <t>35,3</t>
  </si>
  <si>
    <t>36,3</t>
  </si>
  <si>
    <t>38,3</t>
  </si>
  <si>
    <t>39,3</t>
  </si>
  <si>
    <t>41,3</t>
  </si>
  <si>
    <t>42,3</t>
  </si>
  <si>
    <t>43,3</t>
  </si>
  <si>
    <t>44,3</t>
  </si>
  <si>
    <t>45,3</t>
  </si>
  <si>
    <t>46,3</t>
  </si>
  <si>
    <t>47,3</t>
  </si>
  <si>
    <t>48,3</t>
  </si>
  <si>
    <t>写入位置（行）</t>
  </si>
  <si>
    <t>51,4</t>
  </si>
  <si>
    <t>52,4</t>
  </si>
  <si>
    <t>54,4</t>
  </si>
  <si>
    <t>55,4</t>
  </si>
  <si>
    <t>56,4</t>
  </si>
  <si>
    <t>57,4</t>
  </si>
  <si>
    <t>58,4</t>
  </si>
  <si>
    <t>59,4</t>
  </si>
  <si>
    <t>60,4</t>
  </si>
  <si>
    <t>61,4</t>
  </si>
  <si>
    <t>63,4</t>
  </si>
  <si>
    <t>64,4</t>
  </si>
  <si>
    <t>65,4</t>
  </si>
  <si>
    <t>67,4</t>
  </si>
  <si>
    <t>68,4</t>
  </si>
  <si>
    <t>69,4</t>
  </si>
  <si>
    <t>70,4</t>
  </si>
  <si>
    <t>71,4</t>
  </si>
  <si>
    <t>72,4</t>
  </si>
  <si>
    <t>73,4</t>
  </si>
  <si>
    <t>74,4</t>
  </si>
  <si>
    <t>75,4</t>
  </si>
  <si>
    <t>76,4</t>
  </si>
  <si>
    <t>77,4</t>
  </si>
  <si>
    <t>78,4</t>
  </si>
  <si>
    <t>80,4</t>
  </si>
  <si>
    <t>81,4</t>
  </si>
  <si>
    <t>83,4</t>
  </si>
  <si>
    <t>84,4</t>
  </si>
  <si>
    <t>85,4</t>
  </si>
  <si>
    <t>86,4</t>
  </si>
  <si>
    <t>87,4</t>
  </si>
  <si>
    <t>88,4</t>
  </si>
  <si>
    <t>89,4</t>
  </si>
  <si>
    <t>90,4</t>
  </si>
  <si>
    <t>92,4</t>
  </si>
  <si>
    <t>93,4</t>
  </si>
  <si>
    <t>95,4</t>
  </si>
  <si>
    <t>96,4</t>
  </si>
  <si>
    <t>97,4</t>
  </si>
  <si>
    <t>98,4</t>
  </si>
  <si>
    <t>99,4</t>
  </si>
  <si>
    <t>100,4</t>
  </si>
  <si>
    <t>101,4</t>
  </si>
  <si>
    <t>104,3</t>
  </si>
  <si>
    <t>105,3</t>
  </si>
  <si>
    <t>106,3</t>
  </si>
  <si>
    <t>107,3</t>
  </si>
  <si>
    <t>108,3</t>
  </si>
  <si>
    <t>109,3</t>
  </si>
  <si>
    <t>117,3</t>
  </si>
  <si>
    <t>118,3</t>
  </si>
  <si>
    <t>119,3</t>
  </si>
  <si>
    <t>120,3</t>
  </si>
  <si>
    <t>111,3</t>
  </si>
  <si>
    <t>112,3</t>
  </si>
  <si>
    <t>113,3</t>
  </si>
  <si>
    <t>122,3</t>
  </si>
  <si>
    <t>123,3</t>
  </si>
  <si>
    <t>115,3</t>
  </si>
  <si>
    <t>125,3</t>
  </si>
  <si>
    <t>114,3</t>
  </si>
  <si>
    <t>124,3</t>
  </si>
  <si>
    <t>128,4</t>
  </si>
  <si>
    <t>129,4</t>
  </si>
  <si>
    <t>132,4</t>
  </si>
  <si>
    <t>133,4</t>
  </si>
  <si>
    <t>134,4</t>
  </si>
  <si>
    <t>137,4</t>
  </si>
  <si>
    <t>138,4</t>
  </si>
  <si>
    <t>131,4</t>
  </si>
  <si>
    <t>136,4</t>
  </si>
  <si>
    <t>140,4</t>
  </si>
  <si>
    <t>130,4</t>
  </si>
  <si>
    <t>135,4</t>
  </si>
  <si>
    <t>139,4</t>
  </si>
  <si>
    <t>word原始记录模板路径</t>
  </si>
  <si>
    <t>E:\项目\2021年自动化项目\数字多用表自动化程序\模板\原始记录模板.doc</t>
  </si>
  <si>
    <t>参数起始终止行号</t>
  </si>
  <si>
    <t>复制表格宽度</t>
  </si>
  <si>
    <t>row index</t>
  </si>
  <si>
    <t>row length</t>
  </si>
  <si>
    <t>column index</t>
  </si>
  <si>
    <t>column length</t>
  </si>
  <si>
    <t>起始行列</t>
  </si>
  <si>
    <t>MListBox</t>
  </si>
  <si>
    <t>CELL NAME</t>
  </si>
  <si>
    <t>OHM</t>
  </si>
  <si>
    <t>B5:G16</t>
  </si>
  <si>
    <t>2,3</t>
  </si>
  <si>
    <t>DCV</t>
  </si>
  <si>
    <t>B6:G42</t>
  </si>
  <si>
    <t>13,3</t>
  </si>
  <si>
    <t>ACV1</t>
  </si>
  <si>
    <t>B7:H36</t>
  </si>
  <si>
    <t>50,4</t>
  </si>
  <si>
    <t>F8</t>
  </si>
  <si>
    <t>ACV2</t>
  </si>
  <si>
    <t>B8:H30</t>
  </si>
  <si>
    <t>79,4</t>
  </si>
  <si>
    <t>DCI</t>
  </si>
  <si>
    <t>B4:G27</t>
  </si>
  <si>
    <t>103,3</t>
  </si>
  <si>
    <t>E5</t>
  </si>
  <si>
    <t>ACI</t>
  </si>
  <si>
    <t>B7:H21</t>
  </si>
  <si>
    <t>127,4</t>
  </si>
  <si>
    <t>源换线(2小电流)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</si>
</sst>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0;[Red]0.000"/>
    <numFmt numFmtId="177" formatCode="0.000_ "/>
    <numFmt numFmtId="178" formatCode="0.0000_ "/>
    <numFmt numFmtId="179" formatCode="0.00000_);[Red]\(0.00000\)"/>
    <numFmt numFmtId="180" formatCode="0.00000_ "/>
    <numFmt numFmtId="181" formatCode="0.0000_);[Red]\(0.0000\)"/>
    <numFmt numFmtId="182" formatCode="0.0000;[Red]0.0000"/>
    <numFmt numFmtId="183" formatCode="0.000_);[Red]\(0.000\)"/>
    <numFmt numFmtId="184" formatCode="0.0E+00"/>
    <numFmt numFmtId="185" formatCode="0.000000_);[Red]\(0.000000\)"/>
    <numFmt numFmtId="186" formatCode="0.000000_ "/>
    <numFmt numFmtId="187" formatCode="0.00000;[Red]0.00000"/>
    <numFmt numFmtId="188" formatCode="0.00_);[Red]\(0.00\)"/>
    <numFmt numFmtId="189" formatCode="0.00_ "/>
    <numFmt numFmtId="190" formatCode="0;[Red]0"/>
    <numFmt numFmtId="191" formatCode="0.0;[Red]0.0"/>
  </numFmts>
  <fonts count="27"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6"/>
      <name val="宋体"/>
      <family val="3"/>
    </font>
    <font>
      <sz val="16"/>
      <name val="宋体"/>
      <family val="3"/>
    </font>
    <font>
      <i/>
      <sz val="16"/>
      <name val="宋体"/>
      <family val="3"/>
    </font>
    <font>
      <vertAlign val="subscript"/>
      <sz val="16"/>
      <name val="宋体"/>
      <family val="3"/>
    </font>
    <font>
      <vertAlign val="superscript"/>
      <sz val="16"/>
      <name val="宋体"/>
      <family val="3"/>
    </font>
    <font>
      <b/>
      <sz val="14"/>
      <name val="黑体"/>
      <family val="3"/>
    </font>
    <font>
      <sz val="14"/>
      <name val="宋体"/>
      <family val="2"/>
    </font>
    <font>
      <sz val="10"/>
      <name val="黑体"/>
      <family val="3"/>
    </font>
    <font>
      <sz val="12"/>
      <color indexed="12"/>
      <name val="宋体"/>
      <family val="2"/>
    </font>
    <font>
      <sz val="16"/>
      <color indexed="12"/>
      <name val="宋体"/>
      <family val="2"/>
    </font>
    <font>
      <b/>
      <sz val="10"/>
      <name val="黑体"/>
      <family val="3"/>
    </font>
    <font>
      <b/>
      <sz val="18"/>
      <name val="黑体"/>
      <family val="3"/>
    </font>
    <font>
      <b/>
      <sz val="14"/>
      <name val="宋体"/>
      <family val="2"/>
    </font>
    <font>
      <sz val="11"/>
      <name val="宋体"/>
      <family val="2"/>
    </font>
    <font>
      <sz val="12"/>
      <name val="宋体"/>
      <family val="2"/>
    </font>
    <font>
      <sz val="12"/>
      <name val="Times New Roman"/>
      <family val="1"/>
    </font>
    <font>
      <b/>
      <sz val="12"/>
      <name val="宋体"/>
      <family val="2"/>
    </font>
    <font>
      <b/>
      <sz val="16"/>
      <name val="黑体"/>
      <family val="3"/>
    </font>
    <font>
      <sz val="12"/>
      <color rgb="FFFF0000"/>
      <name val="宋体"/>
      <family val="3"/>
    </font>
    <font>
      <sz val="11"/>
      <color theme="1"/>
      <name val="宋体"/>
      <family val="2"/>
      <scheme val="minor"/>
    </font>
    <font>
      <i/>
      <sz val="16"/>
      <name val="宋体"/>
      <family val="2"/>
    </font>
    <font>
      <vertAlign val="subscript"/>
      <sz val="16"/>
      <name val="宋体"/>
      <family val="2"/>
    </font>
    <font>
      <sz val="16"/>
      <name val="宋体"/>
      <family val="2"/>
    </font>
    <font>
      <vertAlign val="superscript"/>
      <sz val="16"/>
      <name val="宋体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6" fillId="0" borderId="0"/>
    <xf numFmtId="0" fontId="21" fillId="0" borderId="0"/>
  </cellStyleXfs>
  <cellXfs count="96">
    <xf numFmtId="0" fontId="0" fillId="0" borderId="0" xfId="0"/>
    <xf numFmtId="0" fontId="2" fillId="0" borderId="0" xfId="7" applyFont="1"/>
    <xf numFmtId="0" fontId="3" fillId="0" borderId="1" xfId="7" applyFont="1" applyBorder="1" applyAlignment="1">
      <alignment horizontal="center" vertical="center"/>
    </xf>
    <xf numFmtId="176" fontId="3" fillId="0" borderId="1" xfId="7" applyNumberFormat="1" applyFont="1" applyBorder="1" applyAlignment="1">
      <alignment horizontal="center" vertical="center"/>
    </xf>
    <xf numFmtId="177" fontId="3" fillId="0" borderId="1" xfId="7" applyNumberFormat="1" applyFont="1" applyBorder="1" applyAlignment="1">
      <alignment horizontal="center" vertical="center"/>
    </xf>
    <xf numFmtId="178" fontId="3" fillId="0" borderId="1" xfId="7" applyNumberFormat="1" applyFont="1" applyBorder="1" applyAlignment="1">
      <alignment horizontal="center" vertical="center"/>
    </xf>
    <xf numFmtId="179" fontId="3" fillId="0" borderId="1" xfId="7" applyNumberFormat="1" applyFont="1" applyBorder="1" applyAlignment="1">
      <alignment horizontal="center" vertical="center"/>
    </xf>
    <xf numFmtId="180" fontId="3" fillId="0" borderId="1" xfId="7" applyNumberFormat="1" applyFont="1" applyBorder="1" applyAlignment="1">
      <alignment horizontal="center" vertical="center"/>
    </xf>
    <xf numFmtId="181" fontId="3" fillId="0" borderId="1" xfId="7" applyNumberFormat="1" applyFont="1" applyBorder="1" applyAlignment="1">
      <alignment horizontal="center" vertical="center"/>
    </xf>
    <xf numFmtId="182" fontId="3" fillId="0" borderId="1" xfId="7" applyNumberFormat="1" applyFont="1" applyBorder="1" applyAlignment="1">
      <alignment horizontal="center" vertical="center"/>
    </xf>
    <xf numFmtId="183" fontId="3" fillId="0" borderId="1" xfId="7" applyNumberFormat="1" applyFont="1" applyBorder="1" applyAlignment="1">
      <alignment horizontal="center" vertical="center"/>
    </xf>
    <xf numFmtId="0" fontId="8" fillId="0" borderId="0" xfId="7" applyFont="1" applyAlignment="1">
      <alignment vertical="center"/>
    </xf>
    <xf numFmtId="0" fontId="0" fillId="0" borderId="0" xfId="7" applyFont="1" applyAlignment="1">
      <alignment horizontal="right" vertical="center"/>
    </xf>
    <xf numFmtId="0" fontId="0" fillId="0" borderId="0" xfId="7" applyFont="1" applyAlignment="1">
      <alignment vertical="center"/>
    </xf>
    <xf numFmtId="0" fontId="9" fillId="0" borderId="0" xfId="7" applyFont="1" applyAlignment="1">
      <alignment vertical="center"/>
    </xf>
    <xf numFmtId="0" fontId="3" fillId="0" borderId="0" xfId="7" applyFont="1"/>
    <xf numFmtId="0" fontId="3" fillId="0" borderId="1" xfId="7" applyFont="1" applyBorder="1" applyAlignment="1">
      <alignment horizontal="center" vertical="center"/>
    </xf>
    <xf numFmtId="178" fontId="3" fillId="0" borderId="1" xfId="7" applyNumberFormat="1" applyFont="1" applyBorder="1" applyAlignment="1">
      <alignment horizontal="center" vertical="center"/>
    </xf>
    <xf numFmtId="184" fontId="3" fillId="0" borderId="1" xfId="7" applyNumberFormat="1" applyFont="1" applyBorder="1" applyAlignment="1">
      <alignment horizontal="center" vertical="center"/>
    </xf>
    <xf numFmtId="0" fontId="10" fillId="0" borderId="0" xfId="7" applyFont="1"/>
    <xf numFmtId="185" fontId="3" fillId="0" borderId="1" xfId="7" applyNumberFormat="1" applyFont="1" applyBorder="1" applyAlignment="1">
      <alignment horizontal="center" vertical="center"/>
    </xf>
    <xf numFmtId="0" fontId="0" fillId="0" borderId="0" xfId="7" applyFont="1" applyBorder="1" applyAlignment="1">
      <alignment horizontal="center" vertical="center"/>
    </xf>
    <xf numFmtId="0" fontId="11" fillId="0" borderId="0" xfId="7" applyFont="1"/>
    <xf numFmtId="179" fontId="3" fillId="0" borderId="1" xfId="7" applyNumberFormat="1" applyFont="1" applyBorder="1" applyAlignment="1">
      <alignment horizontal="center" vertical="center"/>
    </xf>
    <xf numFmtId="180" fontId="3" fillId="0" borderId="1" xfId="7" applyNumberFormat="1" applyFont="1" applyBorder="1" applyAlignment="1">
      <alignment horizontal="center" vertical="center"/>
    </xf>
    <xf numFmtId="181" fontId="3" fillId="0" borderId="1" xfId="7" applyNumberFormat="1" applyFont="1" applyBorder="1" applyAlignment="1">
      <alignment horizontal="center" vertical="center"/>
    </xf>
    <xf numFmtId="183" fontId="3" fillId="0" borderId="1" xfId="7" applyNumberFormat="1" applyFont="1" applyBorder="1" applyAlignment="1">
      <alignment horizontal="center" vertical="center"/>
    </xf>
    <xf numFmtId="177" fontId="3" fillId="0" borderId="1" xfId="7" applyNumberFormat="1" applyFont="1" applyBorder="1" applyAlignment="1">
      <alignment horizontal="center" vertical="center"/>
    </xf>
    <xf numFmtId="0" fontId="0" fillId="0" borderId="0" xfId="7" applyFont="1" applyBorder="1" applyAlignment="1">
      <alignment horizontal="center"/>
    </xf>
    <xf numFmtId="186" fontId="3" fillId="0" borderId="1" xfId="7" applyNumberFormat="1" applyFont="1" applyBorder="1" applyAlignment="1">
      <alignment horizontal="center" vertical="center"/>
    </xf>
    <xf numFmtId="0" fontId="12" fillId="0" borderId="0" xfId="7" applyFont="1" applyAlignment="1">
      <alignment horizontal="center" vertical="center"/>
    </xf>
    <xf numFmtId="0" fontId="15" fillId="0" borderId="0" xfId="7" applyFont="1" applyBorder="1"/>
    <xf numFmtId="0" fontId="0" fillId="0" borderId="0" xfId="7" applyFont="1" applyBorder="1"/>
    <xf numFmtId="0" fontId="16" fillId="0" borderId="0" xfId="7" applyFont="1" applyBorder="1" applyAlignment="1">
      <alignment horizontal="center" vertical="center"/>
    </xf>
    <xf numFmtId="0" fontId="17" fillId="0" borderId="0" xfId="7" applyFont="1" applyBorder="1" applyAlignment="1">
      <alignment horizontal="center" vertical="center"/>
    </xf>
    <xf numFmtId="0" fontId="3" fillId="0" borderId="0" xfId="7" applyFont="1" applyBorder="1" applyAlignment="1">
      <alignment horizontal="center" vertical="center"/>
    </xf>
    <xf numFmtId="182" fontId="3" fillId="0" borderId="1" xfId="7" applyNumberFormat="1" applyFont="1" applyBorder="1" applyAlignment="1">
      <alignment horizontal="center" vertical="center"/>
    </xf>
    <xf numFmtId="187" fontId="3" fillId="0" borderId="1" xfId="7" applyNumberFormat="1" applyFont="1" applyBorder="1" applyAlignment="1">
      <alignment horizontal="center" vertical="center"/>
    </xf>
    <xf numFmtId="188" fontId="3" fillId="0" borderId="1" xfId="7" applyNumberFormat="1" applyFont="1" applyBorder="1" applyAlignment="1">
      <alignment horizontal="center" vertical="center"/>
    </xf>
    <xf numFmtId="189" fontId="3" fillId="0" borderId="1" xfId="7" applyNumberFormat="1" applyFont="1" applyBorder="1" applyAlignment="1">
      <alignment horizontal="center" vertical="center"/>
    </xf>
    <xf numFmtId="0" fontId="8" fillId="0" borderId="0" xfId="7" applyFont="1"/>
    <xf numFmtId="0" fontId="15" fillId="0" borderId="0" xfId="7" applyFont="1" applyBorder="1"/>
    <xf numFmtId="0" fontId="16" fillId="0" borderId="0" xfId="7" applyFont="1" applyBorder="1" applyAlignment="1">
      <alignment horizontal="center" vertical="center"/>
    </xf>
    <xf numFmtId="0" fontId="3" fillId="0" borderId="0" xfId="7" applyFont="1" applyBorder="1" applyAlignment="1">
      <alignment horizontal="center" vertical="center"/>
    </xf>
    <xf numFmtId="0" fontId="3" fillId="0" borderId="0" xfId="7" applyFont="1" applyBorder="1" applyAlignment="1">
      <alignment horizontal="center"/>
    </xf>
    <xf numFmtId="0" fontId="3" fillId="0" borderId="0" xfId="7" applyFont="1"/>
    <xf numFmtId="184" fontId="3" fillId="0" borderId="1" xfId="7" applyNumberFormat="1" applyFont="1" applyBorder="1" applyAlignment="1">
      <alignment horizontal="center" vertical="center"/>
    </xf>
    <xf numFmtId="0" fontId="10" fillId="0" borderId="0" xfId="7" applyFont="1"/>
    <xf numFmtId="0" fontId="11" fillId="0" borderId="0" xfId="7" applyFont="1"/>
    <xf numFmtId="188" fontId="3" fillId="0" borderId="1" xfId="7" applyNumberFormat="1" applyFont="1" applyBorder="1" applyAlignment="1">
      <alignment horizontal="center" vertical="center"/>
    </xf>
    <xf numFmtId="0" fontId="7" fillId="0" borderId="0" xfId="7" applyFont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0" fillId="0" borderId="0" xfId="7" applyFont="1" applyAlignment="1">
      <alignment horizontal="center" vertical="center"/>
    </xf>
    <xf numFmtId="0" fontId="3" fillId="0" borderId="0" xfId="7" applyFont="1" applyAlignment="1">
      <alignment vertical="center"/>
    </xf>
    <xf numFmtId="184" fontId="3" fillId="0" borderId="0" xfId="7" applyNumberFormat="1" applyFont="1" applyBorder="1" applyAlignment="1">
      <alignment horizontal="center" vertical="center"/>
    </xf>
    <xf numFmtId="189" fontId="3" fillId="0" borderId="1" xfId="7" applyNumberFormat="1" applyFont="1" applyBorder="1" applyAlignment="1">
      <alignment horizontal="center" vertical="center"/>
    </xf>
    <xf numFmtId="0" fontId="3" fillId="0" borderId="0" xfId="7" applyFont="1" applyAlignment="1">
      <alignment horizontal="left"/>
    </xf>
    <xf numFmtId="0" fontId="19" fillId="0" borderId="0" xfId="7" applyFont="1" applyAlignment="1">
      <alignment horizontal="center" vertical="center"/>
    </xf>
    <xf numFmtId="186" fontId="3" fillId="0" borderId="1" xfId="7" applyNumberFormat="1" applyFont="1" applyBorder="1" applyAlignment="1">
      <alignment horizontal="center" vertical="center"/>
    </xf>
    <xf numFmtId="49" fontId="3" fillId="0" borderId="1" xfId="7" applyNumberFormat="1" applyFont="1" applyBorder="1" applyAlignment="1">
      <alignment horizontal="center" vertical="center"/>
    </xf>
    <xf numFmtId="177" fontId="3" fillId="0" borderId="0" xfId="7" applyNumberFormat="1" applyFont="1" applyBorder="1" applyAlignment="1">
      <alignment horizontal="center" vertical="center"/>
    </xf>
    <xf numFmtId="0" fontId="3" fillId="0" borderId="1" xfId="7" applyFont="1" applyBorder="1"/>
    <xf numFmtId="176" fontId="3" fillId="0" borderId="1" xfId="7" applyNumberFormat="1" applyFont="1" applyBorder="1" applyAlignment="1">
      <alignment horizontal="center" vertical="center"/>
    </xf>
    <xf numFmtId="0" fontId="0" fillId="0" borderId="0" xfId="7" applyNumberFormat="1" applyFont="1" applyBorder="1" applyAlignment="1">
      <alignment horizontal="center"/>
    </xf>
    <xf numFmtId="0" fontId="3" fillId="0" borderId="0" xfId="7" applyNumberFormat="1" applyFont="1" applyBorder="1" applyAlignment="1">
      <alignment horizontal="center" vertical="center"/>
    </xf>
    <xf numFmtId="0" fontId="3" fillId="0" borderId="0" xfId="7" applyNumberFormat="1" applyFont="1" applyBorder="1" applyAlignment="1">
      <alignment horizontal="center"/>
    </xf>
    <xf numFmtId="0" fontId="16" fillId="0" borderId="0" xfId="6"/>
    <xf numFmtId="0" fontId="16" fillId="0" borderId="0" xfId="6" applyFont="1"/>
    <xf numFmtId="0" fontId="16" fillId="0" borderId="0" xfId="6" applyAlignment="1">
      <alignment horizontal="center"/>
    </xf>
    <xf numFmtId="0" fontId="16" fillId="2" borderId="0" xfId="6" applyFill="1"/>
    <xf numFmtId="0" fontId="16" fillId="2" borderId="0" xfId="6" applyFill="1" applyAlignment="1">
      <alignment horizontal="center"/>
    </xf>
    <xf numFmtId="0" fontId="16" fillId="0" borderId="0" xfId="6" applyFill="1" applyAlignment="1">
      <alignment horizontal="center"/>
    </xf>
    <xf numFmtId="0" fontId="16" fillId="0" borderId="0" xfId="6" applyFill="1"/>
    <xf numFmtId="190" fontId="16" fillId="2" borderId="0" xfId="6" applyNumberFormat="1" applyFont="1" applyFill="1" applyBorder="1" applyAlignment="1"/>
    <xf numFmtId="191" fontId="16" fillId="0" borderId="0" xfId="6" applyNumberFormat="1" applyFont="1" applyBorder="1" applyAlignment="1"/>
    <xf numFmtId="190" fontId="16" fillId="0" borderId="0" xfId="6" applyNumberFormat="1" applyFont="1" applyBorder="1" applyAlignment="1"/>
    <xf numFmtId="191" fontId="16" fillId="2" borderId="0" xfId="6" applyNumberFormat="1" applyFont="1" applyFill="1" applyBorder="1" applyAlignment="1"/>
    <xf numFmtId="0" fontId="16" fillId="0" borderId="0" xfId="6" applyAlignment="1">
      <alignment horizontal="left"/>
    </xf>
    <xf numFmtId="0" fontId="16" fillId="3" borderId="0" xfId="6" applyFill="1"/>
    <xf numFmtId="0" fontId="16" fillId="2" borderId="0" xfId="6" applyFont="1" applyFill="1" applyAlignment="1">
      <alignment horizontal="center"/>
    </xf>
    <xf numFmtId="0" fontId="16" fillId="0" borderId="0" xfId="6" applyFont="1" applyFill="1" applyAlignment="1">
      <alignment horizontal="center"/>
    </xf>
    <xf numFmtId="0" fontId="16" fillId="0" borderId="0" xfId="6" applyFont="1" applyAlignment="1">
      <alignment horizontal="center"/>
    </xf>
    <xf numFmtId="0" fontId="20" fillId="0" borderId="0" xfId="6" applyFont="1"/>
    <xf numFmtId="0" fontId="16" fillId="0" borderId="0" xfId="6" applyFont="1"/>
    <xf numFmtId="0" fontId="7" fillId="0" borderId="0" xfId="7" applyFont="1" applyAlignment="1">
      <alignment horizontal="left" vertical="center"/>
    </xf>
    <xf numFmtId="0" fontId="7" fillId="0" borderId="0" xfId="7" applyFont="1" applyAlignment="1">
      <alignment horizontal="center" vertical="center"/>
    </xf>
    <xf numFmtId="0" fontId="2" fillId="0" borderId="0" xfId="7" applyFont="1" applyAlignment="1">
      <alignment horizontal="left" vertical="center"/>
    </xf>
    <xf numFmtId="0" fontId="12" fillId="0" borderId="0" xfId="7" applyFont="1" applyAlignment="1">
      <alignment horizontal="left"/>
    </xf>
    <xf numFmtId="0" fontId="12" fillId="0" borderId="0" xfId="7" applyFont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14" fillId="0" borderId="0" xfId="7" applyFont="1" applyBorder="1" applyAlignment="1">
      <alignment horizontal="left"/>
    </xf>
    <xf numFmtId="0" fontId="18" fillId="0" borderId="0" xfId="7" applyFont="1" applyAlignment="1">
      <alignment horizontal="left" vertical="center"/>
    </xf>
    <xf numFmtId="0" fontId="7" fillId="0" borderId="0" xfId="7" applyFont="1" applyAlignment="1">
      <alignment horizontal="left"/>
    </xf>
    <xf numFmtId="0" fontId="19" fillId="0" borderId="0" xfId="7" applyFont="1" applyAlignment="1">
      <alignment horizontal="left"/>
    </xf>
    <xf numFmtId="0" fontId="19" fillId="0" borderId="0" xfId="7" applyFont="1" applyAlignment="1">
      <alignment horizontal="center" vertical="center"/>
    </xf>
    <xf numFmtId="0" fontId="2" fillId="0" borderId="2" xfId="7" applyFont="1" applyBorder="1" applyAlignment="1">
      <alignment horizontal="left" vertical="center"/>
    </xf>
  </cellXfs>
  <cellStyles count="8">
    <cellStyle name="Comma" xfId="4"/>
    <cellStyle name="Comma [0]" xfId="5"/>
    <cellStyle name="Currency" xfId="2"/>
    <cellStyle name="Currency [0]" xfId="3"/>
    <cellStyle name="Normal" xfId="7"/>
    <cellStyle name="Percent" xfId="1"/>
    <cellStyle name="常规" xfId="0" builtinId="0"/>
    <cellStyle name="常规 2" xfId="6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1"/>
  <sheetViews>
    <sheetView zoomScale="70" zoomScaleNormal="70" workbookViewId="0">
      <selection activeCell="E14" sqref="E14:E16"/>
    </sheetView>
  </sheetViews>
  <sheetFormatPr defaultColWidth="9" defaultRowHeight="13.5"/>
  <cols>
    <col min="1" max="1" width="4.75" customWidth="1"/>
    <col min="2" max="2" width="11" customWidth="1"/>
    <col min="3" max="3" width="18.5" customWidth="1"/>
    <col min="4" max="4" width="24" customWidth="1"/>
    <col min="5" max="5" width="21" customWidth="1"/>
    <col min="6" max="6" width="24" customWidth="1"/>
    <col min="7" max="7" width="35.75" customWidth="1"/>
    <col min="254" max="254" width="9" customWidth="1"/>
    <col min="255" max="255" width="21.25" customWidth="1"/>
    <col min="256" max="256" width="24" customWidth="1"/>
    <col min="257" max="257" width="16.5" customWidth="1"/>
    <col min="258" max="258" width="23" customWidth="1"/>
    <col min="259" max="259" width="35.75" customWidth="1"/>
    <col min="510" max="510" width="9" customWidth="1"/>
    <col min="511" max="511" width="21.25" customWidth="1"/>
    <col min="512" max="512" width="24" customWidth="1"/>
    <col min="513" max="513" width="16.5" customWidth="1"/>
    <col min="514" max="514" width="23" customWidth="1"/>
    <col min="515" max="515" width="35.75" customWidth="1"/>
    <col min="766" max="766" width="9" customWidth="1"/>
    <col min="767" max="767" width="21.25" customWidth="1"/>
    <col min="768" max="768" width="24" customWidth="1"/>
    <col min="769" max="769" width="16.5" customWidth="1"/>
    <col min="770" max="770" width="23" customWidth="1"/>
    <col min="771" max="771" width="35.75" customWidth="1"/>
    <col min="1022" max="1022" width="9" customWidth="1"/>
    <col min="1023" max="1023" width="21.25" customWidth="1"/>
    <col min="1024" max="1024" width="24" customWidth="1"/>
    <col min="1025" max="1025" width="16.5" customWidth="1"/>
    <col min="1026" max="1026" width="23" customWidth="1"/>
    <col min="1027" max="1027" width="35.75" customWidth="1"/>
    <col min="1278" max="1278" width="9" customWidth="1"/>
    <col min="1279" max="1279" width="21.25" customWidth="1"/>
    <col min="1280" max="1280" width="24" customWidth="1"/>
    <col min="1281" max="1281" width="16.5" customWidth="1"/>
    <col min="1282" max="1282" width="23" customWidth="1"/>
    <col min="1283" max="1283" width="35.75" customWidth="1"/>
    <col min="1534" max="1534" width="9" customWidth="1"/>
    <col min="1535" max="1535" width="21.25" customWidth="1"/>
    <col min="1536" max="1536" width="24" customWidth="1"/>
    <col min="1537" max="1537" width="16.5" customWidth="1"/>
    <col min="1538" max="1538" width="23" customWidth="1"/>
    <col min="1539" max="1539" width="35.75" customWidth="1"/>
    <col min="1790" max="1790" width="9" customWidth="1"/>
    <col min="1791" max="1791" width="21.25" customWidth="1"/>
    <col min="1792" max="1792" width="24" customWidth="1"/>
    <col min="1793" max="1793" width="16.5" customWidth="1"/>
    <col min="1794" max="1794" width="23" customWidth="1"/>
    <col min="1795" max="1795" width="35.75" customWidth="1"/>
    <col min="2046" max="2046" width="9" customWidth="1"/>
    <col min="2047" max="2047" width="21.25" customWidth="1"/>
    <col min="2048" max="2048" width="24" customWidth="1"/>
    <col min="2049" max="2049" width="16.5" customWidth="1"/>
    <col min="2050" max="2050" width="23" customWidth="1"/>
    <col min="2051" max="2051" width="35.75" customWidth="1"/>
    <col min="2302" max="2302" width="9" customWidth="1"/>
    <col min="2303" max="2303" width="21.25" customWidth="1"/>
    <col min="2304" max="2304" width="24" customWidth="1"/>
    <col min="2305" max="2305" width="16.5" customWidth="1"/>
    <col min="2306" max="2306" width="23" customWidth="1"/>
    <col min="2307" max="2307" width="35.75" customWidth="1"/>
    <col min="2558" max="2558" width="9" customWidth="1"/>
    <col min="2559" max="2559" width="21.25" customWidth="1"/>
    <col min="2560" max="2560" width="24" customWidth="1"/>
    <col min="2561" max="2561" width="16.5" customWidth="1"/>
    <col min="2562" max="2562" width="23" customWidth="1"/>
    <col min="2563" max="2563" width="35.75" customWidth="1"/>
    <col min="2814" max="2814" width="9" customWidth="1"/>
    <col min="2815" max="2815" width="21.25" customWidth="1"/>
    <col min="2816" max="2816" width="24" customWidth="1"/>
    <col min="2817" max="2817" width="16.5" customWidth="1"/>
    <col min="2818" max="2818" width="23" customWidth="1"/>
    <col min="2819" max="2819" width="35.75" customWidth="1"/>
    <col min="3070" max="3070" width="9" customWidth="1"/>
    <col min="3071" max="3071" width="21.25" customWidth="1"/>
    <col min="3072" max="3072" width="24" customWidth="1"/>
    <col min="3073" max="3073" width="16.5" customWidth="1"/>
    <col min="3074" max="3074" width="23" customWidth="1"/>
    <col min="3075" max="3075" width="35.75" customWidth="1"/>
    <col min="3326" max="3326" width="9" customWidth="1"/>
    <col min="3327" max="3327" width="21.25" customWidth="1"/>
    <col min="3328" max="3328" width="24" customWidth="1"/>
    <col min="3329" max="3329" width="16.5" customWidth="1"/>
    <col min="3330" max="3330" width="23" customWidth="1"/>
    <col min="3331" max="3331" width="35.75" customWidth="1"/>
    <col min="3582" max="3582" width="9" customWidth="1"/>
    <col min="3583" max="3583" width="21.25" customWidth="1"/>
    <col min="3584" max="3584" width="24" customWidth="1"/>
    <col min="3585" max="3585" width="16.5" customWidth="1"/>
    <col min="3586" max="3586" width="23" customWidth="1"/>
    <col min="3587" max="3587" width="35.75" customWidth="1"/>
    <col min="3838" max="3838" width="9" customWidth="1"/>
    <col min="3839" max="3839" width="21.25" customWidth="1"/>
    <col min="3840" max="3840" width="24" customWidth="1"/>
    <col min="3841" max="3841" width="16.5" customWidth="1"/>
    <col min="3842" max="3842" width="23" customWidth="1"/>
    <col min="3843" max="3843" width="35.75" customWidth="1"/>
    <col min="4094" max="4094" width="9" customWidth="1"/>
    <col min="4095" max="4095" width="21.25" customWidth="1"/>
    <col min="4096" max="4096" width="24" customWidth="1"/>
    <col min="4097" max="4097" width="16.5" customWidth="1"/>
    <col min="4098" max="4098" width="23" customWidth="1"/>
    <col min="4099" max="4099" width="35.75" customWidth="1"/>
    <col min="4350" max="4350" width="9" customWidth="1"/>
    <col min="4351" max="4351" width="21.25" customWidth="1"/>
    <col min="4352" max="4352" width="24" customWidth="1"/>
    <col min="4353" max="4353" width="16.5" customWidth="1"/>
    <col min="4354" max="4354" width="23" customWidth="1"/>
    <col min="4355" max="4355" width="35.75" customWidth="1"/>
    <col min="4606" max="4606" width="9" customWidth="1"/>
    <col min="4607" max="4607" width="21.25" customWidth="1"/>
    <col min="4608" max="4608" width="24" customWidth="1"/>
    <col min="4609" max="4609" width="16.5" customWidth="1"/>
    <col min="4610" max="4610" width="23" customWidth="1"/>
    <col min="4611" max="4611" width="35.75" customWidth="1"/>
    <col min="4862" max="4862" width="9" customWidth="1"/>
    <col min="4863" max="4863" width="21.25" customWidth="1"/>
    <col min="4864" max="4864" width="24" customWidth="1"/>
    <col min="4865" max="4865" width="16.5" customWidth="1"/>
    <col min="4866" max="4866" width="23" customWidth="1"/>
    <col min="4867" max="4867" width="35.75" customWidth="1"/>
    <col min="5118" max="5118" width="9" customWidth="1"/>
    <col min="5119" max="5119" width="21.25" customWidth="1"/>
    <col min="5120" max="5120" width="24" customWidth="1"/>
    <col min="5121" max="5121" width="16.5" customWidth="1"/>
    <col min="5122" max="5122" width="23" customWidth="1"/>
    <col min="5123" max="5123" width="35.75" customWidth="1"/>
    <col min="5374" max="5374" width="9" customWidth="1"/>
    <col min="5375" max="5375" width="21.25" customWidth="1"/>
    <col min="5376" max="5376" width="24" customWidth="1"/>
    <col min="5377" max="5377" width="16.5" customWidth="1"/>
    <col min="5378" max="5378" width="23" customWidth="1"/>
    <col min="5379" max="5379" width="35.75" customWidth="1"/>
    <col min="5630" max="5630" width="9" customWidth="1"/>
    <col min="5631" max="5631" width="21.25" customWidth="1"/>
    <col min="5632" max="5632" width="24" customWidth="1"/>
    <col min="5633" max="5633" width="16.5" customWidth="1"/>
    <col min="5634" max="5634" width="23" customWidth="1"/>
    <col min="5635" max="5635" width="35.75" customWidth="1"/>
    <col min="5886" max="5886" width="9" customWidth="1"/>
    <col min="5887" max="5887" width="21.25" customWidth="1"/>
    <col min="5888" max="5888" width="24" customWidth="1"/>
    <col min="5889" max="5889" width="16.5" customWidth="1"/>
    <col min="5890" max="5890" width="23" customWidth="1"/>
    <col min="5891" max="5891" width="35.75" customWidth="1"/>
    <col min="6142" max="6142" width="9" customWidth="1"/>
    <col min="6143" max="6143" width="21.25" customWidth="1"/>
    <col min="6144" max="6144" width="24" customWidth="1"/>
    <col min="6145" max="6145" width="16.5" customWidth="1"/>
    <col min="6146" max="6146" width="23" customWidth="1"/>
    <col min="6147" max="6147" width="35.75" customWidth="1"/>
    <col min="6398" max="6398" width="9" customWidth="1"/>
    <col min="6399" max="6399" width="21.25" customWidth="1"/>
    <col min="6400" max="6400" width="24" customWidth="1"/>
    <col min="6401" max="6401" width="16.5" customWidth="1"/>
    <col min="6402" max="6402" width="23" customWidth="1"/>
    <col min="6403" max="6403" width="35.75" customWidth="1"/>
    <col min="6654" max="6654" width="9" customWidth="1"/>
    <col min="6655" max="6655" width="21.25" customWidth="1"/>
    <col min="6656" max="6656" width="24" customWidth="1"/>
    <col min="6657" max="6657" width="16.5" customWidth="1"/>
    <col min="6658" max="6658" width="23" customWidth="1"/>
    <col min="6659" max="6659" width="35.75" customWidth="1"/>
    <col min="6910" max="6910" width="9" customWidth="1"/>
    <col min="6911" max="6911" width="21.25" customWidth="1"/>
    <col min="6912" max="6912" width="24" customWidth="1"/>
    <col min="6913" max="6913" width="16.5" customWidth="1"/>
    <col min="6914" max="6914" width="23" customWidth="1"/>
    <col min="6915" max="6915" width="35.75" customWidth="1"/>
    <col min="7166" max="7166" width="9" customWidth="1"/>
    <col min="7167" max="7167" width="21.25" customWidth="1"/>
    <col min="7168" max="7168" width="24" customWidth="1"/>
    <col min="7169" max="7169" width="16.5" customWidth="1"/>
    <col min="7170" max="7170" width="23" customWidth="1"/>
    <col min="7171" max="7171" width="35.75" customWidth="1"/>
    <col min="7422" max="7422" width="9" customWidth="1"/>
    <col min="7423" max="7423" width="21.25" customWidth="1"/>
    <col min="7424" max="7424" width="24" customWidth="1"/>
    <col min="7425" max="7425" width="16.5" customWidth="1"/>
    <col min="7426" max="7426" width="23" customWidth="1"/>
    <col min="7427" max="7427" width="35.75" customWidth="1"/>
    <col min="7678" max="7678" width="9" customWidth="1"/>
    <col min="7679" max="7679" width="21.25" customWidth="1"/>
    <col min="7680" max="7680" width="24" customWidth="1"/>
    <col min="7681" max="7681" width="16.5" customWidth="1"/>
    <col min="7682" max="7682" width="23" customWidth="1"/>
    <col min="7683" max="7683" width="35.75" customWidth="1"/>
    <col min="7934" max="7934" width="9" customWidth="1"/>
    <col min="7935" max="7935" width="21.25" customWidth="1"/>
    <col min="7936" max="7936" width="24" customWidth="1"/>
    <col min="7937" max="7937" width="16.5" customWidth="1"/>
    <col min="7938" max="7938" width="23" customWidth="1"/>
    <col min="7939" max="7939" width="35.75" customWidth="1"/>
    <col min="8190" max="8190" width="9" customWidth="1"/>
    <col min="8191" max="8191" width="21.25" customWidth="1"/>
    <col min="8192" max="8192" width="24" customWidth="1"/>
    <col min="8193" max="8193" width="16.5" customWidth="1"/>
    <col min="8194" max="8194" width="23" customWidth="1"/>
    <col min="8195" max="8195" width="35.75" customWidth="1"/>
    <col min="8446" max="8446" width="9" customWidth="1"/>
    <col min="8447" max="8447" width="21.25" customWidth="1"/>
    <col min="8448" max="8448" width="24" customWidth="1"/>
    <col min="8449" max="8449" width="16.5" customWidth="1"/>
    <col min="8450" max="8450" width="23" customWidth="1"/>
    <col min="8451" max="8451" width="35.75" customWidth="1"/>
    <col min="8702" max="8702" width="9" customWidth="1"/>
    <col min="8703" max="8703" width="21.25" customWidth="1"/>
    <col min="8704" max="8704" width="24" customWidth="1"/>
    <col min="8705" max="8705" width="16.5" customWidth="1"/>
    <col min="8706" max="8706" width="23" customWidth="1"/>
    <col min="8707" max="8707" width="35.75" customWidth="1"/>
    <col min="8958" max="8958" width="9" customWidth="1"/>
    <col min="8959" max="8959" width="21.25" customWidth="1"/>
    <col min="8960" max="8960" width="24" customWidth="1"/>
    <col min="8961" max="8961" width="16.5" customWidth="1"/>
    <col min="8962" max="8962" width="23" customWidth="1"/>
    <col min="8963" max="8963" width="35.75" customWidth="1"/>
    <col min="9214" max="9214" width="9" customWidth="1"/>
    <col min="9215" max="9215" width="21.25" customWidth="1"/>
    <col min="9216" max="9216" width="24" customWidth="1"/>
    <col min="9217" max="9217" width="16.5" customWidth="1"/>
    <col min="9218" max="9218" width="23" customWidth="1"/>
    <col min="9219" max="9219" width="35.75" customWidth="1"/>
    <col min="9470" max="9470" width="9" customWidth="1"/>
    <col min="9471" max="9471" width="21.25" customWidth="1"/>
    <col min="9472" max="9472" width="24" customWidth="1"/>
    <col min="9473" max="9473" width="16.5" customWidth="1"/>
    <col min="9474" max="9474" width="23" customWidth="1"/>
    <col min="9475" max="9475" width="35.75" customWidth="1"/>
    <col min="9726" max="9726" width="9" customWidth="1"/>
    <col min="9727" max="9727" width="21.25" customWidth="1"/>
    <col min="9728" max="9728" width="24" customWidth="1"/>
    <col min="9729" max="9729" width="16.5" customWidth="1"/>
    <col min="9730" max="9730" width="23" customWidth="1"/>
    <col min="9731" max="9731" width="35.75" customWidth="1"/>
    <col min="9982" max="9982" width="9" customWidth="1"/>
    <col min="9983" max="9983" width="21.25" customWidth="1"/>
    <col min="9984" max="9984" width="24" customWidth="1"/>
    <col min="9985" max="9985" width="16.5" customWidth="1"/>
    <col min="9986" max="9986" width="23" customWidth="1"/>
    <col min="9987" max="9987" width="35.75" customWidth="1"/>
    <col min="10238" max="10238" width="9" customWidth="1"/>
    <col min="10239" max="10239" width="21.25" customWidth="1"/>
    <col min="10240" max="10240" width="24" customWidth="1"/>
    <col min="10241" max="10241" width="16.5" customWidth="1"/>
    <col min="10242" max="10242" width="23" customWidth="1"/>
    <col min="10243" max="10243" width="35.75" customWidth="1"/>
    <col min="10494" max="10494" width="9" customWidth="1"/>
    <col min="10495" max="10495" width="21.25" customWidth="1"/>
    <col min="10496" max="10496" width="24" customWidth="1"/>
    <col min="10497" max="10497" width="16.5" customWidth="1"/>
    <col min="10498" max="10498" width="23" customWidth="1"/>
    <col min="10499" max="10499" width="35.75" customWidth="1"/>
    <col min="10750" max="10750" width="9" customWidth="1"/>
    <col min="10751" max="10751" width="21.25" customWidth="1"/>
    <col min="10752" max="10752" width="24" customWidth="1"/>
    <col min="10753" max="10753" width="16.5" customWidth="1"/>
    <col min="10754" max="10754" width="23" customWidth="1"/>
    <col min="10755" max="10755" width="35.75" customWidth="1"/>
    <col min="11006" max="11006" width="9" customWidth="1"/>
    <col min="11007" max="11007" width="21.25" customWidth="1"/>
    <col min="11008" max="11008" width="24" customWidth="1"/>
    <col min="11009" max="11009" width="16.5" customWidth="1"/>
    <col min="11010" max="11010" width="23" customWidth="1"/>
    <col min="11011" max="11011" width="35.75" customWidth="1"/>
    <col min="11262" max="11262" width="9" customWidth="1"/>
    <col min="11263" max="11263" width="21.25" customWidth="1"/>
    <col min="11264" max="11264" width="24" customWidth="1"/>
    <col min="11265" max="11265" width="16.5" customWidth="1"/>
    <col min="11266" max="11266" width="23" customWidth="1"/>
    <col min="11267" max="11267" width="35.75" customWidth="1"/>
    <col min="11518" max="11518" width="9" customWidth="1"/>
    <col min="11519" max="11519" width="21.25" customWidth="1"/>
    <col min="11520" max="11520" width="24" customWidth="1"/>
    <col min="11521" max="11521" width="16.5" customWidth="1"/>
    <col min="11522" max="11522" width="23" customWidth="1"/>
    <col min="11523" max="11523" width="35.75" customWidth="1"/>
    <col min="11774" max="11774" width="9" customWidth="1"/>
    <col min="11775" max="11775" width="21.25" customWidth="1"/>
    <col min="11776" max="11776" width="24" customWidth="1"/>
    <col min="11777" max="11777" width="16.5" customWidth="1"/>
    <col min="11778" max="11778" width="23" customWidth="1"/>
    <col min="11779" max="11779" width="35.75" customWidth="1"/>
    <col min="12030" max="12030" width="9" customWidth="1"/>
    <col min="12031" max="12031" width="21.25" customWidth="1"/>
    <col min="12032" max="12032" width="24" customWidth="1"/>
    <col min="12033" max="12033" width="16.5" customWidth="1"/>
    <col min="12034" max="12034" width="23" customWidth="1"/>
    <col min="12035" max="12035" width="35.75" customWidth="1"/>
    <col min="12286" max="12286" width="9" customWidth="1"/>
    <col min="12287" max="12287" width="21.25" customWidth="1"/>
    <col min="12288" max="12288" width="24" customWidth="1"/>
    <col min="12289" max="12289" width="16.5" customWidth="1"/>
    <col min="12290" max="12290" width="23" customWidth="1"/>
    <col min="12291" max="12291" width="35.75" customWidth="1"/>
    <col min="12542" max="12542" width="9" customWidth="1"/>
    <col min="12543" max="12543" width="21.25" customWidth="1"/>
    <col min="12544" max="12544" width="24" customWidth="1"/>
    <col min="12545" max="12545" width="16.5" customWidth="1"/>
    <col min="12546" max="12546" width="23" customWidth="1"/>
    <col min="12547" max="12547" width="35.75" customWidth="1"/>
    <col min="12798" max="12798" width="9" customWidth="1"/>
    <col min="12799" max="12799" width="21.25" customWidth="1"/>
    <col min="12800" max="12800" width="24" customWidth="1"/>
    <col min="12801" max="12801" width="16.5" customWidth="1"/>
    <col min="12802" max="12802" width="23" customWidth="1"/>
    <col min="12803" max="12803" width="35.75" customWidth="1"/>
    <col min="13054" max="13054" width="9" customWidth="1"/>
    <col min="13055" max="13055" width="21.25" customWidth="1"/>
    <col min="13056" max="13056" width="24" customWidth="1"/>
    <col min="13057" max="13057" width="16.5" customWidth="1"/>
    <col min="13058" max="13058" width="23" customWidth="1"/>
    <col min="13059" max="13059" width="35.75" customWidth="1"/>
    <col min="13310" max="13310" width="9" customWidth="1"/>
    <col min="13311" max="13311" width="21.25" customWidth="1"/>
    <col min="13312" max="13312" width="24" customWidth="1"/>
    <col min="13313" max="13313" width="16.5" customWidth="1"/>
    <col min="13314" max="13314" width="23" customWidth="1"/>
    <col min="13315" max="13315" width="35.75" customWidth="1"/>
    <col min="13566" max="13566" width="9" customWidth="1"/>
    <col min="13567" max="13567" width="21.25" customWidth="1"/>
    <col min="13568" max="13568" width="24" customWidth="1"/>
    <col min="13569" max="13569" width="16.5" customWidth="1"/>
    <col min="13570" max="13570" width="23" customWidth="1"/>
    <col min="13571" max="13571" width="35.75" customWidth="1"/>
    <col min="13822" max="13822" width="9" customWidth="1"/>
    <col min="13823" max="13823" width="21.25" customWidth="1"/>
    <col min="13824" max="13824" width="24" customWidth="1"/>
    <col min="13825" max="13825" width="16.5" customWidth="1"/>
    <col min="13826" max="13826" width="23" customWidth="1"/>
    <col min="13827" max="13827" width="35.75" customWidth="1"/>
    <col min="14078" max="14078" width="9" customWidth="1"/>
    <col min="14079" max="14079" width="21.25" customWidth="1"/>
    <col min="14080" max="14080" width="24" customWidth="1"/>
    <col min="14081" max="14081" width="16.5" customWidth="1"/>
    <col min="14082" max="14082" width="23" customWidth="1"/>
    <col min="14083" max="14083" width="35.75" customWidth="1"/>
    <col min="14334" max="14334" width="9" customWidth="1"/>
    <col min="14335" max="14335" width="21.25" customWidth="1"/>
    <col min="14336" max="14336" width="24" customWidth="1"/>
    <col min="14337" max="14337" width="16.5" customWidth="1"/>
    <col min="14338" max="14338" width="23" customWidth="1"/>
    <col min="14339" max="14339" width="35.75" customWidth="1"/>
    <col min="14590" max="14590" width="9" customWidth="1"/>
    <col min="14591" max="14591" width="21.25" customWidth="1"/>
    <col min="14592" max="14592" width="24" customWidth="1"/>
    <col min="14593" max="14593" width="16.5" customWidth="1"/>
    <col min="14594" max="14594" width="23" customWidth="1"/>
    <col min="14595" max="14595" width="35.75" customWidth="1"/>
    <col min="14846" max="14846" width="9" customWidth="1"/>
    <col min="14847" max="14847" width="21.25" customWidth="1"/>
    <col min="14848" max="14848" width="24" customWidth="1"/>
    <col min="14849" max="14849" width="16.5" customWidth="1"/>
    <col min="14850" max="14850" width="23" customWidth="1"/>
    <col min="14851" max="14851" width="35.75" customWidth="1"/>
    <col min="15102" max="15102" width="9" customWidth="1"/>
    <col min="15103" max="15103" width="21.25" customWidth="1"/>
    <col min="15104" max="15104" width="24" customWidth="1"/>
    <col min="15105" max="15105" width="16.5" customWidth="1"/>
    <col min="15106" max="15106" width="23" customWidth="1"/>
    <col min="15107" max="15107" width="35.75" customWidth="1"/>
    <col min="15358" max="15358" width="9" customWidth="1"/>
    <col min="15359" max="15359" width="21.25" customWidth="1"/>
    <col min="15360" max="15360" width="24" customWidth="1"/>
    <col min="15361" max="15361" width="16.5" customWidth="1"/>
    <col min="15362" max="15362" width="23" customWidth="1"/>
    <col min="15363" max="15363" width="35.75" customWidth="1"/>
    <col min="15614" max="15614" width="9" customWidth="1"/>
    <col min="15615" max="15615" width="21.25" customWidth="1"/>
    <col min="15616" max="15616" width="24" customWidth="1"/>
    <col min="15617" max="15617" width="16.5" customWidth="1"/>
    <col min="15618" max="15618" width="23" customWidth="1"/>
    <col min="15619" max="15619" width="35.75" customWidth="1"/>
    <col min="15870" max="15870" width="9" customWidth="1"/>
    <col min="15871" max="15871" width="21.25" customWidth="1"/>
    <col min="15872" max="15872" width="24" customWidth="1"/>
    <col min="15873" max="15873" width="16.5" customWidth="1"/>
    <col min="15874" max="15874" width="23" customWidth="1"/>
    <col min="15875" max="15875" width="35.75" customWidth="1"/>
    <col min="16126" max="16126" width="9" customWidth="1"/>
    <col min="16127" max="16127" width="21.25" customWidth="1"/>
    <col min="16128" max="16128" width="24" customWidth="1"/>
    <col min="16129" max="16129" width="16.5" customWidth="1"/>
    <col min="16130" max="16130" width="23" customWidth="1"/>
    <col min="16131" max="16131" width="35.75" customWidth="1"/>
  </cols>
  <sheetData>
    <row r="5" spans="2:7" ht="20.25">
      <c r="B5" s="1" t="s">
        <v>0</v>
      </c>
    </row>
    <row r="6" spans="2:7" ht="20.25">
      <c r="B6" s="1" t="s">
        <v>1</v>
      </c>
      <c r="G6">
        <v>1</v>
      </c>
    </row>
    <row r="7" spans="2:7" ht="24.75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</row>
    <row r="8" spans="2:7" ht="23.25">
      <c r="B8" s="2" t="s">
        <v>8</v>
      </c>
      <c r="C8" s="59" t="s">
        <v>205</v>
      </c>
      <c r="D8" s="3">
        <v>99.991</v>
      </c>
      <c r="E8" s="4"/>
      <c r="F8" s="3">
        <v>100.01900000000001</v>
      </c>
      <c r="G8" s="5" t="s">
        <v>9</v>
      </c>
    </row>
    <row r="9" spans="2:7" ht="20.25">
      <c r="B9" s="2" t="s">
        <v>2</v>
      </c>
      <c r="C9" s="2" t="s">
        <v>10</v>
      </c>
      <c r="D9" s="2" t="s">
        <v>11</v>
      </c>
      <c r="E9" s="2" t="s">
        <v>12</v>
      </c>
      <c r="F9" s="2" t="s">
        <v>13</v>
      </c>
      <c r="G9" s="5"/>
    </row>
    <row r="10" spans="2:7" ht="23.25">
      <c r="B10" s="2" t="s">
        <v>14</v>
      </c>
      <c r="C10" s="59">
        <v>1.0000199999999999</v>
      </c>
      <c r="D10" s="6">
        <v>0.99990999999999997</v>
      </c>
      <c r="E10" s="7"/>
      <c r="F10" s="6">
        <v>1.00013</v>
      </c>
      <c r="G10" s="5" t="s">
        <v>15</v>
      </c>
    </row>
    <row r="11" spans="2:7" ht="23.25">
      <c r="B11" s="2" t="s">
        <v>16</v>
      </c>
      <c r="C11" s="59">
        <v>9.9999000000000002</v>
      </c>
      <c r="D11" s="9">
        <v>9.9987999999999992</v>
      </c>
      <c r="E11" s="5"/>
      <c r="F11" s="9">
        <v>10.001899999999999</v>
      </c>
      <c r="G11" s="5" t="s">
        <v>17</v>
      </c>
    </row>
    <row r="12" spans="2:7" ht="23.25">
      <c r="B12" s="2" t="s">
        <v>18</v>
      </c>
      <c r="C12" s="59">
        <v>99.998000000000005</v>
      </c>
      <c r="D12" s="3">
        <v>99.986999999999995</v>
      </c>
      <c r="E12" s="4"/>
      <c r="F12" s="3">
        <v>100.009</v>
      </c>
      <c r="G12" s="5" t="s">
        <v>19</v>
      </c>
    </row>
    <row r="13" spans="2:7" ht="20.25">
      <c r="B13" s="2" t="s">
        <v>20</v>
      </c>
      <c r="C13" s="2" t="s">
        <v>21</v>
      </c>
      <c r="D13" s="2" t="s">
        <v>22</v>
      </c>
      <c r="E13" s="2" t="s">
        <v>23</v>
      </c>
      <c r="F13" s="2" t="s">
        <v>24</v>
      </c>
      <c r="G13" s="5"/>
    </row>
    <row r="14" spans="2:7" ht="23.25">
      <c r="B14" s="2" t="s">
        <v>25</v>
      </c>
      <c r="C14" s="59">
        <v>0.99995999999999996</v>
      </c>
      <c r="D14" s="6">
        <v>0.99985000000000002</v>
      </c>
      <c r="E14" s="7"/>
      <c r="F14" s="6">
        <v>1.00007</v>
      </c>
      <c r="G14" s="5" t="s">
        <v>26</v>
      </c>
    </row>
    <row r="15" spans="2:7" ht="23.25">
      <c r="B15" s="2" t="s">
        <v>27</v>
      </c>
      <c r="C15" s="59">
        <v>9.9987999999999992</v>
      </c>
      <c r="D15" s="8">
        <v>9.9946999999999999</v>
      </c>
      <c r="E15" s="5"/>
      <c r="F15" s="8">
        <v>10.0029</v>
      </c>
      <c r="G15" s="5" t="s">
        <v>28</v>
      </c>
    </row>
    <row r="16" spans="2:7" ht="23.25">
      <c r="B16" s="2" t="s">
        <v>29</v>
      </c>
      <c r="C16" s="59">
        <v>100.012</v>
      </c>
      <c r="D16" s="10">
        <v>99.201999999999998</v>
      </c>
      <c r="E16" s="4"/>
      <c r="F16" s="10">
        <v>100.822</v>
      </c>
      <c r="G16" s="5" t="s">
        <v>30</v>
      </c>
    </row>
    <row r="17" spans="1:1">
      <c r="A17">
        <v>1</v>
      </c>
    </row>
    <row r="18" spans="1:1">
      <c r="A18">
        <v>1</v>
      </c>
    </row>
    <row r="19" spans="1:1">
      <c r="A19">
        <v>1</v>
      </c>
    </row>
    <row r="20" spans="1:1">
      <c r="A20">
        <v>1</v>
      </c>
    </row>
    <row r="21" spans="1:1">
      <c r="A21">
        <v>1</v>
      </c>
    </row>
  </sheetData>
  <phoneticPr fontId="26" type="noConversion"/>
  <conditionalFormatting sqref="E8 E10:E12 E14:E16">
    <cfRule type="expression" dxfId="25" priority="8">
      <formula>OR($E8&gt;=ROUND($F8,LEN($C8)-FIND(".",$C8)),$E8&lt;=ROUND($D8,LEN($C8)-FIND(".",$C8)))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G1" sqref="G1:G1048576"/>
    </sheetView>
  </sheetViews>
  <sheetFormatPr defaultColWidth="9" defaultRowHeight="14.25"/>
  <cols>
    <col min="1" max="1" width="9" style="66" customWidth="1"/>
    <col min="2" max="2" width="13.125" style="66" customWidth="1"/>
    <col min="3" max="4" width="9" style="66" customWidth="1"/>
    <col min="5" max="5" width="5.875" style="66" customWidth="1"/>
    <col min="6" max="6" width="4.875" style="66" customWidth="1"/>
    <col min="7" max="8" width="9" style="66" customWidth="1"/>
    <col min="9" max="10" width="8.125" style="66" customWidth="1"/>
    <col min="11" max="11" width="4.625" style="66" customWidth="1"/>
    <col min="12" max="12" width="6.375" style="66" customWidth="1"/>
    <col min="13" max="257" width="9" style="66" customWidth="1"/>
    <col min="258" max="258" width="13.125" style="66" customWidth="1"/>
    <col min="259" max="260" width="9" style="66" customWidth="1"/>
    <col min="261" max="261" width="5.875" style="66" customWidth="1"/>
    <col min="262" max="262" width="4.875" style="66" customWidth="1"/>
    <col min="263" max="264" width="9" style="66" customWidth="1"/>
    <col min="265" max="266" width="8.125" style="66" customWidth="1"/>
    <col min="267" max="267" width="4.625" style="66" customWidth="1"/>
    <col min="268" max="268" width="6.375" style="66" customWidth="1"/>
    <col min="269" max="513" width="9" style="66" customWidth="1"/>
    <col min="514" max="514" width="13.125" style="66" customWidth="1"/>
    <col min="515" max="516" width="9" style="66" customWidth="1"/>
    <col min="517" max="517" width="5.875" style="66" customWidth="1"/>
    <col min="518" max="518" width="4.875" style="66" customWidth="1"/>
    <col min="519" max="520" width="9" style="66" customWidth="1"/>
    <col min="521" max="522" width="8.125" style="66" customWidth="1"/>
    <col min="523" max="523" width="4.625" style="66" customWidth="1"/>
    <col min="524" max="524" width="6.375" style="66" customWidth="1"/>
    <col min="525" max="769" width="9" style="66" customWidth="1"/>
    <col min="770" max="770" width="13.125" style="66" customWidth="1"/>
    <col min="771" max="772" width="9" style="66" customWidth="1"/>
    <col min="773" max="773" width="5.875" style="66" customWidth="1"/>
    <col min="774" max="774" width="4.875" style="66" customWidth="1"/>
    <col min="775" max="776" width="9" style="66" customWidth="1"/>
    <col min="777" max="778" width="8.125" style="66" customWidth="1"/>
    <col min="779" max="779" width="4.625" style="66" customWidth="1"/>
    <col min="780" max="780" width="6.375" style="66" customWidth="1"/>
    <col min="781" max="1025" width="9" style="66" customWidth="1"/>
    <col min="1026" max="1026" width="13.125" style="66" customWidth="1"/>
    <col min="1027" max="1028" width="9" style="66" customWidth="1"/>
    <col min="1029" max="1029" width="5.875" style="66" customWidth="1"/>
    <col min="1030" max="1030" width="4.875" style="66" customWidth="1"/>
    <col min="1031" max="1032" width="9" style="66" customWidth="1"/>
    <col min="1033" max="1034" width="8.125" style="66" customWidth="1"/>
    <col min="1035" max="1035" width="4.625" style="66" customWidth="1"/>
    <col min="1036" max="1036" width="6.375" style="66" customWidth="1"/>
    <col min="1037" max="1281" width="9" style="66" customWidth="1"/>
    <col min="1282" max="1282" width="13.125" style="66" customWidth="1"/>
    <col min="1283" max="1284" width="9" style="66" customWidth="1"/>
    <col min="1285" max="1285" width="5.875" style="66" customWidth="1"/>
    <col min="1286" max="1286" width="4.875" style="66" customWidth="1"/>
    <col min="1287" max="1288" width="9" style="66" customWidth="1"/>
    <col min="1289" max="1290" width="8.125" style="66" customWidth="1"/>
    <col min="1291" max="1291" width="4.625" style="66" customWidth="1"/>
    <col min="1292" max="1292" width="6.375" style="66" customWidth="1"/>
    <col min="1293" max="1537" width="9" style="66" customWidth="1"/>
    <col min="1538" max="1538" width="13.125" style="66" customWidth="1"/>
    <col min="1539" max="1540" width="9" style="66" customWidth="1"/>
    <col min="1541" max="1541" width="5.875" style="66" customWidth="1"/>
    <col min="1542" max="1542" width="4.875" style="66" customWidth="1"/>
    <col min="1543" max="1544" width="9" style="66" customWidth="1"/>
    <col min="1545" max="1546" width="8.125" style="66" customWidth="1"/>
    <col min="1547" max="1547" width="4.625" style="66" customWidth="1"/>
    <col min="1548" max="1548" width="6.375" style="66" customWidth="1"/>
    <col min="1549" max="1793" width="9" style="66" customWidth="1"/>
    <col min="1794" max="1794" width="13.125" style="66" customWidth="1"/>
    <col min="1795" max="1796" width="9" style="66" customWidth="1"/>
    <col min="1797" max="1797" width="5.875" style="66" customWidth="1"/>
    <col min="1798" max="1798" width="4.875" style="66" customWidth="1"/>
    <col min="1799" max="1800" width="9" style="66" customWidth="1"/>
    <col min="1801" max="1802" width="8.125" style="66" customWidth="1"/>
    <col min="1803" max="1803" width="4.625" style="66" customWidth="1"/>
    <col min="1804" max="1804" width="6.375" style="66" customWidth="1"/>
    <col min="1805" max="2049" width="9" style="66" customWidth="1"/>
    <col min="2050" max="2050" width="13.125" style="66" customWidth="1"/>
    <col min="2051" max="2052" width="9" style="66" customWidth="1"/>
    <col min="2053" max="2053" width="5.875" style="66" customWidth="1"/>
    <col min="2054" max="2054" width="4.875" style="66" customWidth="1"/>
    <col min="2055" max="2056" width="9" style="66" customWidth="1"/>
    <col min="2057" max="2058" width="8.125" style="66" customWidth="1"/>
    <col min="2059" max="2059" width="4.625" style="66" customWidth="1"/>
    <col min="2060" max="2060" width="6.375" style="66" customWidth="1"/>
    <col min="2061" max="2305" width="9" style="66" customWidth="1"/>
    <col min="2306" max="2306" width="13.125" style="66" customWidth="1"/>
    <col min="2307" max="2308" width="9" style="66" customWidth="1"/>
    <col min="2309" max="2309" width="5.875" style="66" customWidth="1"/>
    <col min="2310" max="2310" width="4.875" style="66" customWidth="1"/>
    <col min="2311" max="2312" width="9" style="66" customWidth="1"/>
    <col min="2313" max="2314" width="8.125" style="66" customWidth="1"/>
    <col min="2315" max="2315" width="4.625" style="66" customWidth="1"/>
    <col min="2316" max="2316" width="6.375" style="66" customWidth="1"/>
    <col min="2317" max="2561" width="9" style="66" customWidth="1"/>
    <col min="2562" max="2562" width="13.125" style="66" customWidth="1"/>
    <col min="2563" max="2564" width="9" style="66" customWidth="1"/>
    <col min="2565" max="2565" width="5.875" style="66" customWidth="1"/>
    <col min="2566" max="2566" width="4.875" style="66" customWidth="1"/>
    <col min="2567" max="2568" width="9" style="66" customWidth="1"/>
    <col min="2569" max="2570" width="8.125" style="66" customWidth="1"/>
    <col min="2571" max="2571" width="4.625" style="66" customWidth="1"/>
    <col min="2572" max="2572" width="6.375" style="66" customWidth="1"/>
    <col min="2573" max="2817" width="9" style="66" customWidth="1"/>
    <col min="2818" max="2818" width="13.125" style="66" customWidth="1"/>
    <col min="2819" max="2820" width="9" style="66" customWidth="1"/>
    <col min="2821" max="2821" width="5.875" style="66" customWidth="1"/>
    <col min="2822" max="2822" width="4.875" style="66" customWidth="1"/>
    <col min="2823" max="2824" width="9" style="66" customWidth="1"/>
    <col min="2825" max="2826" width="8.125" style="66" customWidth="1"/>
    <col min="2827" max="2827" width="4.625" style="66" customWidth="1"/>
    <col min="2828" max="2828" width="6.375" style="66" customWidth="1"/>
    <col min="2829" max="3073" width="9" style="66" customWidth="1"/>
    <col min="3074" max="3074" width="13.125" style="66" customWidth="1"/>
    <col min="3075" max="3076" width="9" style="66" customWidth="1"/>
    <col min="3077" max="3077" width="5.875" style="66" customWidth="1"/>
    <col min="3078" max="3078" width="4.875" style="66" customWidth="1"/>
    <col min="3079" max="3080" width="9" style="66" customWidth="1"/>
    <col min="3081" max="3082" width="8.125" style="66" customWidth="1"/>
    <col min="3083" max="3083" width="4.625" style="66" customWidth="1"/>
    <col min="3084" max="3084" width="6.375" style="66" customWidth="1"/>
    <col min="3085" max="3329" width="9" style="66" customWidth="1"/>
    <col min="3330" max="3330" width="13.125" style="66" customWidth="1"/>
    <col min="3331" max="3332" width="9" style="66" customWidth="1"/>
    <col min="3333" max="3333" width="5.875" style="66" customWidth="1"/>
    <col min="3334" max="3334" width="4.875" style="66" customWidth="1"/>
    <col min="3335" max="3336" width="9" style="66" customWidth="1"/>
    <col min="3337" max="3338" width="8.125" style="66" customWidth="1"/>
    <col min="3339" max="3339" width="4.625" style="66" customWidth="1"/>
    <col min="3340" max="3340" width="6.375" style="66" customWidth="1"/>
    <col min="3341" max="3585" width="9" style="66" customWidth="1"/>
    <col min="3586" max="3586" width="13.125" style="66" customWidth="1"/>
    <col min="3587" max="3588" width="9" style="66" customWidth="1"/>
    <col min="3589" max="3589" width="5.875" style="66" customWidth="1"/>
    <col min="3590" max="3590" width="4.875" style="66" customWidth="1"/>
    <col min="3591" max="3592" width="9" style="66" customWidth="1"/>
    <col min="3593" max="3594" width="8.125" style="66" customWidth="1"/>
    <col min="3595" max="3595" width="4.625" style="66" customWidth="1"/>
    <col min="3596" max="3596" width="6.375" style="66" customWidth="1"/>
    <col min="3597" max="3841" width="9" style="66" customWidth="1"/>
    <col min="3842" max="3842" width="13.125" style="66" customWidth="1"/>
    <col min="3843" max="3844" width="9" style="66" customWidth="1"/>
    <col min="3845" max="3845" width="5.875" style="66" customWidth="1"/>
    <col min="3846" max="3846" width="4.875" style="66" customWidth="1"/>
    <col min="3847" max="3848" width="9" style="66" customWidth="1"/>
    <col min="3849" max="3850" width="8.125" style="66" customWidth="1"/>
    <col min="3851" max="3851" width="4.625" style="66" customWidth="1"/>
    <col min="3852" max="3852" width="6.375" style="66" customWidth="1"/>
    <col min="3853" max="4097" width="9" style="66" customWidth="1"/>
    <col min="4098" max="4098" width="13.125" style="66" customWidth="1"/>
    <col min="4099" max="4100" width="9" style="66" customWidth="1"/>
    <col min="4101" max="4101" width="5.875" style="66" customWidth="1"/>
    <col min="4102" max="4102" width="4.875" style="66" customWidth="1"/>
    <col min="4103" max="4104" width="9" style="66" customWidth="1"/>
    <col min="4105" max="4106" width="8.125" style="66" customWidth="1"/>
    <col min="4107" max="4107" width="4.625" style="66" customWidth="1"/>
    <col min="4108" max="4108" width="6.375" style="66" customWidth="1"/>
    <col min="4109" max="4353" width="9" style="66" customWidth="1"/>
    <col min="4354" max="4354" width="13.125" style="66" customWidth="1"/>
    <col min="4355" max="4356" width="9" style="66" customWidth="1"/>
    <col min="4357" max="4357" width="5.875" style="66" customWidth="1"/>
    <col min="4358" max="4358" width="4.875" style="66" customWidth="1"/>
    <col min="4359" max="4360" width="9" style="66" customWidth="1"/>
    <col min="4361" max="4362" width="8.125" style="66" customWidth="1"/>
    <col min="4363" max="4363" width="4.625" style="66" customWidth="1"/>
    <col min="4364" max="4364" width="6.375" style="66" customWidth="1"/>
    <col min="4365" max="4609" width="9" style="66" customWidth="1"/>
    <col min="4610" max="4610" width="13.125" style="66" customWidth="1"/>
    <col min="4611" max="4612" width="9" style="66" customWidth="1"/>
    <col min="4613" max="4613" width="5.875" style="66" customWidth="1"/>
    <col min="4614" max="4614" width="4.875" style="66" customWidth="1"/>
    <col min="4615" max="4616" width="9" style="66" customWidth="1"/>
    <col min="4617" max="4618" width="8.125" style="66" customWidth="1"/>
    <col min="4619" max="4619" width="4.625" style="66" customWidth="1"/>
    <col min="4620" max="4620" width="6.375" style="66" customWidth="1"/>
    <col min="4621" max="4865" width="9" style="66" customWidth="1"/>
    <col min="4866" max="4866" width="13.125" style="66" customWidth="1"/>
    <col min="4867" max="4868" width="9" style="66" customWidth="1"/>
    <col min="4869" max="4869" width="5.875" style="66" customWidth="1"/>
    <col min="4870" max="4870" width="4.875" style="66" customWidth="1"/>
    <col min="4871" max="4872" width="9" style="66" customWidth="1"/>
    <col min="4873" max="4874" width="8.125" style="66" customWidth="1"/>
    <col min="4875" max="4875" width="4.625" style="66" customWidth="1"/>
    <col min="4876" max="4876" width="6.375" style="66" customWidth="1"/>
    <col min="4877" max="5121" width="9" style="66" customWidth="1"/>
    <col min="5122" max="5122" width="13.125" style="66" customWidth="1"/>
    <col min="5123" max="5124" width="9" style="66" customWidth="1"/>
    <col min="5125" max="5125" width="5.875" style="66" customWidth="1"/>
    <col min="5126" max="5126" width="4.875" style="66" customWidth="1"/>
    <col min="5127" max="5128" width="9" style="66" customWidth="1"/>
    <col min="5129" max="5130" width="8.125" style="66" customWidth="1"/>
    <col min="5131" max="5131" width="4.625" style="66" customWidth="1"/>
    <col min="5132" max="5132" width="6.375" style="66" customWidth="1"/>
    <col min="5133" max="5377" width="9" style="66" customWidth="1"/>
    <col min="5378" max="5378" width="13.125" style="66" customWidth="1"/>
    <col min="5379" max="5380" width="9" style="66" customWidth="1"/>
    <col min="5381" max="5381" width="5.875" style="66" customWidth="1"/>
    <col min="5382" max="5382" width="4.875" style="66" customWidth="1"/>
    <col min="5383" max="5384" width="9" style="66" customWidth="1"/>
    <col min="5385" max="5386" width="8.125" style="66" customWidth="1"/>
    <col min="5387" max="5387" width="4.625" style="66" customWidth="1"/>
    <col min="5388" max="5388" width="6.375" style="66" customWidth="1"/>
    <col min="5389" max="5633" width="9" style="66" customWidth="1"/>
    <col min="5634" max="5634" width="13.125" style="66" customWidth="1"/>
    <col min="5635" max="5636" width="9" style="66" customWidth="1"/>
    <col min="5637" max="5637" width="5.875" style="66" customWidth="1"/>
    <col min="5638" max="5638" width="4.875" style="66" customWidth="1"/>
    <col min="5639" max="5640" width="9" style="66" customWidth="1"/>
    <col min="5641" max="5642" width="8.125" style="66" customWidth="1"/>
    <col min="5643" max="5643" width="4.625" style="66" customWidth="1"/>
    <col min="5644" max="5644" width="6.375" style="66" customWidth="1"/>
    <col min="5645" max="5889" width="9" style="66" customWidth="1"/>
    <col min="5890" max="5890" width="13.125" style="66" customWidth="1"/>
    <col min="5891" max="5892" width="9" style="66" customWidth="1"/>
    <col min="5893" max="5893" width="5.875" style="66" customWidth="1"/>
    <col min="5894" max="5894" width="4.875" style="66" customWidth="1"/>
    <col min="5895" max="5896" width="9" style="66" customWidth="1"/>
    <col min="5897" max="5898" width="8.125" style="66" customWidth="1"/>
    <col min="5899" max="5899" width="4.625" style="66" customWidth="1"/>
    <col min="5900" max="5900" width="6.375" style="66" customWidth="1"/>
    <col min="5901" max="6145" width="9" style="66" customWidth="1"/>
    <col min="6146" max="6146" width="13.125" style="66" customWidth="1"/>
    <col min="6147" max="6148" width="9" style="66" customWidth="1"/>
    <col min="6149" max="6149" width="5.875" style="66" customWidth="1"/>
    <col min="6150" max="6150" width="4.875" style="66" customWidth="1"/>
    <col min="6151" max="6152" width="9" style="66" customWidth="1"/>
    <col min="6153" max="6154" width="8.125" style="66" customWidth="1"/>
    <col min="6155" max="6155" width="4.625" style="66" customWidth="1"/>
    <col min="6156" max="6156" width="6.375" style="66" customWidth="1"/>
    <col min="6157" max="6401" width="9" style="66" customWidth="1"/>
    <col min="6402" max="6402" width="13.125" style="66" customWidth="1"/>
    <col min="6403" max="6404" width="9" style="66" customWidth="1"/>
    <col min="6405" max="6405" width="5.875" style="66" customWidth="1"/>
    <col min="6406" max="6406" width="4.875" style="66" customWidth="1"/>
    <col min="6407" max="6408" width="9" style="66" customWidth="1"/>
    <col min="6409" max="6410" width="8.125" style="66" customWidth="1"/>
    <col min="6411" max="6411" width="4.625" style="66" customWidth="1"/>
    <col min="6412" max="6412" width="6.375" style="66" customWidth="1"/>
    <col min="6413" max="6657" width="9" style="66" customWidth="1"/>
    <col min="6658" max="6658" width="13.125" style="66" customWidth="1"/>
    <col min="6659" max="6660" width="9" style="66" customWidth="1"/>
    <col min="6661" max="6661" width="5.875" style="66" customWidth="1"/>
    <col min="6662" max="6662" width="4.875" style="66" customWidth="1"/>
    <col min="6663" max="6664" width="9" style="66" customWidth="1"/>
    <col min="6665" max="6666" width="8.125" style="66" customWidth="1"/>
    <col min="6667" max="6667" width="4.625" style="66" customWidth="1"/>
    <col min="6668" max="6668" width="6.375" style="66" customWidth="1"/>
    <col min="6669" max="6913" width="9" style="66" customWidth="1"/>
    <col min="6914" max="6914" width="13.125" style="66" customWidth="1"/>
    <col min="6915" max="6916" width="9" style="66" customWidth="1"/>
    <col min="6917" max="6917" width="5.875" style="66" customWidth="1"/>
    <col min="6918" max="6918" width="4.875" style="66" customWidth="1"/>
    <col min="6919" max="6920" width="9" style="66" customWidth="1"/>
    <col min="6921" max="6922" width="8.125" style="66" customWidth="1"/>
    <col min="6923" max="6923" width="4.625" style="66" customWidth="1"/>
    <col min="6924" max="6924" width="6.375" style="66" customWidth="1"/>
    <col min="6925" max="7169" width="9" style="66" customWidth="1"/>
    <col min="7170" max="7170" width="13.125" style="66" customWidth="1"/>
    <col min="7171" max="7172" width="9" style="66" customWidth="1"/>
    <col min="7173" max="7173" width="5.875" style="66" customWidth="1"/>
    <col min="7174" max="7174" width="4.875" style="66" customWidth="1"/>
    <col min="7175" max="7176" width="9" style="66" customWidth="1"/>
    <col min="7177" max="7178" width="8.125" style="66" customWidth="1"/>
    <col min="7179" max="7179" width="4.625" style="66" customWidth="1"/>
    <col min="7180" max="7180" width="6.375" style="66" customWidth="1"/>
    <col min="7181" max="7425" width="9" style="66" customWidth="1"/>
    <col min="7426" max="7426" width="13.125" style="66" customWidth="1"/>
    <col min="7427" max="7428" width="9" style="66" customWidth="1"/>
    <col min="7429" max="7429" width="5.875" style="66" customWidth="1"/>
    <col min="7430" max="7430" width="4.875" style="66" customWidth="1"/>
    <col min="7431" max="7432" width="9" style="66" customWidth="1"/>
    <col min="7433" max="7434" width="8.125" style="66" customWidth="1"/>
    <col min="7435" max="7435" width="4.625" style="66" customWidth="1"/>
    <col min="7436" max="7436" width="6.375" style="66" customWidth="1"/>
    <col min="7437" max="7681" width="9" style="66" customWidth="1"/>
    <col min="7682" max="7682" width="13.125" style="66" customWidth="1"/>
    <col min="7683" max="7684" width="9" style="66" customWidth="1"/>
    <col min="7685" max="7685" width="5.875" style="66" customWidth="1"/>
    <col min="7686" max="7686" width="4.875" style="66" customWidth="1"/>
    <col min="7687" max="7688" width="9" style="66" customWidth="1"/>
    <col min="7689" max="7690" width="8.125" style="66" customWidth="1"/>
    <col min="7691" max="7691" width="4.625" style="66" customWidth="1"/>
    <col min="7692" max="7692" width="6.375" style="66" customWidth="1"/>
    <col min="7693" max="7937" width="9" style="66" customWidth="1"/>
    <col min="7938" max="7938" width="13.125" style="66" customWidth="1"/>
    <col min="7939" max="7940" width="9" style="66" customWidth="1"/>
    <col min="7941" max="7941" width="5.875" style="66" customWidth="1"/>
    <col min="7942" max="7942" width="4.875" style="66" customWidth="1"/>
    <col min="7943" max="7944" width="9" style="66" customWidth="1"/>
    <col min="7945" max="7946" width="8.125" style="66" customWidth="1"/>
    <col min="7947" max="7947" width="4.625" style="66" customWidth="1"/>
    <col min="7948" max="7948" width="6.375" style="66" customWidth="1"/>
    <col min="7949" max="8193" width="9" style="66" customWidth="1"/>
    <col min="8194" max="8194" width="13.125" style="66" customWidth="1"/>
    <col min="8195" max="8196" width="9" style="66" customWidth="1"/>
    <col min="8197" max="8197" width="5.875" style="66" customWidth="1"/>
    <col min="8198" max="8198" width="4.875" style="66" customWidth="1"/>
    <col min="8199" max="8200" width="9" style="66" customWidth="1"/>
    <col min="8201" max="8202" width="8.125" style="66" customWidth="1"/>
    <col min="8203" max="8203" width="4.625" style="66" customWidth="1"/>
    <col min="8204" max="8204" width="6.375" style="66" customWidth="1"/>
    <col min="8205" max="8449" width="9" style="66" customWidth="1"/>
    <col min="8450" max="8450" width="13.125" style="66" customWidth="1"/>
    <col min="8451" max="8452" width="9" style="66" customWidth="1"/>
    <col min="8453" max="8453" width="5.875" style="66" customWidth="1"/>
    <col min="8454" max="8454" width="4.875" style="66" customWidth="1"/>
    <col min="8455" max="8456" width="9" style="66" customWidth="1"/>
    <col min="8457" max="8458" width="8.125" style="66" customWidth="1"/>
    <col min="8459" max="8459" width="4.625" style="66" customWidth="1"/>
    <col min="8460" max="8460" width="6.375" style="66" customWidth="1"/>
    <col min="8461" max="8705" width="9" style="66" customWidth="1"/>
    <col min="8706" max="8706" width="13.125" style="66" customWidth="1"/>
    <col min="8707" max="8708" width="9" style="66" customWidth="1"/>
    <col min="8709" max="8709" width="5.875" style="66" customWidth="1"/>
    <col min="8710" max="8710" width="4.875" style="66" customWidth="1"/>
    <col min="8711" max="8712" width="9" style="66" customWidth="1"/>
    <col min="8713" max="8714" width="8.125" style="66" customWidth="1"/>
    <col min="8715" max="8715" width="4.625" style="66" customWidth="1"/>
    <col min="8716" max="8716" width="6.375" style="66" customWidth="1"/>
    <col min="8717" max="8961" width="9" style="66" customWidth="1"/>
    <col min="8962" max="8962" width="13.125" style="66" customWidth="1"/>
    <col min="8963" max="8964" width="9" style="66" customWidth="1"/>
    <col min="8965" max="8965" width="5.875" style="66" customWidth="1"/>
    <col min="8966" max="8966" width="4.875" style="66" customWidth="1"/>
    <col min="8967" max="8968" width="9" style="66" customWidth="1"/>
    <col min="8969" max="8970" width="8.125" style="66" customWidth="1"/>
    <col min="8971" max="8971" width="4.625" style="66" customWidth="1"/>
    <col min="8972" max="8972" width="6.375" style="66" customWidth="1"/>
    <col min="8973" max="9217" width="9" style="66" customWidth="1"/>
    <col min="9218" max="9218" width="13.125" style="66" customWidth="1"/>
    <col min="9219" max="9220" width="9" style="66" customWidth="1"/>
    <col min="9221" max="9221" width="5.875" style="66" customWidth="1"/>
    <col min="9222" max="9222" width="4.875" style="66" customWidth="1"/>
    <col min="9223" max="9224" width="9" style="66" customWidth="1"/>
    <col min="9225" max="9226" width="8.125" style="66" customWidth="1"/>
    <col min="9227" max="9227" width="4.625" style="66" customWidth="1"/>
    <col min="9228" max="9228" width="6.375" style="66" customWidth="1"/>
    <col min="9229" max="9473" width="9" style="66" customWidth="1"/>
    <col min="9474" max="9474" width="13.125" style="66" customWidth="1"/>
    <col min="9475" max="9476" width="9" style="66" customWidth="1"/>
    <col min="9477" max="9477" width="5.875" style="66" customWidth="1"/>
    <col min="9478" max="9478" width="4.875" style="66" customWidth="1"/>
    <col min="9479" max="9480" width="9" style="66" customWidth="1"/>
    <col min="9481" max="9482" width="8.125" style="66" customWidth="1"/>
    <col min="9483" max="9483" width="4.625" style="66" customWidth="1"/>
    <col min="9484" max="9484" width="6.375" style="66" customWidth="1"/>
    <col min="9485" max="9729" width="9" style="66" customWidth="1"/>
    <col min="9730" max="9730" width="13.125" style="66" customWidth="1"/>
    <col min="9731" max="9732" width="9" style="66" customWidth="1"/>
    <col min="9733" max="9733" width="5.875" style="66" customWidth="1"/>
    <col min="9734" max="9734" width="4.875" style="66" customWidth="1"/>
    <col min="9735" max="9736" width="9" style="66" customWidth="1"/>
    <col min="9737" max="9738" width="8.125" style="66" customWidth="1"/>
    <col min="9739" max="9739" width="4.625" style="66" customWidth="1"/>
    <col min="9740" max="9740" width="6.375" style="66" customWidth="1"/>
    <col min="9741" max="9985" width="9" style="66" customWidth="1"/>
    <col min="9986" max="9986" width="13.125" style="66" customWidth="1"/>
    <col min="9987" max="9988" width="9" style="66" customWidth="1"/>
    <col min="9989" max="9989" width="5.875" style="66" customWidth="1"/>
    <col min="9990" max="9990" width="4.875" style="66" customWidth="1"/>
    <col min="9991" max="9992" width="9" style="66" customWidth="1"/>
    <col min="9993" max="9994" width="8.125" style="66" customWidth="1"/>
    <col min="9995" max="9995" width="4.625" style="66" customWidth="1"/>
    <col min="9996" max="9996" width="6.375" style="66" customWidth="1"/>
    <col min="9997" max="10241" width="9" style="66" customWidth="1"/>
    <col min="10242" max="10242" width="13.125" style="66" customWidth="1"/>
    <col min="10243" max="10244" width="9" style="66" customWidth="1"/>
    <col min="10245" max="10245" width="5.875" style="66" customWidth="1"/>
    <col min="10246" max="10246" width="4.875" style="66" customWidth="1"/>
    <col min="10247" max="10248" width="9" style="66" customWidth="1"/>
    <col min="10249" max="10250" width="8.125" style="66" customWidth="1"/>
    <col min="10251" max="10251" width="4.625" style="66" customWidth="1"/>
    <col min="10252" max="10252" width="6.375" style="66" customWidth="1"/>
    <col min="10253" max="10497" width="9" style="66" customWidth="1"/>
    <col min="10498" max="10498" width="13.125" style="66" customWidth="1"/>
    <col min="10499" max="10500" width="9" style="66" customWidth="1"/>
    <col min="10501" max="10501" width="5.875" style="66" customWidth="1"/>
    <col min="10502" max="10502" width="4.875" style="66" customWidth="1"/>
    <col min="10503" max="10504" width="9" style="66" customWidth="1"/>
    <col min="10505" max="10506" width="8.125" style="66" customWidth="1"/>
    <col min="10507" max="10507" width="4.625" style="66" customWidth="1"/>
    <col min="10508" max="10508" width="6.375" style="66" customWidth="1"/>
    <col min="10509" max="10753" width="9" style="66" customWidth="1"/>
    <col min="10754" max="10754" width="13.125" style="66" customWidth="1"/>
    <col min="10755" max="10756" width="9" style="66" customWidth="1"/>
    <col min="10757" max="10757" width="5.875" style="66" customWidth="1"/>
    <col min="10758" max="10758" width="4.875" style="66" customWidth="1"/>
    <col min="10759" max="10760" width="9" style="66" customWidth="1"/>
    <col min="10761" max="10762" width="8.125" style="66" customWidth="1"/>
    <col min="10763" max="10763" width="4.625" style="66" customWidth="1"/>
    <col min="10764" max="10764" width="6.375" style="66" customWidth="1"/>
    <col min="10765" max="11009" width="9" style="66" customWidth="1"/>
    <col min="11010" max="11010" width="13.125" style="66" customWidth="1"/>
    <col min="11011" max="11012" width="9" style="66" customWidth="1"/>
    <col min="11013" max="11013" width="5.875" style="66" customWidth="1"/>
    <col min="11014" max="11014" width="4.875" style="66" customWidth="1"/>
    <col min="11015" max="11016" width="9" style="66" customWidth="1"/>
    <col min="11017" max="11018" width="8.125" style="66" customWidth="1"/>
    <col min="11019" max="11019" width="4.625" style="66" customWidth="1"/>
    <col min="11020" max="11020" width="6.375" style="66" customWidth="1"/>
    <col min="11021" max="11265" width="9" style="66" customWidth="1"/>
    <col min="11266" max="11266" width="13.125" style="66" customWidth="1"/>
    <col min="11267" max="11268" width="9" style="66" customWidth="1"/>
    <col min="11269" max="11269" width="5.875" style="66" customWidth="1"/>
    <col min="11270" max="11270" width="4.875" style="66" customWidth="1"/>
    <col min="11271" max="11272" width="9" style="66" customWidth="1"/>
    <col min="11273" max="11274" width="8.125" style="66" customWidth="1"/>
    <col min="11275" max="11275" width="4.625" style="66" customWidth="1"/>
    <col min="11276" max="11276" width="6.375" style="66" customWidth="1"/>
    <col min="11277" max="11521" width="9" style="66" customWidth="1"/>
    <col min="11522" max="11522" width="13.125" style="66" customWidth="1"/>
    <col min="11523" max="11524" width="9" style="66" customWidth="1"/>
    <col min="11525" max="11525" width="5.875" style="66" customWidth="1"/>
    <col min="11526" max="11526" width="4.875" style="66" customWidth="1"/>
    <col min="11527" max="11528" width="9" style="66" customWidth="1"/>
    <col min="11529" max="11530" width="8.125" style="66" customWidth="1"/>
    <col min="11531" max="11531" width="4.625" style="66" customWidth="1"/>
    <col min="11532" max="11532" width="6.375" style="66" customWidth="1"/>
    <col min="11533" max="11777" width="9" style="66" customWidth="1"/>
    <col min="11778" max="11778" width="13.125" style="66" customWidth="1"/>
    <col min="11779" max="11780" width="9" style="66" customWidth="1"/>
    <col min="11781" max="11781" width="5.875" style="66" customWidth="1"/>
    <col min="11782" max="11782" width="4.875" style="66" customWidth="1"/>
    <col min="11783" max="11784" width="9" style="66" customWidth="1"/>
    <col min="11785" max="11786" width="8.125" style="66" customWidth="1"/>
    <col min="11787" max="11787" width="4.625" style="66" customWidth="1"/>
    <col min="11788" max="11788" width="6.375" style="66" customWidth="1"/>
    <col min="11789" max="12033" width="9" style="66" customWidth="1"/>
    <col min="12034" max="12034" width="13.125" style="66" customWidth="1"/>
    <col min="12035" max="12036" width="9" style="66" customWidth="1"/>
    <col min="12037" max="12037" width="5.875" style="66" customWidth="1"/>
    <col min="12038" max="12038" width="4.875" style="66" customWidth="1"/>
    <col min="12039" max="12040" width="9" style="66" customWidth="1"/>
    <col min="12041" max="12042" width="8.125" style="66" customWidth="1"/>
    <col min="12043" max="12043" width="4.625" style="66" customWidth="1"/>
    <col min="12044" max="12044" width="6.375" style="66" customWidth="1"/>
    <col min="12045" max="12289" width="9" style="66" customWidth="1"/>
    <col min="12290" max="12290" width="13.125" style="66" customWidth="1"/>
    <col min="12291" max="12292" width="9" style="66" customWidth="1"/>
    <col min="12293" max="12293" width="5.875" style="66" customWidth="1"/>
    <col min="12294" max="12294" width="4.875" style="66" customWidth="1"/>
    <col min="12295" max="12296" width="9" style="66" customWidth="1"/>
    <col min="12297" max="12298" width="8.125" style="66" customWidth="1"/>
    <col min="12299" max="12299" width="4.625" style="66" customWidth="1"/>
    <col min="12300" max="12300" width="6.375" style="66" customWidth="1"/>
    <col min="12301" max="12545" width="9" style="66" customWidth="1"/>
    <col min="12546" max="12546" width="13.125" style="66" customWidth="1"/>
    <col min="12547" max="12548" width="9" style="66" customWidth="1"/>
    <col min="12549" max="12549" width="5.875" style="66" customWidth="1"/>
    <col min="12550" max="12550" width="4.875" style="66" customWidth="1"/>
    <col min="12551" max="12552" width="9" style="66" customWidth="1"/>
    <col min="12553" max="12554" width="8.125" style="66" customWidth="1"/>
    <col min="12555" max="12555" width="4.625" style="66" customWidth="1"/>
    <col min="12556" max="12556" width="6.375" style="66" customWidth="1"/>
    <col min="12557" max="12801" width="9" style="66" customWidth="1"/>
    <col min="12802" max="12802" width="13.125" style="66" customWidth="1"/>
    <col min="12803" max="12804" width="9" style="66" customWidth="1"/>
    <col min="12805" max="12805" width="5.875" style="66" customWidth="1"/>
    <col min="12806" max="12806" width="4.875" style="66" customWidth="1"/>
    <col min="12807" max="12808" width="9" style="66" customWidth="1"/>
    <col min="12809" max="12810" width="8.125" style="66" customWidth="1"/>
    <col min="12811" max="12811" width="4.625" style="66" customWidth="1"/>
    <col min="12812" max="12812" width="6.375" style="66" customWidth="1"/>
    <col min="12813" max="13057" width="9" style="66" customWidth="1"/>
    <col min="13058" max="13058" width="13.125" style="66" customWidth="1"/>
    <col min="13059" max="13060" width="9" style="66" customWidth="1"/>
    <col min="13061" max="13061" width="5.875" style="66" customWidth="1"/>
    <col min="13062" max="13062" width="4.875" style="66" customWidth="1"/>
    <col min="13063" max="13064" width="9" style="66" customWidth="1"/>
    <col min="13065" max="13066" width="8.125" style="66" customWidth="1"/>
    <col min="13067" max="13067" width="4.625" style="66" customWidth="1"/>
    <col min="13068" max="13068" width="6.375" style="66" customWidth="1"/>
    <col min="13069" max="13313" width="9" style="66" customWidth="1"/>
    <col min="13314" max="13314" width="13.125" style="66" customWidth="1"/>
    <col min="13315" max="13316" width="9" style="66" customWidth="1"/>
    <col min="13317" max="13317" width="5.875" style="66" customWidth="1"/>
    <col min="13318" max="13318" width="4.875" style="66" customWidth="1"/>
    <col min="13319" max="13320" width="9" style="66" customWidth="1"/>
    <col min="13321" max="13322" width="8.125" style="66" customWidth="1"/>
    <col min="13323" max="13323" width="4.625" style="66" customWidth="1"/>
    <col min="13324" max="13324" width="6.375" style="66" customWidth="1"/>
    <col min="13325" max="13569" width="9" style="66" customWidth="1"/>
    <col min="13570" max="13570" width="13.125" style="66" customWidth="1"/>
    <col min="13571" max="13572" width="9" style="66" customWidth="1"/>
    <col min="13573" max="13573" width="5.875" style="66" customWidth="1"/>
    <col min="13574" max="13574" width="4.875" style="66" customWidth="1"/>
    <col min="13575" max="13576" width="9" style="66" customWidth="1"/>
    <col min="13577" max="13578" width="8.125" style="66" customWidth="1"/>
    <col min="13579" max="13579" width="4.625" style="66" customWidth="1"/>
    <col min="13580" max="13580" width="6.375" style="66" customWidth="1"/>
    <col min="13581" max="13825" width="9" style="66" customWidth="1"/>
    <col min="13826" max="13826" width="13.125" style="66" customWidth="1"/>
    <col min="13827" max="13828" width="9" style="66" customWidth="1"/>
    <col min="13829" max="13829" width="5.875" style="66" customWidth="1"/>
    <col min="13830" max="13830" width="4.875" style="66" customWidth="1"/>
    <col min="13831" max="13832" width="9" style="66" customWidth="1"/>
    <col min="13833" max="13834" width="8.125" style="66" customWidth="1"/>
    <col min="13835" max="13835" width="4.625" style="66" customWidth="1"/>
    <col min="13836" max="13836" width="6.375" style="66" customWidth="1"/>
    <col min="13837" max="14081" width="9" style="66" customWidth="1"/>
    <col min="14082" max="14082" width="13.125" style="66" customWidth="1"/>
    <col min="14083" max="14084" width="9" style="66" customWidth="1"/>
    <col min="14085" max="14085" width="5.875" style="66" customWidth="1"/>
    <col min="14086" max="14086" width="4.875" style="66" customWidth="1"/>
    <col min="14087" max="14088" width="9" style="66" customWidth="1"/>
    <col min="14089" max="14090" width="8.125" style="66" customWidth="1"/>
    <col min="14091" max="14091" width="4.625" style="66" customWidth="1"/>
    <col min="14092" max="14092" width="6.375" style="66" customWidth="1"/>
    <col min="14093" max="14337" width="9" style="66" customWidth="1"/>
    <col min="14338" max="14338" width="13.125" style="66" customWidth="1"/>
    <col min="14339" max="14340" width="9" style="66" customWidth="1"/>
    <col min="14341" max="14341" width="5.875" style="66" customWidth="1"/>
    <col min="14342" max="14342" width="4.875" style="66" customWidth="1"/>
    <col min="14343" max="14344" width="9" style="66" customWidth="1"/>
    <col min="14345" max="14346" width="8.125" style="66" customWidth="1"/>
    <col min="14347" max="14347" width="4.625" style="66" customWidth="1"/>
    <col min="14348" max="14348" width="6.375" style="66" customWidth="1"/>
    <col min="14349" max="14593" width="9" style="66" customWidth="1"/>
    <col min="14594" max="14594" width="13.125" style="66" customWidth="1"/>
    <col min="14595" max="14596" width="9" style="66" customWidth="1"/>
    <col min="14597" max="14597" width="5.875" style="66" customWidth="1"/>
    <col min="14598" max="14598" width="4.875" style="66" customWidth="1"/>
    <col min="14599" max="14600" width="9" style="66" customWidth="1"/>
    <col min="14601" max="14602" width="8.125" style="66" customWidth="1"/>
    <col min="14603" max="14603" width="4.625" style="66" customWidth="1"/>
    <col min="14604" max="14604" width="6.375" style="66" customWidth="1"/>
    <col min="14605" max="14849" width="9" style="66" customWidth="1"/>
    <col min="14850" max="14850" width="13.125" style="66" customWidth="1"/>
    <col min="14851" max="14852" width="9" style="66" customWidth="1"/>
    <col min="14853" max="14853" width="5.875" style="66" customWidth="1"/>
    <col min="14854" max="14854" width="4.875" style="66" customWidth="1"/>
    <col min="14855" max="14856" width="9" style="66" customWidth="1"/>
    <col min="14857" max="14858" width="8.125" style="66" customWidth="1"/>
    <col min="14859" max="14859" width="4.625" style="66" customWidth="1"/>
    <col min="14860" max="14860" width="6.375" style="66" customWidth="1"/>
    <col min="14861" max="15105" width="9" style="66" customWidth="1"/>
    <col min="15106" max="15106" width="13.125" style="66" customWidth="1"/>
    <col min="15107" max="15108" width="9" style="66" customWidth="1"/>
    <col min="15109" max="15109" width="5.875" style="66" customWidth="1"/>
    <col min="15110" max="15110" width="4.875" style="66" customWidth="1"/>
    <col min="15111" max="15112" width="9" style="66" customWidth="1"/>
    <col min="15113" max="15114" width="8.125" style="66" customWidth="1"/>
    <col min="15115" max="15115" width="4.625" style="66" customWidth="1"/>
    <col min="15116" max="15116" width="6.375" style="66" customWidth="1"/>
    <col min="15117" max="15361" width="9" style="66" customWidth="1"/>
    <col min="15362" max="15362" width="13.125" style="66" customWidth="1"/>
    <col min="15363" max="15364" width="9" style="66" customWidth="1"/>
    <col min="15365" max="15365" width="5.875" style="66" customWidth="1"/>
    <col min="15366" max="15366" width="4.875" style="66" customWidth="1"/>
    <col min="15367" max="15368" width="9" style="66" customWidth="1"/>
    <col min="15369" max="15370" width="8.125" style="66" customWidth="1"/>
    <col min="15371" max="15371" width="4.625" style="66" customWidth="1"/>
    <col min="15372" max="15372" width="6.375" style="66" customWidth="1"/>
    <col min="15373" max="15617" width="9" style="66" customWidth="1"/>
    <col min="15618" max="15618" width="13.125" style="66" customWidth="1"/>
    <col min="15619" max="15620" width="9" style="66" customWidth="1"/>
    <col min="15621" max="15621" width="5.875" style="66" customWidth="1"/>
    <col min="15622" max="15622" width="4.875" style="66" customWidth="1"/>
    <col min="15623" max="15624" width="9" style="66" customWidth="1"/>
    <col min="15625" max="15626" width="8.125" style="66" customWidth="1"/>
    <col min="15627" max="15627" width="4.625" style="66" customWidth="1"/>
    <col min="15628" max="15628" width="6.375" style="66" customWidth="1"/>
    <col min="15629" max="15873" width="9" style="66" customWidth="1"/>
    <col min="15874" max="15874" width="13.125" style="66" customWidth="1"/>
    <col min="15875" max="15876" width="9" style="66" customWidth="1"/>
    <col min="15877" max="15877" width="5.875" style="66" customWidth="1"/>
    <col min="15878" max="15878" width="4.875" style="66" customWidth="1"/>
    <col min="15879" max="15880" width="9" style="66" customWidth="1"/>
    <col min="15881" max="15882" width="8.125" style="66" customWidth="1"/>
    <col min="15883" max="15883" width="4.625" style="66" customWidth="1"/>
    <col min="15884" max="15884" width="6.375" style="66" customWidth="1"/>
    <col min="15885" max="16129" width="9" style="66" customWidth="1"/>
    <col min="16130" max="16130" width="13.125" style="66" customWidth="1"/>
    <col min="16131" max="16132" width="9" style="66" customWidth="1"/>
    <col min="16133" max="16133" width="5.875" style="66" customWidth="1"/>
    <col min="16134" max="16134" width="4.875" style="66" customWidth="1"/>
    <col min="16135" max="16136" width="9" style="66" customWidth="1"/>
    <col min="16137" max="16138" width="8.125" style="66" customWidth="1"/>
    <col min="16139" max="16139" width="4.625" style="66" customWidth="1"/>
    <col min="16140" max="16140" width="6.375" style="66" customWidth="1"/>
    <col min="16141" max="16384" width="9" style="66" customWidth="1"/>
  </cols>
  <sheetData>
    <row r="1" spans="1:12">
      <c r="A1" s="66" t="s">
        <v>229</v>
      </c>
      <c r="B1" s="66" t="s">
        <v>230</v>
      </c>
      <c r="C1" s="66" t="s">
        <v>231</v>
      </c>
      <c r="D1" s="66" t="s">
        <v>232</v>
      </c>
      <c r="E1" s="66" t="s">
        <v>233</v>
      </c>
      <c r="F1" s="66" t="s">
        <v>234</v>
      </c>
      <c r="G1" s="66" t="s">
        <v>287</v>
      </c>
      <c r="H1" s="66" t="s">
        <v>235</v>
      </c>
      <c r="I1" s="66" t="s">
        <v>236</v>
      </c>
      <c r="J1" s="66" t="s">
        <v>237</v>
      </c>
      <c r="K1" s="67" t="s">
        <v>238</v>
      </c>
      <c r="L1" s="67" t="s">
        <v>239</v>
      </c>
    </row>
    <row r="2" spans="1:12">
      <c r="A2" s="66">
        <v>30000</v>
      </c>
      <c r="B2" s="66">
        <v>0.1</v>
      </c>
      <c r="C2" s="66">
        <v>5.5</v>
      </c>
      <c r="D2" s="66">
        <v>0.1</v>
      </c>
      <c r="E2" s="66">
        <v>0</v>
      </c>
      <c r="F2" s="66">
        <v>2</v>
      </c>
      <c r="G2" s="68" t="s">
        <v>313</v>
      </c>
      <c r="J2" s="66">
        <v>3</v>
      </c>
      <c r="K2" s="66">
        <v>4</v>
      </c>
      <c r="L2" s="66">
        <v>1E-3</v>
      </c>
    </row>
    <row r="3" spans="1:12">
      <c r="A3" s="66">
        <v>30000</v>
      </c>
      <c r="B3" s="66">
        <v>0.01</v>
      </c>
      <c r="C3" s="66">
        <v>5.5</v>
      </c>
      <c r="D3" s="66">
        <v>0.1</v>
      </c>
      <c r="E3" s="66">
        <v>0</v>
      </c>
      <c r="F3" s="66">
        <v>2</v>
      </c>
      <c r="G3" s="68" t="s">
        <v>314</v>
      </c>
      <c r="J3" s="66">
        <v>3</v>
      </c>
      <c r="K3" s="66">
        <v>4</v>
      </c>
      <c r="L3" s="66">
        <v>1E-3</v>
      </c>
    </row>
    <row r="4" spans="1:12" s="69" customFormat="1">
      <c r="A4" s="66">
        <v>30000</v>
      </c>
      <c r="B4" s="69">
        <v>1</v>
      </c>
      <c r="C4" s="69">
        <v>5.5</v>
      </c>
      <c r="D4" s="69">
        <v>1</v>
      </c>
      <c r="E4" s="69">
        <v>0</v>
      </c>
      <c r="F4" s="69">
        <v>2</v>
      </c>
      <c r="G4" s="70" t="s">
        <v>315</v>
      </c>
      <c r="J4" s="69">
        <v>5</v>
      </c>
      <c r="K4" s="69">
        <v>4</v>
      </c>
      <c r="L4" s="69">
        <v>1</v>
      </c>
    </row>
    <row r="5" spans="1:12">
      <c r="A5" s="66">
        <v>30000</v>
      </c>
      <c r="B5" s="66">
        <v>0.2</v>
      </c>
      <c r="C5" s="66">
        <v>5.5</v>
      </c>
      <c r="D5" s="66">
        <v>1</v>
      </c>
      <c r="E5" s="66">
        <v>0</v>
      </c>
      <c r="F5" s="66">
        <v>2</v>
      </c>
      <c r="G5" s="71" t="s">
        <v>316</v>
      </c>
      <c r="J5" s="66">
        <v>5</v>
      </c>
      <c r="K5" s="66">
        <v>4</v>
      </c>
      <c r="L5" s="66">
        <v>1</v>
      </c>
    </row>
    <row r="6" spans="1:12" s="69" customFormat="1">
      <c r="A6" s="66">
        <v>30000</v>
      </c>
      <c r="B6" s="69">
        <v>10</v>
      </c>
      <c r="C6" s="69">
        <v>5.5</v>
      </c>
      <c r="D6" s="69">
        <v>10</v>
      </c>
      <c r="E6" s="69">
        <v>0</v>
      </c>
      <c r="F6" s="69">
        <v>2</v>
      </c>
      <c r="G6" s="70" t="s">
        <v>317</v>
      </c>
      <c r="J6" s="69">
        <v>4</v>
      </c>
      <c r="K6" s="69">
        <v>4</v>
      </c>
      <c r="L6" s="69">
        <v>1</v>
      </c>
    </row>
    <row r="7" spans="1:12">
      <c r="A7" s="66">
        <v>30000</v>
      </c>
      <c r="B7" s="66">
        <v>2</v>
      </c>
      <c r="C7" s="66">
        <v>5.5</v>
      </c>
      <c r="D7" s="66">
        <v>10</v>
      </c>
      <c r="E7" s="66">
        <v>0</v>
      </c>
      <c r="F7" s="66">
        <v>2</v>
      </c>
      <c r="G7" s="71" t="s">
        <v>318</v>
      </c>
      <c r="J7" s="66">
        <v>4</v>
      </c>
      <c r="K7" s="66">
        <v>4</v>
      </c>
      <c r="L7" s="66">
        <v>1</v>
      </c>
    </row>
    <row r="8" spans="1:12" s="69" customFormat="1">
      <c r="A8" s="66">
        <v>30000</v>
      </c>
      <c r="B8" s="69">
        <v>100</v>
      </c>
      <c r="C8" s="69">
        <v>5.5</v>
      </c>
      <c r="D8" s="69">
        <v>100</v>
      </c>
      <c r="E8" s="69">
        <v>0</v>
      </c>
      <c r="F8" s="69">
        <v>2</v>
      </c>
      <c r="G8" s="70" t="s">
        <v>319</v>
      </c>
      <c r="J8" s="69">
        <v>3</v>
      </c>
      <c r="K8" s="69">
        <v>4</v>
      </c>
      <c r="L8" s="69">
        <v>1</v>
      </c>
    </row>
    <row r="9" spans="1:12">
      <c r="A9" s="66">
        <v>30000</v>
      </c>
      <c r="B9" s="66">
        <v>20</v>
      </c>
      <c r="C9" s="66">
        <v>5.5</v>
      </c>
      <c r="D9" s="66">
        <v>100</v>
      </c>
      <c r="E9" s="66">
        <v>0</v>
      </c>
      <c r="F9" s="66">
        <v>2</v>
      </c>
      <c r="G9" s="71" t="s">
        <v>320</v>
      </c>
      <c r="J9" s="66">
        <v>3</v>
      </c>
      <c r="K9" s="66">
        <v>4</v>
      </c>
      <c r="L9" s="66">
        <v>1</v>
      </c>
    </row>
    <row r="10" spans="1:12" s="69" customFormat="1">
      <c r="A10" s="66">
        <v>30000</v>
      </c>
      <c r="B10" s="69">
        <v>700</v>
      </c>
      <c r="C10" s="69">
        <v>5.5</v>
      </c>
      <c r="D10" s="69">
        <v>750</v>
      </c>
      <c r="E10" s="69">
        <v>0</v>
      </c>
      <c r="F10" s="69">
        <v>2</v>
      </c>
      <c r="G10" s="70" t="s">
        <v>321</v>
      </c>
      <c r="J10" s="69">
        <v>2</v>
      </c>
      <c r="K10" s="69">
        <v>4</v>
      </c>
      <c r="L10" s="69">
        <v>1</v>
      </c>
    </row>
    <row r="11" spans="1:12">
      <c r="A11" s="66">
        <v>30000</v>
      </c>
      <c r="B11" s="66">
        <v>200</v>
      </c>
      <c r="C11" s="66">
        <v>5.5</v>
      </c>
      <c r="D11" s="66">
        <v>750</v>
      </c>
      <c r="E11" s="66">
        <v>0</v>
      </c>
      <c r="F11" s="66">
        <v>2</v>
      </c>
      <c r="G11" s="71" t="s">
        <v>322</v>
      </c>
      <c r="J11" s="66">
        <v>2</v>
      </c>
      <c r="K11" s="66">
        <v>4</v>
      </c>
      <c r="L11" s="66">
        <v>1</v>
      </c>
    </row>
    <row r="12" spans="1:12" s="69" customFormat="1">
      <c r="A12" s="72">
        <v>60000</v>
      </c>
      <c r="B12" s="69">
        <v>0.1</v>
      </c>
      <c r="C12" s="69">
        <v>5.5</v>
      </c>
      <c r="D12" s="69">
        <v>0.1</v>
      </c>
      <c r="E12" s="69">
        <v>0</v>
      </c>
      <c r="F12" s="69">
        <v>2</v>
      </c>
      <c r="G12" s="70" t="s">
        <v>323</v>
      </c>
      <c r="J12" s="69">
        <v>3</v>
      </c>
      <c r="K12" s="69">
        <v>4</v>
      </c>
      <c r="L12" s="69">
        <v>1E-3</v>
      </c>
    </row>
    <row r="13" spans="1:12">
      <c r="A13" s="72">
        <v>60000</v>
      </c>
      <c r="B13" s="66">
        <v>0.01</v>
      </c>
      <c r="C13" s="66">
        <v>5.5</v>
      </c>
      <c r="D13" s="66">
        <v>0.1</v>
      </c>
      <c r="E13" s="66">
        <v>0</v>
      </c>
      <c r="F13" s="66">
        <v>2</v>
      </c>
      <c r="G13" s="71" t="s">
        <v>324</v>
      </c>
      <c r="J13" s="66">
        <v>3</v>
      </c>
      <c r="K13" s="66">
        <v>4</v>
      </c>
      <c r="L13" s="66">
        <v>1E-3</v>
      </c>
    </row>
    <row r="14" spans="1:12">
      <c r="A14" s="72">
        <v>60000</v>
      </c>
      <c r="B14" s="66">
        <v>1</v>
      </c>
      <c r="C14" s="66">
        <v>5.5</v>
      </c>
      <c r="D14" s="66">
        <v>1</v>
      </c>
      <c r="E14" s="66">
        <v>0</v>
      </c>
      <c r="F14" s="66">
        <v>2</v>
      </c>
      <c r="G14" s="70" t="s">
        <v>325</v>
      </c>
      <c r="J14" s="66">
        <v>5</v>
      </c>
      <c r="K14" s="66">
        <v>4</v>
      </c>
      <c r="L14" s="66">
        <v>1</v>
      </c>
    </row>
    <row r="15" spans="1:12" s="69" customFormat="1">
      <c r="A15" s="72">
        <v>60000</v>
      </c>
      <c r="B15" s="76">
        <v>0.2</v>
      </c>
      <c r="C15" s="69">
        <v>5.5</v>
      </c>
      <c r="D15" s="69">
        <v>1</v>
      </c>
      <c r="E15" s="69">
        <v>0</v>
      </c>
      <c r="F15" s="69">
        <v>2</v>
      </c>
      <c r="G15" s="71" t="s">
        <v>326</v>
      </c>
      <c r="J15" s="69">
        <v>5</v>
      </c>
      <c r="K15" s="69">
        <v>4</v>
      </c>
      <c r="L15" s="69">
        <v>1</v>
      </c>
    </row>
    <row r="16" spans="1:12">
      <c r="A16" s="72">
        <v>60000</v>
      </c>
      <c r="B16" s="75">
        <v>10</v>
      </c>
      <c r="C16" s="66">
        <v>5.5</v>
      </c>
      <c r="D16" s="66">
        <v>10</v>
      </c>
      <c r="E16" s="66">
        <v>0</v>
      </c>
      <c r="F16" s="66">
        <v>2</v>
      </c>
      <c r="G16" s="70" t="s">
        <v>327</v>
      </c>
      <c r="J16" s="66">
        <v>4</v>
      </c>
      <c r="K16" s="66">
        <v>4</v>
      </c>
      <c r="L16" s="66">
        <v>1</v>
      </c>
    </row>
    <row r="17" spans="1:12">
      <c r="A17" s="72">
        <v>60000</v>
      </c>
      <c r="B17" s="75">
        <v>2</v>
      </c>
      <c r="C17" s="66">
        <v>5.5</v>
      </c>
      <c r="D17" s="66">
        <v>10</v>
      </c>
      <c r="E17" s="66">
        <v>0</v>
      </c>
      <c r="F17" s="66">
        <v>2</v>
      </c>
      <c r="G17" s="71" t="s">
        <v>328</v>
      </c>
      <c r="J17" s="66">
        <v>4</v>
      </c>
      <c r="K17" s="66">
        <v>4</v>
      </c>
      <c r="L17" s="66">
        <v>1</v>
      </c>
    </row>
    <row r="18" spans="1:12" s="69" customFormat="1">
      <c r="A18" s="72">
        <v>60000</v>
      </c>
      <c r="B18" s="73">
        <v>100</v>
      </c>
      <c r="C18" s="69">
        <v>5.5</v>
      </c>
      <c r="D18" s="69">
        <v>100</v>
      </c>
      <c r="E18" s="69">
        <v>0</v>
      </c>
      <c r="F18" s="69">
        <v>2</v>
      </c>
      <c r="G18" s="70" t="s">
        <v>329</v>
      </c>
      <c r="J18" s="69">
        <v>3</v>
      </c>
      <c r="K18" s="69">
        <v>4</v>
      </c>
      <c r="L18" s="69">
        <v>1</v>
      </c>
    </row>
    <row r="19" spans="1:12">
      <c r="A19" s="72">
        <v>60000</v>
      </c>
      <c r="B19" s="75">
        <v>20</v>
      </c>
      <c r="C19" s="66">
        <v>5.5</v>
      </c>
      <c r="D19" s="66">
        <v>100</v>
      </c>
      <c r="E19" s="66">
        <v>0</v>
      </c>
      <c r="F19" s="66">
        <v>2</v>
      </c>
      <c r="G19" s="71" t="s">
        <v>330</v>
      </c>
      <c r="J19" s="66">
        <v>3</v>
      </c>
      <c r="K19" s="66">
        <v>4</v>
      </c>
      <c r="L19" s="66">
        <v>1</v>
      </c>
    </row>
    <row r="20" spans="1:12">
      <c r="A20" s="72">
        <v>60000</v>
      </c>
      <c r="B20" s="75">
        <v>200</v>
      </c>
      <c r="C20" s="66">
        <v>5.5</v>
      </c>
      <c r="D20" s="66">
        <v>750</v>
      </c>
      <c r="E20" s="66">
        <v>0</v>
      </c>
      <c r="F20" s="66">
        <v>2</v>
      </c>
      <c r="G20" s="70" t="s">
        <v>331</v>
      </c>
      <c r="J20" s="66">
        <v>2</v>
      </c>
      <c r="K20" s="66">
        <v>4</v>
      </c>
      <c r="L20" s="66">
        <v>1</v>
      </c>
    </row>
  </sheetData>
  <phoneticPr fontId="2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J14" sqref="J14"/>
    </sheetView>
  </sheetViews>
  <sheetFormatPr defaultColWidth="9" defaultRowHeight="14.25"/>
  <cols>
    <col min="1" max="1" width="4.375" style="66" customWidth="1"/>
    <col min="2" max="2" width="9.5" style="66" bestFit="1" customWidth="1"/>
    <col min="3" max="3" width="5.75" style="66" customWidth="1"/>
    <col min="4" max="4" width="9" style="66" customWidth="1"/>
    <col min="5" max="5" width="5.375" style="66" customWidth="1"/>
    <col min="6" max="6" width="4.875" style="66" customWidth="1"/>
    <col min="7" max="7" width="16.125" style="68" bestFit="1" customWidth="1"/>
    <col min="8" max="8" width="7.5" style="66" customWidth="1"/>
    <col min="9" max="9" width="6.875" style="66" customWidth="1"/>
    <col min="10" max="10" width="13.125" style="66" customWidth="1"/>
    <col min="11" max="11" width="7.125" style="66" customWidth="1"/>
    <col min="12" max="12" width="8.75" style="66" customWidth="1"/>
    <col min="13" max="253" width="9" style="66" customWidth="1"/>
    <col min="254" max="254" width="4.375" style="66" customWidth="1"/>
    <col min="255" max="255" width="9.5" style="66" bestFit="1" customWidth="1"/>
    <col min="256" max="256" width="5.75" style="66" customWidth="1"/>
    <col min="257" max="257" width="9" style="66" customWidth="1"/>
    <col min="258" max="258" width="5.375" style="66" customWidth="1"/>
    <col min="259" max="259" width="4.875" style="66" customWidth="1"/>
    <col min="260" max="260" width="9" style="66" customWidth="1"/>
    <col min="261" max="261" width="7.5" style="66" customWidth="1"/>
    <col min="262" max="262" width="6.875" style="66" customWidth="1"/>
    <col min="263" max="264" width="6.75" style="66" customWidth="1"/>
    <col min="265" max="265" width="8.75" style="66" customWidth="1"/>
    <col min="266" max="509" width="9" style="66" customWidth="1"/>
    <col min="510" max="510" width="4.375" style="66" customWidth="1"/>
    <col min="511" max="511" width="9.5" style="66" bestFit="1" customWidth="1"/>
    <col min="512" max="512" width="5.75" style="66" customWidth="1"/>
    <col min="513" max="513" width="9" style="66" customWidth="1"/>
    <col min="514" max="514" width="5.375" style="66" customWidth="1"/>
    <col min="515" max="515" width="4.875" style="66" customWidth="1"/>
    <col min="516" max="516" width="9" style="66" customWidth="1"/>
    <col min="517" max="517" width="7.5" style="66" customWidth="1"/>
    <col min="518" max="518" width="6.875" style="66" customWidth="1"/>
    <col min="519" max="520" width="6.75" style="66" customWidth="1"/>
    <col min="521" max="521" width="8.75" style="66" customWidth="1"/>
    <col min="522" max="765" width="9" style="66" customWidth="1"/>
    <col min="766" max="766" width="4.375" style="66" customWidth="1"/>
    <col min="767" max="767" width="9.5" style="66" bestFit="1" customWidth="1"/>
    <col min="768" max="768" width="5.75" style="66" customWidth="1"/>
    <col min="769" max="769" width="9" style="66" customWidth="1"/>
    <col min="770" max="770" width="5.375" style="66" customWidth="1"/>
    <col min="771" max="771" width="4.875" style="66" customWidth="1"/>
    <col min="772" max="772" width="9" style="66" customWidth="1"/>
    <col min="773" max="773" width="7.5" style="66" customWidth="1"/>
    <col min="774" max="774" width="6.875" style="66" customWidth="1"/>
    <col min="775" max="776" width="6.75" style="66" customWidth="1"/>
    <col min="777" max="777" width="8.75" style="66" customWidth="1"/>
    <col min="778" max="1021" width="9" style="66" customWidth="1"/>
    <col min="1022" max="1022" width="4.375" style="66" customWidth="1"/>
    <col min="1023" max="1023" width="9.5" style="66" bestFit="1" customWidth="1"/>
    <col min="1024" max="1024" width="5.75" style="66" customWidth="1"/>
    <col min="1025" max="1025" width="9" style="66" customWidth="1"/>
    <col min="1026" max="1026" width="5.375" style="66" customWidth="1"/>
    <col min="1027" max="1027" width="4.875" style="66" customWidth="1"/>
    <col min="1028" max="1028" width="9" style="66" customWidth="1"/>
    <col min="1029" max="1029" width="7.5" style="66" customWidth="1"/>
    <col min="1030" max="1030" width="6.875" style="66" customWidth="1"/>
    <col min="1031" max="1032" width="6.75" style="66" customWidth="1"/>
    <col min="1033" max="1033" width="8.75" style="66" customWidth="1"/>
    <col min="1034" max="1277" width="9" style="66" customWidth="1"/>
    <col min="1278" max="1278" width="4.375" style="66" customWidth="1"/>
    <col min="1279" max="1279" width="9.5" style="66" bestFit="1" customWidth="1"/>
    <col min="1280" max="1280" width="5.75" style="66" customWidth="1"/>
    <col min="1281" max="1281" width="9" style="66" customWidth="1"/>
    <col min="1282" max="1282" width="5.375" style="66" customWidth="1"/>
    <col min="1283" max="1283" width="4.875" style="66" customWidth="1"/>
    <col min="1284" max="1284" width="9" style="66" customWidth="1"/>
    <col min="1285" max="1285" width="7.5" style="66" customWidth="1"/>
    <col min="1286" max="1286" width="6.875" style="66" customWidth="1"/>
    <col min="1287" max="1288" width="6.75" style="66" customWidth="1"/>
    <col min="1289" max="1289" width="8.75" style="66" customWidth="1"/>
    <col min="1290" max="1533" width="9" style="66" customWidth="1"/>
    <col min="1534" max="1534" width="4.375" style="66" customWidth="1"/>
    <col min="1535" max="1535" width="9.5" style="66" bestFit="1" customWidth="1"/>
    <col min="1536" max="1536" width="5.75" style="66" customWidth="1"/>
    <col min="1537" max="1537" width="9" style="66" customWidth="1"/>
    <col min="1538" max="1538" width="5.375" style="66" customWidth="1"/>
    <col min="1539" max="1539" width="4.875" style="66" customWidth="1"/>
    <col min="1540" max="1540" width="9" style="66" customWidth="1"/>
    <col min="1541" max="1541" width="7.5" style="66" customWidth="1"/>
    <col min="1542" max="1542" width="6.875" style="66" customWidth="1"/>
    <col min="1543" max="1544" width="6.75" style="66" customWidth="1"/>
    <col min="1545" max="1545" width="8.75" style="66" customWidth="1"/>
    <col min="1546" max="1789" width="9" style="66" customWidth="1"/>
    <col min="1790" max="1790" width="4.375" style="66" customWidth="1"/>
    <col min="1791" max="1791" width="9.5" style="66" bestFit="1" customWidth="1"/>
    <col min="1792" max="1792" width="5.75" style="66" customWidth="1"/>
    <col min="1793" max="1793" width="9" style="66" customWidth="1"/>
    <col min="1794" max="1794" width="5.375" style="66" customWidth="1"/>
    <col min="1795" max="1795" width="4.875" style="66" customWidth="1"/>
    <col min="1796" max="1796" width="9" style="66" customWidth="1"/>
    <col min="1797" max="1797" width="7.5" style="66" customWidth="1"/>
    <col min="1798" max="1798" width="6.875" style="66" customWidth="1"/>
    <col min="1799" max="1800" width="6.75" style="66" customWidth="1"/>
    <col min="1801" max="1801" width="8.75" style="66" customWidth="1"/>
    <col min="1802" max="2045" width="9" style="66" customWidth="1"/>
    <col min="2046" max="2046" width="4.375" style="66" customWidth="1"/>
    <col min="2047" max="2047" width="9.5" style="66" bestFit="1" customWidth="1"/>
    <col min="2048" max="2048" width="5.75" style="66" customWidth="1"/>
    <col min="2049" max="2049" width="9" style="66" customWidth="1"/>
    <col min="2050" max="2050" width="5.375" style="66" customWidth="1"/>
    <col min="2051" max="2051" width="4.875" style="66" customWidth="1"/>
    <col min="2052" max="2052" width="9" style="66" customWidth="1"/>
    <col min="2053" max="2053" width="7.5" style="66" customWidth="1"/>
    <col min="2054" max="2054" width="6.875" style="66" customWidth="1"/>
    <col min="2055" max="2056" width="6.75" style="66" customWidth="1"/>
    <col min="2057" max="2057" width="8.75" style="66" customWidth="1"/>
    <col min="2058" max="2301" width="9" style="66" customWidth="1"/>
    <col min="2302" max="2302" width="4.375" style="66" customWidth="1"/>
    <col min="2303" max="2303" width="9.5" style="66" bestFit="1" customWidth="1"/>
    <col min="2304" max="2304" width="5.75" style="66" customWidth="1"/>
    <col min="2305" max="2305" width="9" style="66" customWidth="1"/>
    <col min="2306" max="2306" width="5.375" style="66" customWidth="1"/>
    <col min="2307" max="2307" width="4.875" style="66" customWidth="1"/>
    <col min="2308" max="2308" width="9" style="66" customWidth="1"/>
    <col min="2309" max="2309" width="7.5" style="66" customWidth="1"/>
    <col min="2310" max="2310" width="6.875" style="66" customWidth="1"/>
    <col min="2311" max="2312" width="6.75" style="66" customWidth="1"/>
    <col min="2313" max="2313" width="8.75" style="66" customWidth="1"/>
    <col min="2314" max="2557" width="9" style="66" customWidth="1"/>
    <col min="2558" max="2558" width="4.375" style="66" customWidth="1"/>
    <col min="2559" max="2559" width="9.5" style="66" bestFit="1" customWidth="1"/>
    <col min="2560" max="2560" width="5.75" style="66" customWidth="1"/>
    <col min="2561" max="2561" width="9" style="66" customWidth="1"/>
    <col min="2562" max="2562" width="5.375" style="66" customWidth="1"/>
    <col min="2563" max="2563" width="4.875" style="66" customWidth="1"/>
    <col min="2564" max="2564" width="9" style="66" customWidth="1"/>
    <col min="2565" max="2565" width="7.5" style="66" customWidth="1"/>
    <col min="2566" max="2566" width="6.875" style="66" customWidth="1"/>
    <col min="2567" max="2568" width="6.75" style="66" customWidth="1"/>
    <col min="2569" max="2569" width="8.75" style="66" customWidth="1"/>
    <col min="2570" max="2813" width="9" style="66" customWidth="1"/>
    <col min="2814" max="2814" width="4.375" style="66" customWidth="1"/>
    <col min="2815" max="2815" width="9.5" style="66" bestFit="1" customWidth="1"/>
    <col min="2816" max="2816" width="5.75" style="66" customWidth="1"/>
    <col min="2817" max="2817" width="9" style="66" customWidth="1"/>
    <col min="2818" max="2818" width="5.375" style="66" customWidth="1"/>
    <col min="2819" max="2819" width="4.875" style="66" customWidth="1"/>
    <col min="2820" max="2820" width="9" style="66" customWidth="1"/>
    <col min="2821" max="2821" width="7.5" style="66" customWidth="1"/>
    <col min="2822" max="2822" width="6.875" style="66" customWidth="1"/>
    <col min="2823" max="2824" width="6.75" style="66" customWidth="1"/>
    <col min="2825" max="2825" width="8.75" style="66" customWidth="1"/>
    <col min="2826" max="3069" width="9" style="66" customWidth="1"/>
    <col min="3070" max="3070" width="4.375" style="66" customWidth="1"/>
    <col min="3071" max="3071" width="9.5" style="66" bestFit="1" customWidth="1"/>
    <col min="3072" max="3072" width="5.75" style="66" customWidth="1"/>
    <col min="3073" max="3073" width="9" style="66" customWidth="1"/>
    <col min="3074" max="3074" width="5.375" style="66" customWidth="1"/>
    <col min="3075" max="3075" width="4.875" style="66" customWidth="1"/>
    <col min="3076" max="3076" width="9" style="66" customWidth="1"/>
    <col min="3077" max="3077" width="7.5" style="66" customWidth="1"/>
    <col min="3078" max="3078" width="6.875" style="66" customWidth="1"/>
    <col min="3079" max="3080" width="6.75" style="66" customWidth="1"/>
    <col min="3081" max="3081" width="8.75" style="66" customWidth="1"/>
    <col min="3082" max="3325" width="9" style="66" customWidth="1"/>
    <col min="3326" max="3326" width="4.375" style="66" customWidth="1"/>
    <col min="3327" max="3327" width="9.5" style="66" bestFit="1" customWidth="1"/>
    <col min="3328" max="3328" width="5.75" style="66" customWidth="1"/>
    <col min="3329" max="3329" width="9" style="66" customWidth="1"/>
    <col min="3330" max="3330" width="5.375" style="66" customWidth="1"/>
    <col min="3331" max="3331" width="4.875" style="66" customWidth="1"/>
    <col min="3332" max="3332" width="9" style="66" customWidth="1"/>
    <col min="3333" max="3333" width="7.5" style="66" customWidth="1"/>
    <col min="3334" max="3334" width="6.875" style="66" customWidth="1"/>
    <col min="3335" max="3336" width="6.75" style="66" customWidth="1"/>
    <col min="3337" max="3337" width="8.75" style="66" customWidth="1"/>
    <col min="3338" max="3581" width="9" style="66" customWidth="1"/>
    <col min="3582" max="3582" width="4.375" style="66" customWidth="1"/>
    <col min="3583" max="3583" width="9.5" style="66" bestFit="1" customWidth="1"/>
    <col min="3584" max="3584" width="5.75" style="66" customWidth="1"/>
    <col min="3585" max="3585" width="9" style="66" customWidth="1"/>
    <col min="3586" max="3586" width="5.375" style="66" customWidth="1"/>
    <col min="3587" max="3587" width="4.875" style="66" customWidth="1"/>
    <col min="3588" max="3588" width="9" style="66" customWidth="1"/>
    <col min="3589" max="3589" width="7.5" style="66" customWidth="1"/>
    <col min="3590" max="3590" width="6.875" style="66" customWidth="1"/>
    <col min="3591" max="3592" width="6.75" style="66" customWidth="1"/>
    <col min="3593" max="3593" width="8.75" style="66" customWidth="1"/>
    <col min="3594" max="3837" width="9" style="66" customWidth="1"/>
    <col min="3838" max="3838" width="4.375" style="66" customWidth="1"/>
    <col min="3839" max="3839" width="9.5" style="66" bestFit="1" customWidth="1"/>
    <col min="3840" max="3840" width="5.75" style="66" customWidth="1"/>
    <col min="3841" max="3841" width="9" style="66" customWidth="1"/>
    <col min="3842" max="3842" width="5.375" style="66" customWidth="1"/>
    <col min="3843" max="3843" width="4.875" style="66" customWidth="1"/>
    <col min="3844" max="3844" width="9" style="66" customWidth="1"/>
    <col min="3845" max="3845" width="7.5" style="66" customWidth="1"/>
    <col min="3846" max="3846" width="6.875" style="66" customWidth="1"/>
    <col min="3847" max="3848" width="6.75" style="66" customWidth="1"/>
    <col min="3849" max="3849" width="8.75" style="66" customWidth="1"/>
    <col min="3850" max="4093" width="9" style="66" customWidth="1"/>
    <col min="4094" max="4094" width="4.375" style="66" customWidth="1"/>
    <col min="4095" max="4095" width="9.5" style="66" bestFit="1" customWidth="1"/>
    <col min="4096" max="4096" width="5.75" style="66" customWidth="1"/>
    <col min="4097" max="4097" width="9" style="66" customWidth="1"/>
    <col min="4098" max="4098" width="5.375" style="66" customWidth="1"/>
    <col min="4099" max="4099" width="4.875" style="66" customWidth="1"/>
    <col min="4100" max="4100" width="9" style="66" customWidth="1"/>
    <col min="4101" max="4101" width="7.5" style="66" customWidth="1"/>
    <col min="4102" max="4102" width="6.875" style="66" customWidth="1"/>
    <col min="4103" max="4104" width="6.75" style="66" customWidth="1"/>
    <col min="4105" max="4105" width="8.75" style="66" customWidth="1"/>
    <col min="4106" max="4349" width="9" style="66" customWidth="1"/>
    <col min="4350" max="4350" width="4.375" style="66" customWidth="1"/>
    <col min="4351" max="4351" width="9.5" style="66" bestFit="1" customWidth="1"/>
    <col min="4352" max="4352" width="5.75" style="66" customWidth="1"/>
    <col min="4353" max="4353" width="9" style="66" customWidth="1"/>
    <col min="4354" max="4354" width="5.375" style="66" customWidth="1"/>
    <col min="4355" max="4355" width="4.875" style="66" customWidth="1"/>
    <col min="4356" max="4356" width="9" style="66" customWidth="1"/>
    <col min="4357" max="4357" width="7.5" style="66" customWidth="1"/>
    <col min="4358" max="4358" width="6.875" style="66" customWidth="1"/>
    <col min="4359" max="4360" width="6.75" style="66" customWidth="1"/>
    <col min="4361" max="4361" width="8.75" style="66" customWidth="1"/>
    <col min="4362" max="4605" width="9" style="66" customWidth="1"/>
    <col min="4606" max="4606" width="4.375" style="66" customWidth="1"/>
    <col min="4607" max="4607" width="9.5" style="66" bestFit="1" customWidth="1"/>
    <col min="4608" max="4608" width="5.75" style="66" customWidth="1"/>
    <col min="4609" max="4609" width="9" style="66" customWidth="1"/>
    <col min="4610" max="4610" width="5.375" style="66" customWidth="1"/>
    <col min="4611" max="4611" width="4.875" style="66" customWidth="1"/>
    <col min="4612" max="4612" width="9" style="66" customWidth="1"/>
    <col min="4613" max="4613" width="7.5" style="66" customWidth="1"/>
    <col min="4614" max="4614" width="6.875" style="66" customWidth="1"/>
    <col min="4615" max="4616" width="6.75" style="66" customWidth="1"/>
    <col min="4617" max="4617" width="8.75" style="66" customWidth="1"/>
    <col min="4618" max="4861" width="9" style="66" customWidth="1"/>
    <col min="4862" max="4862" width="4.375" style="66" customWidth="1"/>
    <col min="4863" max="4863" width="9.5" style="66" bestFit="1" customWidth="1"/>
    <col min="4864" max="4864" width="5.75" style="66" customWidth="1"/>
    <col min="4865" max="4865" width="9" style="66" customWidth="1"/>
    <col min="4866" max="4866" width="5.375" style="66" customWidth="1"/>
    <col min="4867" max="4867" width="4.875" style="66" customWidth="1"/>
    <col min="4868" max="4868" width="9" style="66" customWidth="1"/>
    <col min="4869" max="4869" width="7.5" style="66" customWidth="1"/>
    <col min="4870" max="4870" width="6.875" style="66" customWidth="1"/>
    <col min="4871" max="4872" width="6.75" style="66" customWidth="1"/>
    <col min="4873" max="4873" width="8.75" style="66" customWidth="1"/>
    <col min="4874" max="5117" width="9" style="66" customWidth="1"/>
    <col min="5118" max="5118" width="4.375" style="66" customWidth="1"/>
    <col min="5119" max="5119" width="9.5" style="66" bestFit="1" customWidth="1"/>
    <col min="5120" max="5120" width="5.75" style="66" customWidth="1"/>
    <col min="5121" max="5121" width="9" style="66" customWidth="1"/>
    <col min="5122" max="5122" width="5.375" style="66" customWidth="1"/>
    <col min="5123" max="5123" width="4.875" style="66" customWidth="1"/>
    <col min="5124" max="5124" width="9" style="66" customWidth="1"/>
    <col min="5125" max="5125" width="7.5" style="66" customWidth="1"/>
    <col min="5126" max="5126" width="6.875" style="66" customWidth="1"/>
    <col min="5127" max="5128" width="6.75" style="66" customWidth="1"/>
    <col min="5129" max="5129" width="8.75" style="66" customWidth="1"/>
    <col min="5130" max="5373" width="9" style="66" customWidth="1"/>
    <col min="5374" max="5374" width="4.375" style="66" customWidth="1"/>
    <col min="5375" max="5375" width="9.5" style="66" bestFit="1" customWidth="1"/>
    <col min="5376" max="5376" width="5.75" style="66" customWidth="1"/>
    <col min="5377" max="5377" width="9" style="66" customWidth="1"/>
    <col min="5378" max="5378" width="5.375" style="66" customWidth="1"/>
    <col min="5379" max="5379" width="4.875" style="66" customWidth="1"/>
    <col min="5380" max="5380" width="9" style="66" customWidth="1"/>
    <col min="5381" max="5381" width="7.5" style="66" customWidth="1"/>
    <col min="5382" max="5382" width="6.875" style="66" customWidth="1"/>
    <col min="5383" max="5384" width="6.75" style="66" customWidth="1"/>
    <col min="5385" max="5385" width="8.75" style="66" customWidth="1"/>
    <col min="5386" max="5629" width="9" style="66" customWidth="1"/>
    <col min="5630" max="5630" width="4.375" style="66" customWidth="1"/>
    <col min="5631" max="5631" width="9.5" style="66" bestFit="1" customWidth="1"/>
    <col min="5632" max="5632" width="5.75" style="66" customWidth="1"/>
    <col min="5633" max="5633" width="9" style="66" customWidth="1"/>
    <col min="5634" max="5634" width="5.375" style="66" customWidth="1"/>
    <col min="5635" max="5635" width="4.875" style="66" customWidth="1"/>
    <col min="5636" max="5636" width="9" style="66" customWidth="1"/>
    <col min="5637" max="5637" width="7.5" style="66" customWidth="1"/>
    <col min="5638" max="5638" width="6.875" style="66" customWidth="1"/>
    <col min="5639" max="5640" width="6.75" style="66" customWidth="1"/>
    <col min="5641" max="5641" width="8.75" style="66" customWidth="1"/>
    <col min="5642" max="5885" width="9" style="66" customWidth="1"/>
    <col min="5886" max="5886" width="4.375" style="66" customWidth="1"/>
    <col min="5887" max="5887" width="9.5" style="66" bestFit="1" customWidth="1"/>
    <col min="5888" max="5888" width="5.75" style="66" customWidth="1"/>
    <col min="5889" max="5889" width="9" style="66" customWidth="1"/>
    <col min="5890" max="5890" width="5.375" style="66" customWidth="1"/>
    <col min="5891" max="5891" width="4.875" style="66" customWidth="1"/>
    <col min="5892" max="5892" width="9" style="66" customWidth="1"/>
    <col min="5893" max="5893" width="7.5" style="66" customWidth="1"/>
    <col min="5894" max="5894" width="6.875" style="66" customWidth="1"/>
    <col min="5895" max="5896" width="6.75" style="66" customWidth="1"/>
    <col min="5897" max="5897" width="8.75" style="66" customWidth="1"/>
    <col min="5898" max="6141" width="9" style="66" customWidth="1"/>
    <col min="6142" max="6142" width="4.375" style="66" customWidth="1"/>
    <col min="6143" max="6143" width="9.5" style="66" bestFit="1" customWidth="1"/>
    <col min="6144" max="6144" width="5.75" style="66" customWidth="1"/>
    <col min="6145" max="6145" width="9" style="66" customWidth="1"/>
    <col min="6146" max="6146" width="5.375" style="66" customWidth="1"/>
    <col min="6147" max="6147" width="4.875" style="66" customWidth="1"/>
    <col min="6148" max="6148" width="9" style="66" customWidth="1"/>
    <col min="6149" max="6149" width="7.5" style="66" customWidth="1"/>
    <col min="6150" max="6150" width="6.875" style="66" customWidth="1"/>
    <col min="6151" max="6152" width="6.75" style="66" customWidth="1"/>
    <col min="6153" max="6153" width="8.75" style="66" customWidth="1"/>
    <col min="6154" max="6397" width="9" style="66" customWidth="1"/>
    <col min="6398" max="6398" width="4.375" style="66" customWidth="1"/>
    <col min="6399" max="6399" width="9.5" style="66" bestFit="1" customWidth="1"/>
    <col min="6400" max="6400" width="5.75" style="66" customWidth="1"/>
    <col min="6401" max="6401" width="9" style="66" customWidth="1"/>
    <col min="6402" max="6402" width="5.375" style="66" customWidth="1"/>
    <col min="6403" max="6403" width="4.875" style="66" customWidth="1"/>
    <col min="6404" max="6404" width="9" style="66" customWidth="1"/>
    <col min="6405" max="6405" width="7.5" style="66" customWidth="1"/>
    <col min="6406" max="6406" width="6.875" style="66" customWidth="1"/>
    <col min="6407" max="6408" width="6.75" style="66" customWidth="1"/>
    <col min="6409" max="6409" width="8.75" style="66" customWidth="1"/>
    <col min="6410" max="6653" width="9" style="66" customWidth="1"/>
    <col min="6654" max="6654" width="4.375" style="66" customWidth="1"/>
    <col min="6655" max="6655" width="9.5" style="66" bestFit="1" customWidth="1"/>
    <col min="6656" max="6656" width="5.75" style="66" customWidth="1"/>
    <col min="6657" max="6657" width="9" style="66" customWidth="1"/>
    <col min="6658" max="6658" width="5.375" style="66" customWidth="1"/>
    <col min="6659" max="6659" width="4.875" style="66" customWidth="1"/>
    <col min="6660" max="6660" width="9" style="66" customWidth="1"/>
    <col min="6661" max="6661" width="7.5" style="66" customWidth="1"/>
    <col min="6662" max="6662" width="6.875" style="66" customWidth="1"/>
    <col min="6663" max="6664" width="6.75" style="66" customWidth="1"/>
    <col min="6665" max="6665" width="8.75" style="66" customWidth="1"/>
    <col min="6666" max="6909" width="9" style="66" customWidth="1"/>
    <col min="6910" max="6910" width="4.375" style="66" customWidth="1"/>
    <col min="6911" max="6911" width="9.5" style="66" bestFit="1" customWidth="1"/>
    <col min="6912" max="6912" width="5.75" style="66" customWidth="1"/>
    <col min="6913" max="6913" width="9" style="66" customWidth="1"/>
    <col min="6914" max="6914" width="5.375" style="66" customWidth="1"/>
    <col min="6915" max="6915" width="4.875" style="66" customWidth="1"/>
    <col min="6916" max="6916" width="9" style="66" customWidth="1"/>
    <col min="6917" max="6917" width="7.5" style="66" customWidth="1"/>
    <col min="6918" max="6918" width="6.875" style="66" customWidth="1"/>
    <col min="6919" max="6920" width="6.75" style="66" customWidth="1"/>
    <col min="6921" max="6921" width="8.75" style="66" customWidth="1"/>
    <col min="6922" max="7165" width="9" style="66" customWidth="1"/>
    <col min="7166" max="7166" width="4.375" style="66" customWidth="1"/>
    <col min="7167" max="7167" width="9.5" style="66" bestFit="1" customWidth="1"/>
    <col min="7168" max="7168" width="5.75" style="66" customWidth="1"/>
    <col min="7169" max="7169" width="9" style="66" customWidth="1"/>
    <col min="7170" max="7170" width="5.375" style="66" customWidth="1"/>
    <col min="7171" max="7171" width="4.875" style="66" customWidth="1"/>
    <col min="7172" max="7172" width="9" style="66" customWidth="1"/>
    <col min="7173" max="7173" width="7.5" style="66" customWidth="1"/>
    <col min="7174" max="7174" width="6.875" style="66" customWidth="1"/>
    <col min="7175" max="7176" width="6.75" style="66" customWidth="1"/>
    <col min="7177" max="7177" width="8.75" style="66" customWidth="1"/>
    <col min="7178" max="7421" width="9" style="66" customWidth="1"/>
    <col min="7422" max="7422" width="4.375" style="66" customWidth="1"/>
    <col min="7423" max="7423" width="9.5" style="66" bestFit="1" customWidth="1"/>
    <col min="7424" max="7424" width="5.75" style="66" customWidth="1"/>
    <col min="7425" max="7425" width="9" style="66" customWidth="1"/>
    <col min="7426" max="7426" width="5.375" style="66" customWidth="1"/>
    <col min="7427" max="7427" width="4.875" style="66" customWidth="1"/>
    <col min="7428" max="7428" width="9" style="66" customWidth="1"/>
    <col min="7429" max="7429" width="7.5" style="66" customWidth="1"/>
    <col min="7430" max="7430" width="6.875" style="66" customWidth="1"/>
    <col min="7431" max="7432" width="6.75" style="66" customWidth="1"/>
    <col min="7433" max="7433" width="8.75" style="66" customWidth="1"/>
    <col min="7434" max="7677" width="9" style="66" customWidth="1"/>
    <col min="7678" max="7678" width="4.375" style="66" customWidth="1"/>
    <col min="7679" max="7679" width="9.5" style="66" bestFit="1" customWidth="1"/>
    <col min="7680" max="7680" width="5.75" style="66" customWidth="1"/>
    <col min="7681" max="7681" width="9" style="66" customWidth="1"/>
    <col min="7682" max="7682" width="5.375" style="66" customWidth="1"/>
    <col min="7683" max="7683" width="4.875" style="66" customWidth="1"/>
    <col min="7684" max="7684" width="9" style="66" customWidth="1"/>
    <col min="7685" max="7685" width="7.5" style="66" customWidth="1"/>
    <col min="7686" max="7686" width="6.875" style="66" customWidth="1"/>
    <col min="7687" max="7688" width="6.75" style="66" customWidth="1"/>
    <col min="7689" max="7689" width="8.75" style="66" customWidth="1"/>
    <col min="7690" max="7933" width="9" style="66" customWidth="1"/>
    <col min="7934" max="7934" width="4.375" style="66" customWidth="1"/>
    <col min="7935" max="7935" width="9.5" style="66" bestFit="1" customWidth="1"/>
    <col min="7936" max="7936" width="5.75" style="66" customWidth="1"/>
    <col min="7937" max="7937" width="9" style="66" customWidth="1"/>
    <col min="7938" max="7938" width="5.375" style="66" customWidth="1"/>
    <col min="7939" max="7939" width="4.875" style="66" customWidth="1"/>
    <col min="7940" max="7940" width="9" style="66" customWidth="1"/>
    <col min="7941" max="7941" width="7.5" style="66" customWidth="1"/>
    <col min="7942" max="7942" width="6.875" style="66" customWidth="1"/>
    <col min="7943" max="7944" width="6.75" style="66" customWidth="1"/>
    <col min="7945" max="7945" width="8.75" style="66" customWidth="1"/>
    <col min="7946" max="8189" width="9" style="66" customWidth="1"/>
    <col min="8190" max="8190" width="4.375" style="66" customWidth="1"/>
    <col min="8191" max="8191" width="9.5" style="66" bestFit="1" customWidth="1"/>
    <col min="8192" max="8192" width="5.75" style="66" customWidth="1"/>
    <col min="8193" max="8193" width="9" style="66" customWidth="1"/>
    <col min="8194" max="8194" width="5.375" style="66" customWidth="1"/>
    <col min="8195" max="8195" width="4.875" style="66" customWidth="1"/>
    <col min="8196" max="8196" width="9" style="66" customWidth="1"/>
    <col min="8197" max="8197" width="7.5" style="66" customWidth="1"/>
    <col min="8198" max="8198" width="6.875" style="66" customWidth="1"/>
    <col min="8199" max="8200" width="6.75" style="66" customWidth="1"/>
    <col min="8201" max="8201" width="8.75" style="66" customWidth="1"/>
    <col min="8202" max="8445" width="9" style="66" customWidth="1"/>
    <col min="8446" max="8446" width="4.375" style="66" customWidth="1"/>
    <col min="8447" max="8447" width="9.5" style="66" bestFit="1" customWidth="1"/>
    <col min="8448" max="8448" width="5.75" style="66" customWidth="1"/>
    <col min="8449" max="8449" width="9" style="66" customWidth="1"/>
    <col min="8450" max="8450" width="5.375" style="66" customWidth="1"/>
    <col min="8451" max="8451" width="4.875" style="66" customWidth="1"/>
    <col min="8452" max="8452" width="9" style="66" customWidth="1"/>
    <col min="8453" max="8453" width="7.5" style="66" customWidth="1"/>
    <col min="8454" max="8454" width="6.875" style="66" customWidth="1"/>
    <col min="8455" max="8456" width="6.75" style="66" customWidth="1"/>
    <col min="8457" max="8457" width="8.75" style="66" customWidth="1"/>
    <col min="8458" max="8701" width="9" style="66" customWidth="1"/>
    <col min="8702" max="8702" width="4.375" style="66" customWidth="1"/>
    <col min="8703" max="8703" width="9.5" style="66" bestFit="1" customWidth="1"/>
    <col min="8704" max="8704" width="5.75" style="66" customWidth="1"/>
    <col min="8705" max="8705" width="9" style="66" customWidth="1"/>
    <col min="8706" max="8706" width="5.375" style="66" customWidth="1"/>
    <col min="8707" max="8707" width="4.875" style="66" customWidth="1"/>
    <col min="8708" max="8708" width="9" style="66" customWidth="1"/>
    <col min="8709" max="8709" width="7.5" style="66" customWidth="1"/>
    <col min="8710" max="8710" width="6.875" style="66" customWidth="1"/>
    <col min="8711" max="8712" width="6.75" style="66" customWidth="1"/>
    <col min="8713" max="8713" width="8.75" style="66" customWidth="1"/>
    <col min="8714" max="8957" width="9" style="66" customWidth="1"/>
    <col min="8958" max="8958" width="4.375" style="66" customWidth="1"/>
    <col min="8959" max="8959" width="9.5" style="66" bestFit="1" customWidth="1"/>
    <col min="8960" max="8960" width="5.75" style="66" customWidth="1"/>
    <col min="8961" max="8961" width="9" style="66" customWidth="1"/>
    <col min="8962" max="8962" width="5.375" style="66" customWidth="1"/>
    <col min="8963" max="8963" width="4.875" style="66" customWidth="1"/>
    <col min="8964" max="8964" width="9" style="66" customWidth="1"/>
    <col min="8965" max="8965" width="7.5" style="66" customWidth="1"/>
    <col min="8966" max="8966" width="6.875" style="66" customWidth="1"/>
    <col min="8967" max="8968" width="6.75" style="66" customWidth="1"/>
    <col min="8969" max="8969" width="8.75" style="66" customWidth="1"/>
    <col min="8970" max="9213" width="9" style="66" customWidth="1"/>
    <col min="9214" max="9214" width="4.375" style="66" customWidth="1"/>
    <col min="9215" max="9215" width="9.5" style="66" bestFit="1" customWidth="1"/>
    <col min="9216" max="9216" width="5.75" style="66" customWidth="1"/>
    <col min="9217" max="9217" width="9" style="66" customWidth="1"/>
    <col min="9218" max="9218" width="5.375" style="66" customWidth="1"/>
    <col min="9219" max="9219" width="4.875" style="66" customWidth="1"/>
    <col min="9220" max="9220" width="9" style="66" customWidth="1"/>
    <col min="9221" max="9221" width="7.5" style="66" customWidth="1"/>
    <col min="9222" max="9222" width="6.875" style="66" customWidth="1"/>
    <col min="9223" max="9224" width="6.75" style="66" customWidth="1"/>
    <col min="9225" max="9225" width="8.75" style="66" customWidth="1"/>
    <col min="9226" max="9469" width="9" style="66" customWidth="1"/>
    <col min="9470" max="9470" width="4.375" style="66" customWidth="1"/>
    <col min="9471" max="9471" width="9.5" style="66" bestFit="1" customWidth="1"/>
    <col min="9472" max="9472" width="5.75" style="66" customWidth="1"/>
    <col min="9473" max="9473" width="9" style="66" customWidth="1"/>
    <col min="9474" max="9474" width="5.375" style="66" customWidth="1"/>
    <col min="9475" max="9475" width="4.875" style="66" customWidth="1"/>
    <col min="9476" max="9476" width="9" style="66" customWidth="1"/>
    <col min="9477" max="9477" width="7.5" style="66" customWidth="1"/>
    <col min="9478" max="9478" width="6.875" style="66" customWidth="1"/>
    <col min="9479" max="9480" width="6.75" style="66" customWidth="1"/>
    <col min="9481" max="9481" width="8.75" style="66" customWidth="1"/>
    <col min="9482" max="9725" width="9" style="66" customWidth="1"/>
    <col min="9726" max="9726" width="4.375" style="66" customWidth="1"/>
    <col min="9727" max="9727" width="9.5" style="66" bestFit="1" customWidth="1"/>
    <col min="9728" max="9728" width="5.75" style="66" customWidth="1"/>
    <col min="9729" max="9729" width="9" style="66" customWidth="1"/>
    <col min="9730" max="9730" width="5.375" style="66" customWidth="1"/>
    <col min="9731" max="9731" width="4.875" style="66" customWidth="1"/>
    <col min="9732" max="9732" width="9" style="66" customWidth="1"/>
    <col min="9733" max="9733" width="7.5" style="66" customWidth="1"/>
    <col min="9734" max="9734" width="6.875" style="66" customWidth="1"/>
    <col min="9735" max="9736" width="6.75" style="66" customWidth="1"/>
    <col min="9737" max="9737" width="8.75" style="66" customWidth="1"/>
    <col min="9738" max="9981" width="9" style="66" customWidth="1"/>
    <col min="9982" max="9982" width="4.375" style="66" customWidth="1"/>
    <col min="9983" max="9983" width="9.5" style="66" bestFit="1" customWidth="1"/>
    <col min="9984" max="9984" width="5.75" style="66" customWidth="1"/>
    <col min="9985" max="9985" width="9" style="66" customWidth="1"/>
    <col min="9986" max="9986" width="5.375" style="66" customWidth="1"/>
    <col min="9987" max="9987" width="4.875" style="66" customWidth="1"/>
    <col min="9988" max="9988" width="9" style="66" customWidth="1"/>
    <col min="9989" max="9989" width="7.5" style="66" customWidth="1"/>
    <col min="9990" max="9990" width="6.875" style="66" customWidth="1"/>
    <col min="9991" max="9992" width="6.75" style="66" customWidth="1"/>
    <col min="9993" max="9993" width="8.75" style="66" customWidth="1"/>
    <col min="9994" max="10237" width="9" style="66" customWidth="1"/>
    <col min="10238" max="10238" width="4.375" style="66" customWidth="1"/>
    <col min="10239" max="10239" width="9.5" style="66" bestFit="1" customWidth="1"/>
    <col min="10240" max="10240" width="5.75" style="66" customWidth="1"/>
    <col min="10241" max="10241" width="9" style="66" customWidth="1"/>
    <col min="10242" max="10242" width="5.375" style="66" customWidth="1"/>
    <col min="10243" max="10243" width="4.875" style="66" customWidth="1"/>
    <col min="10244" max="10244" width="9" style="66" customWidth="1"/>
    <col min="10245" max="10245" width="7.5" style="66" customWidth="1"/>
    <col min="10246" max="10246" width="6.875" style="66" customWidth="1"/>
    <col min="10247" max="10248" width="6.75" style="66" customWidth="1"/>
    <col min="10249" max="10249" width="8.75" style="66" customWidth="1"/>
    <col min="10250" max="10493" width="9" style="66" customWidth="1"/>
    <col min="10494" max="10494" width="4.375" style="66" customWidth="1"/>
    <col min="10495" max="10495" width="9.5" style="66" bestFit="1" customWidth="1"/>
    <col min="10496" max="10496" width="5.75" style="66" customWidth="1"/>
    <col min="10497" max="10497" width="9" style="66" customWidth="1"/>
    <col min="10498" max="10498" width="5.375" style="66" customWidth="1"/>
    <col min="10499" max="10499" width="4.875" style="66" customWidth="1"/>
    <col min="10500" max="10500" width="9" style="66" customWidth="1"/>
    <col min="10501" max="10501" width="7.5" style="66" customWidth="1"/>
    <col min="10502" max="10502" width="6.875" style="66" customWidth="1"/>
    <col min="10503" max="10504" width="6.75" style="66" customWidth="1"/>
    <col min="10505" max="10505" width="8.75" style="66" customWidth="1"/>
    <col min="10506" max="10749" width="9" style="66" customWidth="1"/>
    <col min="10750" max="10750" width="4.375" style="66" customWidth="1"/>
    <col min="10751" max="10751" width="9.5" style="66" bestFit="1" customWidth="1"/>
    <col min="10752" max="10752" width="5.75" style="66" customWidth="1"/>
    <col min="10753" max="10753" width="9" style="66" customWidth="1"/>
    <col min="10754" max="10754" width="5.375" style="66" customWidth="1"/>
    <col min="10755" max="10755" width="4.875" style="66" customWidth="1"/>
    <col min="10756" max="10756" width="9" style="66" customWidth="1"/>
    <col min="10757" max="10757" width="7.5" style="66" customWidth="1"/>
    <col min="10758" max="10758" width="6.875" style="66" customWidth="1"/>
    <col min="10759" max="10760" width="6.75" style="66" customWidth="1"/>
    <col min="10761" max="10761" width="8.75" style="66" customWidth="1"/>
    <col min="10762" max="11005" width="9" style="66" customWidth="1"/>
    <col min="11006" max="11006" width="4.375" style="66" customWidth="1"/>
    <col min="11007" max="11007" width="9.5" style="66" bestFit="1" customWidth="1"/>
    <col min="11008" max="11008" width="5.75" style="66" customWidth="1"/>
    <col min="11009" max="11009" width="9" style="66" customWidth="1"/>
    <col min="11010" max="11010" width="5.375" style="66" customWidth="1"/>
    <col min="11011" max="11011" width="4.875" style="66" customWidth="1"/>
    <col min="11012" max="11012" width="9" style="66" customWidth="1"/>
    <col min="11013" max="11013" width="7.5" style="66" customWidth="1"/>
    <col min="11014" max="11014" width="6.875" style="66" customWidth="1"/>
    <col min="11015" max="11016" width="6.75" style="66" customWidth="1"/>
    <col min="11017" max="11017" width="8.75" style="66" customWidth="1"/>
    <col min="11018" max="11261" width="9" style="66" customWidth="1"/>
    <col min="11262" max="11262" width="4.375" style="66" customWidth="1"/>
    <col min="11263" max="11263" width="9.5" style="66" bestFit="1" customWidth="1"/>
    <col min="11264" max="11264" width="5.75" style="66" customWidth="1"/>
    <col min="11265" max="11265" width="9" style="66" customWidth="1"/>
    <col min="11266" max="11266" width="5.375" style="66" customWidth="1"/>
    <col min="11267" max="11267" width="4.875" style="66" customWidth="1"/>
    <col min="11268" max="11268" width="9" style="66" customWidth="1"/>
    <col min="11269" max="11269" width="7.5" style="66" customWidth="1"/>
    <col min="11270" max="11270" width="6.875" style="66" customWidth="1"/>
    <col min="11271" max="11272" width="6.75" style="66" customWidth="1"/>
    <col min="11273" max="11273" width="8.75" style="66" customWidth="1"/>
    <col min="11274" max="11517" width="9" style="66" customWidth="1"/>
    <col min="11518" max="11518" width="4.375" style="66" customWidth="1"/>
    <col min="11519" max="11519" width="9.5" style="66" bestFit="1" customWidth="1"/>
    <col min="11520" max="11520" width="5.75" style="66" customWidth="1"/>
    <col min="11521" max="11521" width="9" style="66" customWidth="1"/>
    <col min="11522" max="11522" width="5.375" style="66" customWidth="1"/>
    <col min="11523" max="11523" width="4.875" style="66" customWidth="1"/>
    <col min="11524" max="11524" width="9" style="66" customWidth="1"/>
    <col min="11525" max="11525" width="7.5" style="66" customWidth="1"/>
    <col min="11526" max="11526" width="6.875" style="66" customWidth="1"/>
    <col min="11527" max="11528" width="6.75" style="66" customWidth="1"/>
    <col min="11529" max="11529" width="8.75" style="66" customWidth="1"/>
    <col min="11530" max="11773" width="9" style="66" customWidth="1"/>
    <col min="11774" max="11774" width="4.375" style="66" customWidth="1"/>
    <col min="11775" max="11775" width="9.5" style="66" bestFit="1" customWidth="1"/>
    <col min="11776" max="11776" width="5.75" style="66" customWidth="1"/>
    <col min="11777" max="11777" width="9" style="66" customWidth="1"/>
    <col min="11778" max="11778" width="5.375" style="66" customWidth="1"/>
    <col min="11779" max="11779" width="4.875" style="66" customWidth="1"/>
    <col min="11780" max="11780" width="9" style="66" customWidth="1"/>
    <col min="11781" max="11781" width="7.5" style="66" customWidth="1"/>
    <col min="11782" max="11782" width="6.875" style="66" customWidth="1"/>
    <col min="11783" max="11784" width="6.75" style="66" customWidth="1"/>
    <col min="11785" max="11785" width="8.75" style="66" customWidth="1"/>
    <col min="11786" max="12029" width="9" style="66" customWidth="1"/>
    <col min="12030" max="12030" width="4.375" style="66" customWidth="1"/>
    <col min="12031" max="12031" width="9.5" style="66" bestFit="1" customWidth="1"/>
    <col min="12032" max="12032" width="5.75" style="66" customWidth="1"/>
    <col min="12033" max="12033" width="9" style="66" customWidth="1"/>
    <col min="12034" max="12034" width="5.375" style="66" customWidth="1"/>
    <col min="12035" max="12035" width="4.875" style="66" customWidth="1"/>
    <col min="12036" max="12036" width="9" style="66" customWidth="1"/>
    <col min="12037" max="12037" width="7.5" style="66" customWidth="1"/>
    <col min="12038" max="12038" width="6.875" style="66" customWidth="1"/>
    <col min="12039" max="12040" width="6.75" style="66" customWidth="1"/>
    <col min="12041" max="12041" width="8.75" style="66" customWidth="1"/>
    <col min="12042" max="12285" width="9" style="66" customWidth="1"/>
    <col min="12286" max="12286" width="4.375" style="66" customWidth="1"/>
    <col min="12287" max="12287" width="9.5" style="66" bestFit="1" customWidth="1"/>
    <col min="12288" max="12288" width="5.75" style="66" customWidth="1"/>
    <col min="12289" max="12289" width="9" style="66" customWidth="1"/>
    <col min="12290" max="12290" width="5.375" style="66" customWidth="1"/>
    <col min="12291" max="12291" width="4.875" style="66" customWidth="1"/>
    <col min="12292" max="12292" width="9" style="66" customWidth="1"/>
    <col min="12293" max="12293" width="7.5" style="66" customWidth="1"/>
    <col min="12294" max="12294" width="6.875" style="66" customWidth="1"/>
    <col min="12295" max="12296" width="6.75" style="66" customWidth="1"/>
    <col min="12297" max="12297" width="8.75" style="66" customWidth="1"/>
    <col min="12298" max="12541" width="9" style="66" customWidth="1"/>
    <col min="12542" max="12542" width="4.375" style="66" customWidth="1"/>
    <col min="12543" max="12543" width="9.5" style="66" bestFit="1" customWidth="1"/>
    <col min="12544" max="12544" width="5.75" style="66" customWidth="1"/>
    <col min="12545" max="12545" width="9" style="66" customWidth="1"/>
    <col min="12546" max="12546" width="5.375" style="66" customWidth="1"/>
    <col min="12547" max="12547" width="4.875" style="66" customWidth="1"/>
    <col min="12548" max="12548" width="9" style="66" customWidth="1"/>
    <col min="12549" max="12549" width="7.5" style="66" customWidth="1"/>
    <col min="12550" max="12550" width="6.875" style="66" customWidth="1"/>
    <col min="12551" max="12552" width="6.75" style="66" customWidth="1"/>
    <col min="12553" max="12553" width="8.75" style="66" customWidth="1"/>
    <col min="12554" max="12797" width="9" style="66" customWidth="1"/>
    <col min="12798" max="12798" width="4.375" style="66" customWidth="1"/>
    <col min="12799" max="12799" width="9.5" style="66" bestFit="1" customWidth="1"/>
    <col min="12800" max="12800" width="5.75" style="66" customWidth="1"/>
    <col min="12801" max="12801" width="9" style="66" customWidth="1"/>
    <col min="12802" max="12802" width="5.375" style="66" customWidth="1"/>
    <col min="12803" max="12803" width="4.875" style="66" customWidth="1"/>
    <col min="12804" max="12804" width="9" style="66" customWidth="1"/>
    <col min="12805" max="12805" width="7.5" style="66" customWidth="1"/>
    <col min="12806" max="12806" width="6.875" style="66" customWidth="1"/>
    <col min="12807" max="12808" width="6.75" style="66" customWidth="1"/>
    <col min="12809" max="12809" width="8.75" style="66" customWidth="1"/>
    <col min="12810" max="13053" width="9" style="66" customWidth="1"/>
    <col min="13054" max="13054" width="4.375" style="66" customWidth="1"/>
    <col min="13055" max="13055" width="9.5" style="66" bestFit="1" customWidth="1"/>
    <col min="13056" max="13056" width="5.75" style="66" customWidth="1"/>
    <col min="13057" max="13057" width="9" style="66" customWidth="1"/>
    <col min="13058" max="13058" width="5.375" style="66" customWidth="1"/>
    <col min="13059" max="13059" width="4.875" style="66" customWidth="1"/>
    <col min="13060" max="13060" width="9" style="66" customWidth="1"/>
    <col min="13061" max="13061" width="7.5" style="66" customWidth="1"/>
    <col min="13062" max="13062" width="6.875" style="66" customWidth="1"/>
    <col min="13063" max="13064" width="6.75" style="66" customWidth="1"/>
    <col min="13065" max="13065" width="8.75" style="66" customWidth="1"/>
    <col min="13066" max="13309" width="9" style="66" customWidth="1"/>
    <col min="13310" max="13310" width="4.375" style="66" customWidth="1"/>
    <col min="13311" max="13311" width="9.5" style="66" bestFit="1" customWidth="1"/>
    <col min="13312" max="13312" width="5.75" style="66" customWidth="1"/>
    <col min="13313" max="13313" width="9" style="66" customWidth="1"/>
    <col min="13314" max="13314" width="5.375" style="66" customWidth="1"/>
    <col min="13315" max="13315" width="4.875" style="66" customWidth="1"/>
    <col min="13316" max="13316" width="9" style="66" customWidth="1"/>
    <col min="13317" max="13317" width="7.5" style="66" customWidth="1"/>
    <col min="13318" max="13318" width="6.875" style="66" customWidth="1"/>
    <col min="13319" max="13320" width="6.75" style="66" customWidth="1"/>
    <col min="13321" max="13321" width="8.75" style="66" customWidth="1"/>
    <col min="13322" max="13565" width="9" style="66" customWidth="1"/>
    <col min="13566" max="13566" width="4.375" style="66" customWidth="1"/>
    <col min="13567" max="13567" width="9.5" style="66" bestFit="1" customWidth="1"/>
    <col min="13568" max="13568" width="5.75" style="66" customWidth="1"/>
    <col min="13569" max="13569" width="9" style="66" customWidth="1"/>
    <col min="13570" max="13570" width="5.375" style="66" customWidth="1"/>
    <col min="13571" max="13571" width="4.875" style="66" customWidth="1"/>
    <col min="13572" max="13572" width="9" style="66" customWidth="1"/>
    <col min="13573" max="13573" width="7.5" style="66" customWidth="1"/>
    <col min="13574" max="13574" width="6.875" style="66" customWidth="1"/>
    <col min="13575" max="13576" width="6.75" style="66" customWidth="1"/>
    <col min="13577" max="13577" width="8.75" style="66" customWidth="1"/>
    <col min="13578" max="13821" width="9" style="66" customWidth="1"/>
    <col min="13822" max="13822" width="4.375" style="66" customWidth="1"/>
    <col min="13823" max="13823" width="9.5" style="66" bestFit="1" customWidth="1"/>
    <col min="13824" max="13824" width="5.75" style="66" customWidth="1"/>
    <col min="13825" max="13825" width="9" style="66" customWidth="1"/>
    <col min="13826" max="13826" width="5.375" style="66" customWidth="1"/>
    <col min="13827" max="13827" width="4.875" style="66" customWidth="1"/>
    <col min="13828" max="13828" width="9" style="66" customWidth="1"/>
    <col min="13829" max="13829" width="7.5" style="66" customWidth="1"/>
    <col min="13830" max="13830" width="6.875" style="66" customWidth="1"/>
    <col min="13831" max="13832" width="6.75" style="66" customWidth="1"/>
    <col min="13833" max="13833" width="8.75" style="66" customWidth="1"/>
    <col min="13834" max="14077" width="9" style="66" customWidth="1"/>
    <col min="14078" max="14078" width="4.375" style="66" customWidth="1"/>
    <col min="14079" max="14079" width="9.5" style="66" bestFit="1" customWidth="1"/>
    <col min="14080" max="14080" width="5.75" style="66" customWidth="1"/>
    <col min="14081" max="14081" width="9" style="66" customWidth="1"/>
    <col min="14082" max="14082" width="5.375" style="66" customWidth="1"/>
    <col min="14083" max="14083" width="4.875" style="66" customWidth="1"/>
    <col min="14084" max="14084" width="9" style="66" customWidth="1"/>
    <col min="14085" max="14085" width="7.5" style="66" customWidth="1"/>
    <col min="14086" max="14086" width="6.875" style="66" customWidth="1"/>
    <col min="14087" max="14088" width="6.75" style="66" customWidth="1"/>
    <col min="14089" max="14089" width="8.75" style="66" customWidth="1"/>
    <col min="14090" max="14333" width="9" style="66" customWidth="1"/>
    <col min="14334" max="14334" width="4.375" style="66" customWidth="1"/>
    <col min="14335" max="14335" width="9.5" style="66" bestFit="1" customWidth="1"/>
    <col min="14336" max="14336" width="5.75" style="66" customWidth="1"/>
    <col min="14337" max="14337" width="9" style="66" customWidth="1"/>
    <col min="14338" max="14338" width="5.375" style="66" customWidth="1"/>
    <col min="14339" max="14339" width="4.875" style="66" customWidth="1"/>
    <col min="14340" max="14340" width="9" style="66" customWidth="1"/>
    <col min="14341" max="14341" width="7.5" style="66" customWidth="1"/>
    <col min="14342" max="14342" width="6.875" style="66" customWidth="1"/>
    <col min="14343" max="14344" width="6.75" style="66" customWidth="1"/>
    <col min="14345" max="14345" width="8.75" style="66" customWidth="1"/>
    <col min="14346" max="14589" width="9" style="66" customWidth="1"/>
    <col min="14590" max="14590" width="4.375" style="66" customWidth="1"/>
    <col min="14591" max="14591" width="9.5" style="66" bestFit="1" customWidth="1"/>
    <col min="14592" max="14592" width="5.75" style="66" customWidth="1"/>
    <col min="14593" max="14593" width="9" style="66" customWidth="1"/>
    <col min="14594" max="14594" width="5.375" style="66" customWidth="1"/>
    <col min="14595" max="14595" width="4.875" style="66" customWidth="1"/>
    <col min="14596" max="14596" width="9" style="66" customWidth="1"/>
    <col min="14597" max="14597" width="7.5" style="66" customWidth="1"/>
    <col min="14598" max="14598" width="6.875" style="66" customWidth="1"/>
    <col min="14599" max="14600" width="6.75" style="66" customWidth="1"/>
    <col min="14601" max="14601" width="8.75" style="66" customWidth="1"/>
    <col min="14602" max="14845" width="9" style="66" customWidth="1"/>
    <col min="14846" max="14846" width="4.375" style="66" customWidth="1"/>
    <col min="14847" max="14847" width="9.5" style="66" bestFit="1" customWidth="1"/>
    <col min="14848" max="14848" width="5.75" style="66" customWidth="1"/>
    <col min="14849" max="14849" width="9" style="66" customWidth="1"/>
    <col min="14850" max="14850" width="5.375" style="66" customWidth="1"/>
    <col min="14851" max="14851" width="4.875" style="66" customWidth="1"/>
    <col min="14852" max="14852" width="9" style="66" customWidth="1"/>
    <col min="14853" max="14853" width="7.5" style="66" customWidth="1"/>
    <col min="14854" max="14854" width="6.875" style="66" customWidth="1"/>
    <col min="14855" max="14856" width="6.75" style="66" customWidth="1"/>
    <col min="14857" max="14857" width="8.75" style="66" customWidth="1"/>
    <col min="14858" max="15101" width="9" style="66" customWidth="1"/>
    <col min="15102" max="15102" width="4.375" style="66" customWidth="1"/>
    <col min="15103" max="15103" width="9.5" style="66" bestFit="1" customWidth="1"/>
    <col min="15104" max="15104" width="5.75" style="66" customWidth="1"/>
    <col min="15105" max="15105" width="9" style="66" customWidth="1"/>
    <col min="15106" max="15106" width="5.375" style="66" customWidth="1"/>
    <col min="15107" max="15107" width="4.875" style="66" customWidth="1"/>
    <col min="15108" max="15108" width="9" style="66" customWidth="1"/>
    <col min="15109" max="15109" width="7.5" style="66" customWidth="1"/>
    <col min="15110" max="15110" width="6.875" style="66" customWidth="1"/>
    <col min="15111" max="15112" width="6.75" style="66" customWidth="1"/>
    <col min="15113" max="15113" width="8.75" style="66" customWidth="1"/>
    <col min="15114" max="15357" width="9" style="66" customWidth="1"/>
    <col min="15358" max="15358" width="4.375" style="66" customWidth="1"/>
    <col min="15359" max="15359" width="9.5" style="66" bestFit="1" customWidth="1"/>
    <col min="15360" max="15360" width="5.75" style="66" customWidth="1"/>
    <col min="15361" max="15361" width="9" style="66" customWidth="1"/>
    <col min="15362" max="15362" width="5.375" style="66" customWidth="1"/>
    <col min="15363" max="15363" width="4.875" style="66" customWidth="1"/>
    <col min="15364" max="15364" width="9" style="66" customWidth="1"/>
    <col min="15365" max="15365" width="7.5" style="66" customWidth="1"/>
    <col min="15366" max="15366" width="6.875" style="66" customWidth="1"/>
    <col min="15367" max="15368" width="6.75" style="66" customWidth="1"/>
    <col min="15369" max="15369" width="8.75" style="66" customWidth="1"/>
    <col min="15370" max="15613" width="9" style="66" customWidth="1"/>
    <col min="15614" max="15614" width="4.375" style="66" customWidth="1"/>
    <col min="15615" max="15615" width="9.5" style="66" bestFit="1" customWidth="1"/>
    <col min="15616" max="15616" width="5.75" style="66" customWidth="1"/>
    <col min="15617" max="15617" width="9" style="66" customWidth="1"/>
    <col min="15618" max="15618" width="5.375" style="66" customWidth="1"/>
    <col min="15619" max="15619" width="4.875" style="66" customWidth="1"/>
    <col min="15620" max="15620" width="9" style="66" customWidth="1"/>
    <col min="15621" max="15621" width="7.5" style="66" customWidth="1"/>
    <col min="15622" max="15622" width="6.875" style="66" customWidth="1"/>
    <col min="15623" max="15624" width="6.75" style="66" customWidth="1"/>
    <col min="15625" max="15625" width="8.75" style="66" customWidth="1"/>
    <col min="15626" max="15869" width="9" style="66" customWidth="1"/>
    <col min="15870" max="15870" width="4.375" style="66" customWidth="1"/>
    <col min="15871" max="15871" width="9.5" style="66" bestFit="1" customWidth="1"/>
    <col min="15872" max="15872" width="5.75" style="66" customWidth="1"/>
    <col min="15873" max="15873" width="9" style="66" customWidth="1"/>
    <col min="15874" max="15874" width="5.375" style="66" customWidth="1"/>
    <col min="15875" max="15875" width="4.875" style="66" customWidth="1"/>
    <col min="15876" max="15876" width="9" style="66" customWidth="1"/>
    <col min="15877" max="15877" width="7.5" style="66" customWidth="1"/>
    <col min="15878" max="15878" width="6.875" style="66" customWidth="1"/>
    <col min="15879" max="15880" width="6.75" style="66" customWidth="1"/>
    <col min="15881" max="15881" width="8.75" style="66" customWidth="1"/>
    <col min="15882" max="16125" width="9" style="66" customWidth="1"/>
    <col min="16126" max="16126" width="4.375" style="66" customWidth="1"/>
    <col min="16127" max="16127" width="9.5" style="66" bestFit="1" customWidth="1"/>
    <col min="16128" max="16128" width="5.75" style="66" customWidth="1"/>
    <col min="16129" max="16129" width="9" style="66" customWidth="1"/>
    <col min="16130" max="16130" width="5.375" style="66" customWidth="1"/>
    <col min="16131" max="16131" width="4.875" style="66" customWidth="1"/>
    <col min="16132" max="16132" width="9" style="66" customWidth="1"/>
    <col min="16133" max="16133" width="7.5" style="66" customWidth="1"/>
    <col min="16134" max="16134" width="6.875" style="66" customWidth="1"/>
    <col min="16135" max="16136" width="6.75" style="66" customWidth="1"/>
    <col min="16137" max="16137" width="8.75" style="66" customWidth="1"/>
    <col min="16138" max="16384" width="9" style="66" customWidth="1"/>
  </cols>
  <sheetData>
    <row r="1" spans="1:12">
      <c r="A1" s="66" t="s">
        <v>228</v>
      </c>
      <c r="B1" s="66" t="s">
        <v>207</v>
      </c>
      <c r="C1" s="66" t="s">
        <v>208</v>
      </c>
      <c r="D1" s="66" t="s">
        <v>209</v>
      </c>
      <c r="E1" s="66" t="s">
        <v>210</v>
      </c>
      <c r="F1" s="66" t="s">
        <v>211</v>
      </c>
      <c r="G1" s="77" t="s">
        <v>287</v>
      </c>
      <c r="H1" s="66" t="s">
        <v>212</v>
      </c>
      <c r="I1" s="66" t="s">
        <v>240</v>
      </c>
      <c r="J1" s="66" t="s">
        <v>214</v>
      </c>
      <c r="K1" s="67" t="s">
        <v>215</v>
      </c>
      <c r="L1" s="67" t="s">
        <v>216</v>
      </c>
    </row>
    <row r="2" spans="1:12" s="69" customFormat="1">
      <c r="A2" s="69">
        <v>0</v>
      </c>
      <c r="B2" s="69">
        <v>0.01</v>
      </c>
      <c r="C2" s="69">
        <v>5.5</v>
      </c>
      <c r="D2" s="69">
        <v>0.01</v>
      </c>
      <c r="E2" s="69">
        <v>0</v>
      </c>
      <c r="F2" s="69">
        <v>2</v>
      </c>
      <c r="G2" s="79" t="s">
        <v>332</v>
      </c>
      <c r="H2" s="69">
        <v>0</v>
      </c>
      <c r="I2" s="69">
        <v>0</v>
      </c>
      <c r="J2" s="69">
        <v>4</v>
      </c>
      <c r="K2" s="69">
        <v>4</v>
      </c>
      <c r="L2" s="69">
        <v>1E-3</v>
      </c>
    </row>
    <row r="3" spans="1:12">
      <c r="A3" s="66">
        <v>0</v>
      </c>
      <c r="B3" s="66">
        <v>5.0000000000000001E-3</v>
      </c>
      <c r="C3" s="66">
        <v>5.5</v>
      </c>
      <c r="D3" s="66">
        <v>0.01</v>
      </c>
      <c r="E3" s="66">
        <v>0</v>
      </c>
      <c r="F3" s="66">
        <v>2</v>
      </c>
      <c r="G3" s="80" t="s">
        <v>333</v>
      </c>
      <c r="H3" s="66">
        <v>0</v>
      </c>
      <c r="I3" s="66">
        <v>0</v>
      </c>
      <c r="J3" s="72">
        <v>4</v>
      </c>
      <c r="K3" s="66">
        <v>4</v>
      </c>
      <c r="L3" s="66">
        <v>1E-3</v>
      </c>
    </row>
    <row r="4" spans="1:12">
      <c r="A4" s="66">
        <v>0</v>
      </c>
      <c r="B4" s="66">
        <v>1E-3</v>
      </c>
      <c r="C4" s="66">
        <v>5.5</v>
      </c>
      <c r="D4" s="66">
        <v>0.01</v>
      </c>
      <c r="E4" s="66">
        <v>0</v>
      </c>
      <c r="F4" s="66">
        <v>2</v>
      </c>
      <c r="G4" s="80" t="s">
        <v>334</v>
      </c>
      <c r="H4" s="66">
        <v>0</v>
      </c>
      <c r="I4" s="66">
        <v>0</v>
      </c>
      <c r="J4" s="72">
        <v>4</v>
      </c>
      <c r="K4" s="66">
        <v>4</v>
      </c>
      <c r="L4" s="66">
        <v>1E-3</v>
      </c>
    </row>
    <row r="5" spans="1:12" s="69" customFormat="1">
      <c r="A5" s="69">
        <v>0</v>
      </c>
      <c r="B5" s="69">
        <v>0.1</v>
      </c>
      <c r="C5" s="69">
        <v>5.5</v>
      </c>
      <c r="D5" s="69">
        <v>0.1</v>
      </c>
      <c r="E5" s="69">
        <v>0</v>
      </c>
      <c r="F5" s="69">
        <v>2</v>
      </c>
      <c r="G5" s="80" t="s">
        <v>335</v>
      </c>
      <c r="H5" s="69">
        <v>0</v>
      </c>
      <c r="I5" s="69">
        <v>0</v>
      </c>
      <c r="J5" s="69">
        <v>3</v>
      </c>
      <c r="K5" s="69">
        <v>4</v>
      </c>
      <c r="L5" s="69">
        <v>1E-3</v>
      </c>
    </row>
    <row r="6" spans="1:12">
      <c r="A6" s="66">
        <v>0</v>
      </c>
      <c r="B6" s="66">
        <v>0.05</v>
      </c>
      <c r="C6" s="66">
        <v>5.5</v>
      </c>
      <c r="D6" s="66">
        <v>0.1</v>
      </c>
      <c r="E6" s="66">
        <v>0</v>
      </c>
      <c r="F6" s="66">
        <v>2</v>
      </c>
      <c r="G6" s="80" t="s">
        <v>336</v>
      </c>
      <c r="H6" s="66">
        <v>0</v>
      </c>
      <c r="I6" s="66">
        <v>0</v>
      </c>
      <c r="J6" s="72">
        <v>3</v>
      </c>
      <c r="K6" s="66">
        <v>4</v>
      </c>
      <c r="L6" s="72">
        <v>1E-3</v>
      </c>
    </row>
    <row r="7" spans="1:12">
      <c r="A7" s="66">
        <v>0</v>
      </c>
      <c r="B7" s="66">
        <v>0.02</v>
      </c>
      <c r="C7" s="66">
        <v>5.5</v>
      </c>
      <c r="D7" s="66">
        <v>0.1</v>
      </c>
      <c r="E7" s="66">
        <v>0</v>
      </c>
      <c r="F7" s="66">
        <v>2</v>
      </c>
      <c r="G7" s="80" t="s">
        <v>337</v>
      </c>
      <c r="H7" s="66">
        <v>0</v>
      </c>
      <c r="I7" s="66">
        <v>0</v>
      </c>
      <c r="J7" s="72">
        <v>3</v>
      </c>
      <c r="K7" s="66">
        <v>4</v>
      </c>
      <c r="L7" s="72">
        <v>1E-3</v>
      </c>
    </row>
    <row r="8" spans="1:12" s="69" customFormat="1">
      <c r="A8" s="66">
        <v>0</v>
      </c>
      <c r="B8" s="69">
        <v>-0.01</v>
      </c>
      <c r="C8" s="69">
        <v>5.5</v>
      </c>
      <c r="D8" s="69">
        <v>0.01</v>
      </c>
      <c r="E8" s="69">
        <v>0</v>
      </c>
      <c r="F8" s="69">
        <v>2</v>
      </c>
      <c r="G8" s="79" t="s">
        <v>338</v>
      </c>
      <c r="H8" s="69">
        <v>0</v>
      </c>
      <c r="I8" s="69">
        <v>0</v>
      </c>
      <c r="J8" s="69">
        <v>4</v>
      </c>
      <c r="K8" s="66">
        <v>4</v>
      </c>
      <c r="L8" s="69">
        <v>1E-3</v>
      </c>
    </row>
    <row r="9" spans="1:12">
      <c r="A9" s="66">
        <v>0</v>
      </c>
      <c r="B9" s="66">
        <v>-1E-3</v>
      </c>
      <c r="C9" s="66">
        <v>5.5</v>
      </c>
      <c r="D9" s="66">
        <v>0.01</v>
      </c>
      <c r="E9" s="66">
        <v>0</v>
      </c>
      <c r="F9" s="66">
        <v>2</v>
      </c>
      <c r="G9" s="80" t="s">
        <v>339</v>
      </c>
      <c r="H9" s="72">
        <v>0</v>
      </c>
      <c r="I9" s="72">
        <v>0</v>
      </c>
      <c r="J9" s="72">
        <v>4</v>
      </c>
      <c r="K9" s="66">
        <v>4</v>
      </c>
      <c r="L9" s="72">
        <v>1E-3</v>
      </c>
    </row>
    <row r="10" spans="1:12" s="69" customFormat="1">
      <c r="A10" s="66">
        <v>0</v>
      </c>
      <c r="B10" s="69">
        <v>-0.1</v>
      </c>
      <c r="C10" s="69">
        <v>5.5</v>
      </c>
      <c r="D10" s="69">
        <v>0.1</v>
      </c>
      <c r="E10" s="69">
        <v>0</v>
      </c>
      <c r="F10" s="69">
        <v>2</v>
      </c>
      <c r="G10" s="79" t="s">
        <v>340</v>
      </c>
      <c r="H10" s="69">
        <v>0</v>
      </c>
      <c r="I10" s="69">
        <v>0</v>
      </c>
      <c r="J10" s="69">
        <v>3</v>
      </c>
      <c r="K10" s="66">
        <v>4</v>
      </c>
      <c r="L10" s="69">
        <v>1E-3</v>
      </c>
    </row>
    <row r="11" spans="1:12">
      <c r="A11" s="66">
        <v>0</v>
      </c>
      <c r="B11" s="66">
        <v>-0.02</v>
      </c>
      <c r="C11" s="66">
        <v>5.5</v>
      </c>
      <c r="D11" s="66">
        <v>0.1</v>
      </c>
      <c r="E11" s="66">
        <v>0</v>
      </c>
      <c r="F11" s="66">
        <v>2</v>
      </c>
      <c r="G11" s="80" t="s">
        <v>341</v>
      </c>
      <c r="H11" s="72">
        <v>0</v>
      </c>
      <c r="I11" s="72">
        <v>0</v>
      </c>
      <c r="J11" s="72">
        <v>3</v>
      </c>
      <c r="K11" s="66">
        <v>4</v>
      </c>
      <c r="L11" s="72">
        <v>1E-3</v>
      </c>
    </row>
    <row r="12" spans="1:12" s="69" customFormat="1">
      <c r="A12" s="69">
        <v>0</v>
      </c>
      <c r="B12" s="69">
        <v>1</v>
      </c>
      <c r="C12" s="69">
        <v>5.5</v>
      </c>
      <c r="D12" s="69">
        <v>1</v>
      </c>
      <c r="E12" s="69">
        <v>0</v>
      </c>
      <c r="F12" s="69">
        <v>2</v>
      </c>
      <c r="G12" s="79" t="s">
        <v>342</v>
      </c>
      <c r="H12" s="69">
        <v>0</v>
      </c>
      <c r="I12" s="78">
        <v>0</v>
      </c>
      <c r="J12" s="69">
        <v>5</v>
      </c>
      <c r="K12" s="69">
        <v>4</v>
      </c>
      <c r="L12" s="69">
        <v>1</v>
      </c>
    </row>
    <row r="13" spans="1:12">
      <c r="A13" s="66">
        <v>0</v>
      </c>
      <c r="B13" s="66">
        <v>0.5</v>
      </c>
      <c r="C13" s="66">
        <v>5.5</v>
      </c>
      <c r="D13" s="66">
        <v>1</v>
      </c>
      <c r="E13" s="66">
        <v>0</v>
      </c>
      <c r="F13" s="66">
        <v>2</v>
      </c>
      <c r="G13" s="80" t="s">
        <v>343</v>
      </c>
      <c r="H13" s="66">
        <v>0</v>
      </c>
      <c r="I13" s="66">
        <v>0</v>
      </c>
      <c r="J13" s="72">
        <v>5</v>
      </c>
      <c r="K13" s="66">
        <v>4</v>
      </c>
      <c r="L13" s="72">
        <v>1</v>
      </c>
    </row>
    <row r="14" spans="1:12">
      <c r="A14" s="66">
        <v>0</v>
      </c>
      <c r="B14" s="66">
        <v>0.2</v>
      </c>
      <c r="C14" s="66">
        <v>5.5</v>
      </c>
      <c r="D14" s="66">
        <v>1</v>
      </c>
      <c r="E14" s="66">
        <v>0</v>
      </c>
      <c r="F14" s="66">
        <v>2</v>
      </c>
      <c r="G14" s="80" t="s">
        <v>344</v>
      </c>
      <c r="H14" s="66">
        <v>0</v>
      </c>
      <c r="I14" s="66">
        <v>0</v>
      </c>
      <c r="J14" s="72">
        <v>5</v>
      </c>
      <c r="K14" s="66">
        <v>4</v>
      </c>
      <c r="L14" s="72">
        <v>1</v>
      </c>
    </row>
    <row r="15" spans="1:12" s="69" customFormat="1">
      <c r="A15" s="66">
        <v>0</v>
      </c>
      <c r="B15" s="69">
        <v>-1</v>
      </c>
      <c r="C15" s="69">
        <v>5.5</v>
      </c>
      <c r="D15" s="69">
        <v>1</v>
      </c>
      <c r="E15" s="69">
        <v>0</v>
      </c>
      <c r="F15" s="69">
        <v>2</v>
      </c>
      <c r="G15" s="79" t="s">
        <v>345</v>
      </c>
      <c r="H15" s="69">
        <v>0</v>
      </c>
      <c r="I15" s="78">
        <v>0</v>
      </c>
      <c r="J15" s="69">
        <v>5</v>
      </c>
      <c r="K15" s="66">
        <v>4</v>
      </c>
      <c r="L15" s="69">
        <v>1</v>
      </c>
    </row>
    <row r="16" spans="1:12">
      <c r="A16" s="66">
        <v>0</v>
      </c>
      <c r="B16" s="66">
        <v>-0.2</v>
      </c>
      <c r="C16" s="66">
        <v>5.5</v>
      </c>
      <c r="D16" s="66">
        <v>1</v>
      </c>
      <c r="E16" s="66">
        <v>0</v>
      </c>
      <c r="F16" s="66">
        <v>2</v>
      </c>
      <c r="G16" s="80" t="s">
        <v>346</v>
      </c>
      <c r="H16" s="72">
        <v>0</v>
      </c>
      <c r="I16" s="72">
        <v>0</v>
      </c>
      <c r="J16" s="72">
        <v>5</v>
      </c>
      <c r="K16" s="66">
        <v>4</v>
      </c>
      <c r="L16" s="72">
        <v>1</v>
      </c>
    </row>
    <row r="17" spans="1:12">
      <c r="A17" s="66">
        <v>0</v>
      </c>
      <c r="B17" s="66">
        <v>2</v>
      </c>
      <c r="C17" s="66">
        <v>5.5</v>
      </c>
      <c r="D17" s="66">
        <v>3</v>
      </c>
      <c r="E17" s="66">
        <v>0</v>
      </c>
      <c r="F17" s="66">
        <v>2</v>
      </c>
      <c r="G17" s="80" t="s">
        <v>347</v>
      </c>
      <c r="H17" s="66">
        <v>0</v>
      </c>
      <c r="I17" s="66">
        <v>0</v>
      </c>
      <c r="J17" s="72">
        <v>4</v>
      </c>
      <c r="K17" s="66">
        <v>4</v>
      </c>
      <c r="L17" s="72">
        <v>1</v>
      </c>
    </row>
    <row r="18" spans="1:12">
      <c r="A18" s="66">
        <v>0</v>
      </c>
      <c r="B18" s="66">
        <v>-2</v>
      </c>
      <c r="C18" s="66">
        <v>5.5</v>
      </c>
      <c r="D18" s="66">
        <v>3</v>
      </c>
      <c r="E18" s="66">
        <v>0</v>
      </c>
      <c r="F18" s="66">
        <v>2</v>
      </c>
      <c r="G18" s="80" t="s">
        <v>348</v>
      </c>
      <c r="H18" s="72">
        <v>0</v>
      </c>
      <c r="I18" s="72">
        <v>0</v>
      </c>
      <c r="J18" s="72">
        <v>4</v>
      </c>
      <c r="K18" s="66">
        <v>4</v>
      </c>
      <c r="L18" s="72">
        <v>1</v>
      </c>
    </row>
    <row r="19" spans="1:12" s="69" customFormat="1">
      <c r="A19" s="66">
        <v>0</v>
      </c>
      <c r="B19" s="69">
        <v>3</v>
      </c>
      <c r="C19" s="69">
        <v>5.5</v>
      </c>
      <c r="D19" s="69">
        <v>3</v>
      </c>
      <c r="E19" s="69">
        <v>0</v>
      </c>
      <c r="F19" s="69">
        <v>2</v>
      </c>
      <c r="G19" s="79" t="s">
        <v>349</v>
      </c>
      <c r="H19" s="78">
        <v>1</v>
      </c>
      <c r="I19" s="69">
        <v>0</v>
      </c>
      <c r="J19" s="69">
        <v>4</v>
      </c>
      <c r="K19" s="66">
        <v>4</v>
      </c>
      <c r="L19" s="69">
        <v>1</v>
      </c>
    </row>
    <row r="20" spans="1:12" s="69" customFormat="1">
      <c r="A20" s="66">
        <v>0</v>
      </c>
      <c r="B20" s="69">
        <v>-3</v>
      </c>
      <c r="C20" s="69">
        <v>5.5</v>
      </c>
      <c r="D20" s="69">
        <v>3</v>
      </c>
      <c r="E20" s="69">
        <v>0</v>
      </c>
      <c r="F20" s="69">
        <v>2</v>
      </c>
      <c r="G20" s="79" t="s">
        <v>350</v>
      </c>
      <c r="H20" s="78">
        <v>0</v>
      </c>
      <c r="I20" s="69">
        <v>0</v>
      </c>
      <c r="J20" s="69">
        <v>4</v>
      </c>
      <c r="K20" s="66">
        <v>4</v>
      </c>
      <c r="L20" s="69">
        <v>1</v>
      </c>
    </row>
    <row r="21" spans="1:12">
      <c r="A21" s="67"/>
    </row>
  </sheetData>
  <phoneticPr fontId="2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I14" sqref="I14"/>
    </sheetView>
  </sheetViews>
  <sheetFormatPr defaultColWidth="14.125" defaultRowHeight="14.25"/>
  <cols>
    <col min="1" max="16384" width="14.125" style="66"/>
  </cols>
  <sheetData>
    <row r="1" spans="1:12" ht="15.75" customHeight="1">
      <c r="A1" s="66" t="s">
        <v>136</v>
      </c>
      <c r="B1" s="66" t="s">
        <v>207</v>
      </c>
      <c r="C1" s="66" t="s">
        <v>208</v>
      </c>
      <c r="D1" s="66" t="s">
        <v>2</v>
      </c>
      <c r="E1" s="66" t="s">
        <v>210</v>
      </c>
      <c r="F1" s="66" t="s">
        <v>211</v>
      </c>
      <c r="G1" s="66" t="s">
        <v>287</v>
      </c>
      <c r="H1" s="66" t="s">
        <v>395</v>
      </c>
      <c r="I1" s="66" t="s">
        <v>240</v>
      </c>
      <c r="J1" s="66" t="s">
        <v>214</v>
      </c>
      <c r="K1" s="83" t="s">
        <v>215</v>
      </c>
      <c r="L1" s="83" t="s">
        <v>216</v>
      </c>
    </row>
    <row r="2" spans="1:12" s="69" customFormat="1" ht="15.75" customHeight="1">
      <c r="A2" s="69">
        <v>40</v>
      </c>
      <c r="B2" s="69">
        <v>3</v>
      </c>
      <c r="C2" s="69">
        <v>5.5</v>
      </c>
      <c r="D2" s="69">
        <v>3</v>
      </c>
      <c r="E2" s="69">
        <v>0</v>
      </c>
      <c r="F2" s="69">
        <v>2</v>
      </c>
      <c r="G2" s="79" t="s">
        <v>361</v>
      </c>
      <c r="H2" s="78">
        <v>0</v>
      </c>
      <c r="I2" s="69">
        <v>0</v>
      </c>
      <c r="J2" s="69">
        <v>5</v>
      </c>
      <c r="K2" s="69">
        <v>4</v>
      </c>
      <c r="L2" s="69">
        <v>1</v>
      </c>
    </row>
    <row r="3" spans="1:12" s="69" customFormat="1" ht="15.75" customHeight="1">
      <c r="A3" s="69">
        <v>1000</v>
      </c>
      <c r="B3" s="69">
        <v>3</v>
      </c>
      <c r="C3" s="69">
        <v>5.5</v>
      </c>
      <c r="D3" s="69">
        <v>3</v>
      </c>
      <c r="E3" s="69">
        <v>0</v>
      </c>
      <c r="F3" s="69">
        <v>2</v>
      </c>
      <c r="G3" s="79" t="s">
        <v>362</v>
      </c>
      <c r="H3" s="69">
        <v>0</v>
      </c>
      <c r="I3" s="69">
        <v>0</v>
      </c>
      <c r="J3" s="69">
        <v>4</v>
      </c>
      <c r="K3" s="69">
        <v>4</v>
      </c>
      <c r="L3" s="69">
        <v>1</v>
      </c>
    </row>
    <row r="4" spans="1:12" s="69" customFormat="1">
      <c r="A4" s="69">
        <v>4000</v>
      </c>
      <c r="B4" s="69">
        <v>3</v>
      </c>
      <c r="C4" s="69">
        <v>5.5</v>
      </c>
      <c r="D4" s="69">
        <v>3</v>
      </c>
      <c r="E4" s="69">
        <v>0</v>
      </c>
      <c r="F4" s="69">
        <v>2</v>
      </c>
      <c r="G4" s="79" t="s">
        <v>363</v>
      </c>
      <c r="H4" s="69">
        <v>0</v>
      </c>
      <c r="I4" s="69">
        <v>0</v>
      </c>
      <c r="J4" s="69">
        <v>4</v>
      </c>
      <c r="K4" s="69">
        <v>4</v>
      </c>
      <c r="L4" s="69">
        <v>1</v>
      </c>
    </row>
    <row r="5" spans="1:12" s="69" customFormat="1">
      <c r="A5" s="69">
        <v>20</v>
      </c>
      <c r="B5" s="69">
        <v>1</v>
      </c>
      <c r="C5" s="69">
        <v>5.5</v>
      </c>
      <c r="D5" s="69">
        <v>1</v>
      </c>
      <c r="E5" s="69">
        <v>0</v>
      </c>
      <c r="F5" s="69">
        <v>2</v>
      </c>
      <c r="G5" s="79" t="s">
        <v>351</v>
      </c>
      <c r="H5" s="69">
        <v>2</v>
      </c>
      <c r="I5" s="78">
        <v>0</v>
      </c>
      <c r="J5" s="69">
        <v>5</v>
      </c>
      <c r="K5" s="69">
        <v>4</v>
      </c>
      <c r="L5" s="69">
        <v>1</v>
      </c>
    </row>
    <row r="6" spans="1:12">
      <c r="A6" s="66">
        <v>20</v>
      </c>
      <c r="B6" s="66">
        <v>0.1</v>
      </c>
      <c r="C6" s="66">
        <v>5.5</v>
      </c>
      <c r="D6" s="66">
        <v>1</v>
      </c>
      <c r="E6" s="66">
        <v>0</v>
      </c>
      <c r="F6" s="66">
        <v>2</v>
      </c>
      <c r="G6" s="81" t="s">
        <v>352</v>
      </c>
      <c r="H6" s="66">
        <v>0</v>
      </c>
      <c r="I6" s="66">
        <v>0</v>
      </c>
      <c r="J6" s="66">
        <v>5</v>
      </c>
      <c r="K6" s="66">
        <v>4</v>
      </c>
      <c r="L6" s="66">
        <v>1</v>
      </c>
    </row>
    <row r="7" spans="1:12">
      <c r="A7" s="66">
        <v>1000</v>
      </c>
      <c r="B7" s="66">
        <v>1</v>
      </c>
      <c r="C7" s="72">
        <v>5.5</v>
      </c>
      <c r="D7" s="66">
        <v>1</v>
      </c>
      <c r="E7" s="66">
        <v>0</v>
      </c>
      <c r="F7" s="66">
        <v>2</v>
      </c>
      <c r="G7" s="80" t="s">
        <v>353</v>
      </c>
      <c r="H7" s="66">
        <v>0</v>
      </c>
      <c r="I7" s="66">
        <v>0</v>
      </c>
      <c r="J7" s="66">
        <v>5</v>
      </c>
      <c r="K7" s="66">
        <v>4</v>
      </c>
      <c r="L7" s="66">
        <v>1</v>
      </c>
    </row>
    <row r="8" spans="1:12" s="69" customFormat="1">
      <c r="A8" s="69">
        <v>1000</v>
      </c>
      <c r="B8" s="69">
        <v>0.5</v>
      </c>
      <c r="C8" s="69">
        <v>5.5</v>
      </c>
      <c r="D8" s="69">
        <v>1</v>
      </c>
      <c r="E8" s="69">
        <v>0</v>
      </c>
      <c r="F8" s="69">
        <v>2</v>
      </c>
      <c r="G8" s="79" t="s">
        <v>354</v>
      </c>
      <c r="H8" s="69">
        <v>0</v>
      </c>
      <c r="I8" s="69">
        <v>0</v>
      </c>
      <c r="J8" s="69">
        <v>5</v>
      </c>
      <c r="K8" s="69">
        <v>4</v>
      </c>
      <c r="L8" s="69">
        <v>1</v>
      </c>
    </row>
    <row r="9" spans="1:12">
      <c r="A9" s="66">
        <v>1000</v>
      </c>
      <c r="B9" s="83">
        <v>0.1</v>
      </c>
      <c r="C9" s="72">
        <v>5.5</v>
      </c>
      <c r="D9" s="66">
        <v>1</v>
      </c>
      <c r="E9" s="66">
        <v>0</v>
      </c>
      <c r="F9" s="66">
        <v>2</v>
      </c>
      <c r="G9" s="80" t="s">
        <v>355</v>
      </c>
      <c r="H9" s="66">
        <v>0</v>
      </c>
      <c r="I9" s="66">
        <v>0</v>
      </c>
      <c r="J9" s="66">
        <v>5</v>
      </c>
      <c r="K9" s="66">
        <v>4</v>
      </c>
      <c r="L9" s="66">
        <v>1</v>
      </c>
    </row>
    <row r="10" spans="1:12" s="69" customFormat="1">
      <c r="A10" s="69">
        <v>4000</v>
      </c>
      <c r="B10" s="69">
        <v>1</v>
      </c>
      <c r="C10" s="69">
        <v>5.5</v>
      </c>
      <c r="D10" s="69">
        <v>1</v>
      </c>
      <c r="E10" s="69">
        <v>0</v>
      </c>
      <c r="F10" s="69">
        <v>2</v>
      </c>
      <c r="G10" s="79" t="s">
        <v>356</v>
      </c>
      <c r="H10" s="69">
        <v>0</v>
      </c>
      <c r="I10" s="69">
        <v>0</v>
      </c>
      <c r="J10" s="69">
        <v>4</v>
      </c>
      <c r="K10" s="69">
        <v>4</v>
      </c>
      <c r="L10" s="69">
        <v>1</v>
      </c>
    </row>
    <row r="11" spans="1:12">
      <c r="A11" s="66">
        <v>4000</v>
      </c>
      <c r="B11" s="66">
        <v>0.1</v>
      </c>
      <c r="C11" s="66">
        <v>5.5</v>
      </c>
      <c r="D11" s="66">
        <v>1</v>
      </c>
      <c r="E11" s="66">
        <v>0</v>
      </c>
      <c r="F11" s="66">
        <v>2</v>
      </c>
      <c r="G11" s="80" t="s">
        <v>357</v>
      </c>
      <c r="H11" s="66">
        <v>0</v>
      </c>
      <c r="I11" s="66">
        <v>0</v>
      </c>
      <c r="J11" s="66">
        <v>4</v>
      </c>
      <c r="K11" s="66">
        <v>4</v>
      </c>
      <c r="L11" s="66">
        <v>1</v>
      </c>
    </row>
    <row r="12" spans="1:12">
      <c r="A12" s="66">
        <v>40</v>
      </c>
      <c r="B12" s="66">
        <v>2</v>
      </c>
      <c r="C12" s="72">
        <v>5.5</v>
      </c>
      <c r="D12" s="66">
        <v>3</v>
      </c>
      <c r="E12" s="66">
        <v>0</v>
      </c>
      <c r="F12" s="66">
        <v>2</v>
      </c>
      <c r="G12" s="81" t="s">
        <v>358</v>
      </c>
      <c r="H12" s="66">
        <v>0</v>
      </c>
      <c r="I12" s="66">
        <v>0</v>
      </c>
      <c r="J12" s="66">
        <v>5</v>
      </c>
      <c r="K12" s="66">
        <v>4</v>
      </c>
      <c r="L12" s="66">
        <v>1</v>
      </c>
    </row>
    <row r="13" spans="1:12" ht="15.75" customHeight="1">
      <c r="A13" s="66">
        <v>1000</v>
      </c>
      <c r="B13" s="66">
        <v>2</v>
      </c>
      <c r="C13" s="66">
        <v>5.5</v>
      </c>
      <c r="D13" s="66">
        <v>3</v>
      </c>
      <c r="E13" s="66">
        <v>0</v>
      </c>
      <c r="F13" s="66">
        <v>2</v>
      </c>
      <c r="G13" s="80" t="s">
        <v>359</v>
      </c>
      <c r="H13" s="66">
        <v>0</v>
      </c>
      <c r="I13" s="66">
        <v>0</v>
      </c>
      <c r="J13" s="66">
        <v>4</v>
      </c>
      <c r="K13" s="66">
        <v>4</v>
      </c>
      <c r="L13" s="66">
        <v>1</v>
      </c>
    </row>
    <row r="14" spans="1:12">
      <c r="A14" s="66">
        <v>4000</v>
      </c>
      <c r="B14" s="66">
        <v>2</v>
      </c>
      <c r="C14" s="66">
        <v>5.5</v>
      </c>
      <c r="D14" s="66">
        <v>3</v>
      </c>
      <c r="E14" s="66">
        <v>0</v>
      </c>
      <c r="F14" s="66">
        <v>2</v>
      </c>
      <c r="G14" s="80" t="s">
        <v>360</v>
      </c>
      <c r="H14" s="66">
        <v>0</v>
      </c>
      <c r="I14" s="66">
        <v>0</v>
      </c>
      <c r="J14" s="66">
        <v>4</v>
      </c>
      <c r="K14" s="66">
        <v>4</v>
      </c>
      <c r="L14" s="66">
        <v>1</v>
      </c>
    </row>
  </sheetData>
  <phoneticPr fontId="26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sqref="A1:XFD1048576"/>
    </sheetView>
  </sheetViews>
  <sheetFormatPr defaultColWidth="9" defaultRowHeight="14.25"/>
  <cols>
    <col min="1" max="1" width="22.875" style="66" customWidth="1"/>
    <col min="2" max="4" width="9" style="66" customWidth="1"/>
    <col min="5" max="5" width="10.5" style="66" bestFit="1" customWidth="1"/>
    <col min="6" max="6" width="11.625" style="66" bestFit="1" customWidth="1"/>
    <col min="7" max="7" width="13.875" style="66" bestFit="1" customWidth="1"/>
    <col min="8" max="8" width="15" style="66" bestFit="1" customWidth="1"/>
    <col min="9" max="256" width="9" style="66" customWidth="1"/>
    <col min="257" max="257" width="22.875" style="66" customWidth="1"/>
    <col min="258" max="512" width="9" style="66" customWidth="1"/>
    <col min="513" max="513" width="22.875" style="66" customWidth="1"/>
    <col min="514" max="768" width="9" style="66" customWidth="1"/>
    <col min="769" max="769" width="22.875" style="66" customWidth="1"/>
    <col min="770" max="1024" width="9" style="66" customWidth="1"/>
    <col min="1025" max="1025" width="22.875" style="66" customWidth="1"/>
    <col min="1026" max="1280" width="9" style="66" customWidth="1"/>
    <col min="1281" max="1281" width="22.875" style="66" customWidth="1"/>
    <col min="1282" max="1536" width="9" style="66" customWidth="1"/>
    <col min="1537" max="1537" width="22.875" style="66" customWidth="1"/>
    <col min="1538" max="1792" width="9" style="66" customWidth="1"/>
    <col min="1793" max="1793" width="22.875" style="66" customWidth="1"/>
    <col min="1794" max="2048" width="9" style="66" customWidth="1"/>
    <col min="2049" max="2049" width="22.875" style="66" customWidth="1"/>
    <col min="2050" max="2304" width="9" style="66" customWidth="1"/>
    <col min="2305" max="2305" width="22.875" style="66" customWidth="1"/>
    <col min="2306" max="2560" width="9" style="66" customWidth="1"/>
    <col min="2561" max="2561" width="22.875" style="66" customWidth="1"/>
    <col min="2562" max="2816" width="9" style="66" customWidth="1"/>
    <col min="2817" max="2817" width="22.875" style="66" customWidth="1"/>
    <col min="2818" max="3072" width="9" style="66" customWidth="1"/>
    <col min="3073" max="3073" width="22.875" style="66" customWidth="1"/>
    <col min="3074" max="3328" width="9" style="66" customWidth="1"/>
    <col min="3329" max="3329" width="22.875" style="66" customWidth="1"/>
    <col min="3330" max="3584" width="9" style="66" customWidth="1"/>
    <col min="3585" max="3585" width="22.875" style="66" customWidth="1"/>
    <col min="3586" max="3840" width="9" style="66" customWidth="1"/>
    <col min="3841" max="3841" width="22.875" style="66" customWidth="1"/>
    <col min="3842" max="4096" width="9" style="66" customWidth="1"/>
    <col min="4097" max="4097" width="22.875" style="66" customWidth="1"/>
    <col min="4098" max="4352" width="9" style="66" customWidth="1"/>
    <col min="4353" max="4353" width="22.875" style="66" customWidth="1"/>
    <col min="4354" max="4608" width="9" style="66" customWidth="1"/>
    <col min="4609" max="4609" width="22.875" style="66" customWidth="1"/>
    <col min="4610" max="4864" width="9" style="66" customWidth="1"/>
    <col min="4865" max="4865" width="22.875" style="66" customWidth="1"/>
    <col min="4866" max="5120" width="9" style="66" customWidth="1"/>
    <col min="5121" max="5121" width="22.875" style="66" customWidth="1"/>
    <col min="5122" max="5376" width="9" style="66" customWidth="1"/>
    <col min="5377" max="5377" width="22.875" style="66" customWidth="1"/>
    <col min="5378" max="5632" width="9" style="66" customWidth="1"/>
    <col min="5633" max="5633" width="22.875" style="66" customWidth="1"/>
    <col min="5634" max="5888" width="9" style="66" customWidth="1"/>
    <col min="5889" max="5889" width="22.875" style="66" customWidth="1"/>
    <col min="5890" max="6144" width="9" style="66" customWidth="1"/>
    <col min="6145" max="6145" width="22.875" style="66" customWidth="1"/>
    <col min="6146" max="6400" width="9" style="66" customWidth="1"/>
    <col min="6401" max="6401" width="22.875" style="66" customWidth="1"/>
    <col min="6402" max="6656" width="9" style="66" customWidth="1"/>
    <col min="6657" max="6657" width="22.875" style="66" customWidth="1"/>
    <col min="6658" max="6912" width="9" style="66" customWidth="1"/>
    <col min="6913" max="6913" width="22.875" style="66" customWidth="1"/>
    <col min="6914" max="7168" width="9" style="66" customWidth="1"/>
    <col min="7169" max="7169" width="22.875" style="66" customWidth="1"/>
    <col min="7170" max="7424" width="9" style="66" customWidth="1"/>
    <col min="7425" max="7425" width="22.875" style="66" customWidth="1"/>
    <col min="7426" max="7680" width="9" style="66" customWidth="1"/>
    <col min="7681" max="7681" width="22.875" style="66" customWidth="1"/>
    <col min="7682" max="7936" width="9" style="66" customWidth="1"/>
    <col min="7937" max="7937" width="22.875" style="66" customWidth="1"/>
    <col min="7938" max="8192" width="9" style="66" customWidth="1"/>
    <col min="8193" max="8193" width="22.875" style="66" customWidth="1"/>
    <col min="8194" max="8448" width="9" style="66" customWidth="1"/>
    <col min="8449" max="8449" width="22.875" style="66" customWidth="1"/>
    <col min="8450" max="8704" width="9" style="66" customWidth="1"/>
    <col min="8705" max="8705" width="22.875" style="66" customWidth="1"/>
    <col min="8706" max="8960" width="9" style="66" customWidth="1"/>
    <col min="8961" max="8961" width="22.875" style="66" customWidth="1"/>
    <col min="8962" max="9216" width="9" style="66" customWidth="1"/>
    <col min="9217" max="9217" width="22.875" style="66" customWidth="1"/>
    <col min="9218" max="9472" width="9" style="66" customWidth="1"/>
    <col min="9473" max="9473" width="22.875" style="66" customWidth="1"/>
    <col min="9474" max="9728" width="9" style="66" customWidth="1"/>
    <col min="9729" max="9729" width="22.875" style="66" customWidth="1"/>
    <col min="9730" max="9984" width="9" style="66" customWidth="1"/>
    <col min="9985" max="9985" width="22.875" style="66" customWidth="1"/>
    <col min="9986" max="10240" width="9" style="66" customWidth="1"/>
    <col min="10241" max="10241" width="22.875" style="66" customWidth="1"/>
    <col min="10242" max="10496" width="9" style="66" customWidth="1"/>
    <col min="10497" max="10497" width="22.875" style="66" customWidth="1"/>
    <col min="10498" max="10752" width="9" style="66" customWidth="1"/>
    <col min="10753" max="10753" width="22.875" style="66" customWidth="1"/>
    <col min="10754" max="11008" width="9" style="66" customWidth="1"/>
    <col min="11009" max="11009" width="22.875" style="66" customWidth="1"/>
    <col min="11010" max="11264" width="9" style="66" customWidth="1"/>
    <col min="11265" max="11265" width="22.875" style="66" customWidth="1"/>
    <col min="11266" max="11520" width="9" style="66" customWidth="1"/>
    <col min="11521" max="11521" width="22.875" style="66" customWidth="1"/>
    <col min="11522" max="11776" width="9" style="66" customWidth="1"/>
    <col min="11777" max="11777" width="22.875" style="66" customWidth="1"/>
    <col min="11778" max="12032" width="9" style="66" customWidth="1"/>
    <col min="12033" max="12033" width="22.875" style="66" customWidth="1"/>
    <col min="12034" max="12288" width="9" style="66" customWidth="1"/>
    <col min="12289" max="12289" width="22.875" style="66" customWidth="1"/>
    <col min="12290" max="12544" width="9" style="66" customWidth="1"/>
    <col min="12545" max="12545" width="22.875" style="66" customWidth="1"/>
    <col min="12546" max="12800" width="9" style="66" customWidth="1"/>
    <col min="12801" max="12801" width="22.875" style="66" customWidth="1"/>
    <col min="12802" max="13056" width="9" style="66" customWidth="1"/>
    <col min="13057" max="13057" width="22.875" style="66" customWidth="1"/>
    <col min="13058" max="13312" width="9" style="66" customWidth="1"/>
    <col min="13313" max="13313" width="22.875" style="66" customWidth="1"/>
    <col min="13314" max="13568" width="9" style="66" customWidth="1"/>
    <col min="13569" max="13569" width="22.875" style="66" customWidth="1"/>
    <col min="13570" max="13824" width="9" style="66" customWidth="1"/>
    <col min="13825" max="13825" width="22.875" style="66" customWidth="1"/>
    <col min="13826" max="14080" width="9" style="66" customWidth="1"/>
    <col min="14081" max="14081" width="22.875" style="66" customWidth="1"/>
    <col min="14082" max="14336" width="9" style="66" customWidth="1"/>
    <col min="14337" max="14337" width="22.875" style="66" customWidth="1"/>
    <col min="14338" max="14592" width="9" style="66" customWidth="1"/>
    <col min="14593" max="14593" width="22.875" style="66" customWidth="1"/>
    <col min="14594" max="14848" width="9" style="66" customWidth="1"/>
    <col min="14849" max="14849" width="22.875" style="66" customWidth="1"/>
    <col min="14850" max="15104" width="9" style="66" customWidth="1"/>
    <col min="15105" max="15105" width="22.875" style="66" customWidth="1"/>
    <col min="15106" max="15360" width="9" style="66" customWidth="1"/>
    <col min="15361" max="15361" width="22.875" style="66" customWidth="1"/>
    <col min="15362" max="15616" width="9" style="66" customWidth="1"/>
    <col min="15617" max="15617" width="22.875" style="66" customWidth="1"/>
    <col min="15618" max="15872" width="9" style="66" customWidth="1"/>
    <col min="15873" max="15873" width="22.875" style="66" customWidth="1"/>
    <col min="15874" max="16128" width="9" style="66" customWidth="1"/>
    <col min="16129" max="16129" width="22.875" style="66" customWidth="1"/>
    <col min="16130" max="16384" width="9" style="66" customWidth="1"/>
  </cols>
  <sheetData>
    <row r="1" spans="1:13">
      <c r="A1" s="66" t="s">
        <v>364</v>
      </c>
      <c r="B1" s="82" t="s">
        <v>365</v>
      </c>
    </row>
    <row r="2" spans="1:13">
      <c r="A2" s="66" t="s">
        <v>366</v>
      </c>
      <c r="B2" s="66">
        <v>4</v>
      </c>
      <c r="C2" s="66">
        <v>9</v>
      </c>
    </row>
    <row r="3" spans="1:13">
      <c r="A3" s="66" t="s">
        <v>367</v>
      </c>
      <c r="B3" s="66">
        <v>16</v>
      </c>
      <c r="E3" s="66" t="s">
        <v>368</v>
      </c>
      <c r="F3" s="66" t="s">
        <v>369</v>
      </c>
      <c r="G3" s="66" t="s">
        <v>370</v>
      </c>
      <c r="H3" s="66" t="s">
        <v>371</v>
      </c>
      <c r="J3" s="66" t="s">
        <v>372</v>
      </c>
      <c r="K3" s="66" t="s">
        <v>373</v>
      </c>
      <c r="M3" s="66" t="s">
        <v>374</v>
      </c>
    </row>
    <row r="4" spans="1:13">
      <c r="A4" s="66" t="s">
        <v>375</v>
      </c>
      <c r="B4" s="66">
        <v>7</v>
      </c>
      <c r="D4" s="66" t="s">
        <v>376</v>
      </c>
      <c r="E4" s="66">
        <v>4</v>
      </c>
      <c r="F4" s="66">
        <v>12</v>
      </c>
      <c r="G4" s="66">
        <v>1</v>
      </c>
      <c r="H4" s="66">
        <v>5</v>
      </c>
      <c r="J4" s="66" t="s">
        <v>377</v>
      </c>
      <c r="K4" s="66">
        <v>10</v>
      </c>
      <c r="M4" s="66" t="s">
        <v>241</v>
      </c>
    </row>
    <row r="5" spans="1:13">
      <c r="A5" s="66" t="s">
        <v>378</v>
      </c>
      <c r="B5" s="66">
        <v>32</v>
      </c>
      <c r="D5" s="66" t="s">
        <v>379</v>
      </c>
      <c r="E5" s="66">
        <v>5</v>
      </c>
      <c r="F5" s="66">
        <v>37</v>
      </c>
      <c r="G5" s="66">
        <v>1</v>
      </c>
      <c r="H5" s="66">
        <v>5</v>
      </c>
      <c r="J5" s="66" t="s">
        <v>380</v>
      </c>
      <c r="K5" s="66">
        <v>36</v>
      </c>
      <c r="M5" s="66" t="s">
        <v>241</v>
      </c>
    </row>
    <row r="6" spans="1:13">
      <c r="A6" s="83" t="s">
        <v>381</v>
      </c>
      <c r="B6" s="66">
        <v>25</v>
      </c>
      <c r="D6" s="66" t="s">
        <v>382</v>
      </c>
      <c r="E6" s="66">
        <v>6</v>
      </c>
      <c r="F6" s="66">
        <v>30</v>
      </c>
      <c r="G6" s="66">
        <v>1</v>
      </c>
      <c r="H6" s="66">
        <v>6</v>
      </c>
      <c r="J6" s="66" t="s">
        <v>383</v>
      </c>
      <c r="K6" s="66">
        <v>29</v>
      </c>
      <c r="M6" s="66" t="s">
        <v>384</v>
      </c>
    </row>
    <row r="7" spans="1:13">
      <c r="A7" s="83" t="s">
        <v>385</v>
      </c>
      <c r="B7" s="66">
        <v>19</v>
      </c>
      <c r="D7" s="66" t="s">
        <v>386</v>
      </c>
      <c r="E7" s="66">
        <v>7</v>
      </c>
      <c r="F7" s="66">
        <v>23</v>
      </c>
      <c r="G7" s="66">
        <v>1</v>
      </c>
      <c r="H7" s="66">
        <v>6</v>
      </c>
      <c r="J7" s="66" t="s">
        <v>387</v>
      </c>
      <c r="K7" s="66">
        <v>23</v>
      </c>
      <c r="M7" s="66" t="s">
        <v>384</v>
      </c>
    </row>
    <row r="8" spans="1:13">
      <c r="A8" s="66" t="s">
        <v>388</v>
      </c>
      <c r="B8" s="66">
        <v>19</v>
      </c>
      <c r="D8" s="66" t="s">
        <v>389</v>
      </c>
      <c r="E8" s="66">
        <v>3</v>
      </c>
      <c r="F8" s="66">
        <v>24</v>
      </c>
      <c r="G8" s="66">
        <v>1</v>
      </c>
      <c r="H8" s="66">
        <v>5</v>
      </c>
      <c r="J8" s="66" t="s">
        <v>390</v>
      </c>
      <c r="K8" s="66">
        <v>23</v>
      </c>
      <c r="M8" s="66" t="s">
        <v>391</v>
      </c>
    </row>
    <row r="9" spans="1:13">
      <c r="A9" s="66" t="s">
        <v>392</v>
      </c>
      <c r="B9" s="66">
        <v>13</v>
      </c>
      <c r="D9" s="66" t="s">
        <v>393</v>
      </c>
      <c r="E9" s="66">
        <v>6</v>
      </c>
      <c r="F9" s="66">
        <v>15</v>
      </c>
      <c r="G9" s="66">
        <v>1</v>
      </c>
      <c r="H9" s="66">
        <v>6</v>
      </c>
      <c r="J9" s="66" t="s">
        <v>394</v>
      </c>
      <c r="K9" s="66">
        <v>14</v>
      </c>
      <c r="M9" s="66" t="s">
        <v>384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selection activeCell="E8" sqref="E8"/>
    </sheetView>
  </sheetViews>
  <sheetFormatPr defaultColWidth="9" defaultRowHeight="13.5"/>
  <cols>
    <col min="3" max="3" width="17.875" customWidth="1"/>
    <col min="4" max="4" width="22.875" customWidth="1"/>
    <col min="5" max="5" width="18" customWidth="1"/>
    <col min="6" max="6" width="23.75" customWidth="1"/>
    <col min="7" max="7" width="34.25" customWidth="1"/>
    <col min="10" max="10" width="9.125" bestFit="1" customWidth="1"/>
    <col min="11" max="13" width="14.25" bestFit="1" customWidth="1"/>
    <col min="15" max="15" width="10.125" customWidth="1"/>
    <col min="259" max="259" width="17.875" customWidth="1"/>
    <col min="260" max="260" width="22.875" customWidth="1"/>
    <col min="261" max="261" width="18" customWidth="1"/>
    <col min="262" max="262" width="23.75" customWidth="1"/>
    <col min="263" max="263" width="34.25" customWidth="1"/>
    <col min="266" max="266" width="9.125" bestFit="1" customWidth="1"/>
    <col min="267" max="269" width="14.25" bestFit="1" customWidth="1"/>
    <col min="271" max="271" width="10.125" customWidth="1"/>
    <col min="515" max="515" width="17.875" customWidth="1"/>
    <col min="516" max="516" width="22.875" customWidth="1"/>
    <col min="517" max="517" width="18" customWidth="1"/>
    <col min="518" max="518" width="23.75" customWidth="1"/>
    <col min="519" max="519" width="34.25" customWidth="1"/>
    <col min="522" max="522" width="9.125" bestFit="1" customWidth="1"/>
    <col min="523" max="525" width="14.25" bestFit="1" customWidth="1"/>
    <col min="527" max="527" width="10.125" customWidth="1"/>
    <col min="771" max="771" width="17.875" customWidth="1"/>
    <col min="772" max="772" width="22.875" customWidth="1"/>
    <col min="773" max="773" width="18" customWidth="1"/>
    <col min="774" max="774" width="23.75" customWidth="1"/>
    <col min="775" max="775" width="34.25" customWidth="1"/>
    <col min="778" max="778" width="9.125" bestFit="1" customWidth="1"/>
    <col min="779" max="781" width="14.25" bestFit="1" customWidth="1"/>
    <col min="783" max="783" width="10.125" customWidth="1"/>
    <col min="1027" max="1027" width="17.875" customWidth="1"/>
    <col min="1028" max="1028" width="22.875" customWidth="1"/>
    <col min="1029" max="1029" width="18" customWidth="1"/>
    <col min="1030" max="1030" width="23.75" customWidth="1"/>
    <col min="1031" max="1031" width="34.25" customWidth="1"/>
    <col min="1034" max="1034" width="9.125" bestFit="1" customWidth="1"/>
    <col min="1035" max="1037" width="14.25" bestFit="1" customWidth="1"/>
    <col min="1039" max="1039" width="10.125" customWidth="1"/>
    <col min="1283" max="1283" width="17.875" customWidth="1"/>
    <col min="1284" max="1284" width="22.875" customWidth="1"/>
    <col min="1285" max="1285" width="18" customWidth="1"/>
    <col min="1286" max="1286" width="23.75" customWidth="1"/>
    <col min="1287" max="1287" width="34.25" customWidth="1"/>
    <col min="1290" max="1290" width="9.125" bestFit="1" customWidth="1"/>
    <col min="1291" max="1293" width="14.25" bestFit="1" customWidth="1"/>
    <col min="1295" max="1295" width="10.125" customWidth="1"/>
    <col min="1539" max="1539" width="17.875" customWidth="1"/>
    <col min="1540" max="1540" width="22.875" customWidth="1"/>
    <col min="1541" max="1541" width="18" customWidth="1"/>
    <col min="1542" max="1542" width="23.75" customWidth="1"/>
    <col min="1543" max="1543" width="34.25" customWidth="1"/>
    <col min="1546" max="1546" width="9.125" bestFit="1" customWidth="1"/>
    <col min="1547" max="1549" width="14.25" bestFit="1" customWidth="1"/>
    <col min="1551" max="1551" width="10.125" customWidth="1"/>
    <col min="1795" max="1795" width="17.875" customWidth="1"/>
    <col min="1796" max="1796" width="22.875" customWidth="1"/>
    <col min="1797" max="1797" width="18" customWidth="1"/>
    <col min="1798" max="1798" width="23.75" customWidth="1"/>
    <col min="1799" max="1799" width="34.25" customWidth="1"/>
    <col min="1802" max="1802" width="9.125" bestFit="1" customWidth="1"/>
    <col min="1803" max="1805" width="14.25" bestFit="1" customWidth="1"/>
    <col min="1807" max="1807" width="10.125" customWidth="1"/>
    <col min="2051" max="2051" width="17.875" customWidth="1"/>
    <col min="2052" max="2052" width="22.875" customWidth="1"/>
    <col min="2053" max="2053" width="18" customWidth="1"/>
    <col min="2054" max="2054" width="23.75" customWidth="1"/>
    <col min="2055" max="2055" width="34.25" customWidth="1"/>
    <col min="2058" max="2058" width="9.125" bestFit="1" customWidth="1"/>
    <col min="2059" max="2061" width="14.25" bestFit="1" customWidth="1"/>
    <col min="2063" max="2063" width="10.125" customWidth="1"/>
    <col min="2307" max="2307" width="17.875" customWidth="1"/>
    <col min="2308" max="2308" width="22.875" customWidth="1"/>
    <col min="2309" max="2309" width="18" customWidth="1"/>
    <col min="2310" max="2310" width="23.75" customWidth="1"/>
    <col min="2311" max="2311" width="34.25" customWidth="1"/>
    <col min="2314" max="2314" width="9.125" bestFit="1" customWidth="1"/>
    <col min="2315" max="2317" width="14.25" bestFit="1" customWidth="1"/>
    <col min="2319" max="2319" width="10.125" customWidth="1"/>
    <col min="2563" max="2563" width="17.875" customWidth="1"/>
    <col min="2564" max="2564" width="22.875" customWidth="1"/>
    <col min="2565" max="2565" width="18" customWidth="1"/>
    <col min="2566" max="2566" width="23.75" customWidth="1"/>
    <col min="2567" max="2567" width="34.25" customWidth="1"/>
    <col min="2570" max="2570" width="9.125" bestFit="1" customWidth="1"/>
    <col min="2571" max="2573" width="14.25" bestFit="1" customWidth="1"/>
    <col min="2575" max="2575" width="10.125" customWidth="1"/>
    <col min="2819" max="2819" width="17.875" customWidth="1"/>
    <col min="2820" max="2820" width="22.875" customWidth="1"/>
    <col min="2821" max="2821" width="18" customWidth="1"/>
    <col min="2822" max="2822" width="23.75" customWidth="1"/>
    <col min="2823" max="2823" width="34.25" customWidth="1"/>
    <col min="2826" max="2826" width="9.125" bestFit="1" customWidth="1"/>
    <col min="2827" max="2829" width="14.25" bestFit="1" customWidth="1"/>
    <col min="2831" max="2831" width="10.125" customWidth="1"/>
    <col min="3075" max="3075" width="17.875" customWidth="1"/>
    <col min="3076" max="3076" width="22.875" customWidth="1"/>
    <col min="3077" max="3077" width="18" customWidth="1"/>
    <col min="3078" max="3078" width="23.75" customWidth="1"/>
    <col min="3079" max="3079" width="34.25" customWidth="1"/>
    <col min="3082" max="3082" width="9.125" bestFit="1" customWidth="1"/>
    <col min="3083" max="3085" width="14.25" bestFit="1" customWidth="1"/>
    <col min="3087" max="3087" width="10.125" customWidth="1"/>
    <col min="3331" max="3331" width="17.875" customWidth="1"/>
    <col min="3332" max="3332" width="22.875" customWidth="1"/>
    <col min="3333" max="3333" width="18" customWidth="1"/>
    <col min="3334" max="3334" width="23.75" customWidth="1"/>
    <col min="3335" max="3335" width="34.25" customWidth="1"/>
    <col min="3338" max="3338" width="9.125" bestFit="1" customWidth="1"/>
    <col min="3339" max="3341" width="14.25" bestFit="1" customWidth="1"/>
    <col min="3343" max="3343" width="10.125" customWidth="1"/>
    <col min="3587" max="3587" width="17.875" customWidth="1"/>
    <col min="3588" max="3588" width="22.875" customWidth="1"/>
    <col min="3589" max="3589" width="18" customWidth="1"/>
    <col min="3590" max="3590" width="23.75" customWidth="1"/>
    <col min="3591" max="3591" width="34.25" customWidth="1"/>
    <col min="3594" max="3594" width="9.125" bestFit="1" customWidth="1"/>
    <col min="3595" max="3597" width="14.25" bestFit="1" customWidth="1"/>
    <col min="3599" max="3599" width="10.125" customWidth="1"/>
    <col min="3843" max="3843" width="17.875" customWidth="1"/>
    <col min="3844" max="3844" width="22.875" customWidth="1"/>
    <col min="3845" max="3845" width="18" customWidth="1"/>
    <col min="3846" max="3846" width="23.75" customWidth="1"/>
    <col min="3847" max="3847" width="34.25" customWidth="1"/>
    <col min="3850" max="3850" width="9.125" bestFit="1" customWidth="1"/>
    <col min="3851" max="3853" width="14.25" bestFit="1" customWidth="1"/>
    <col min="3855" max="3855" width="10.125" customWidth="1"/>
    <col min="4099" max="4099" width="17.875" customWidth="1"/>
    <col min="4100" max="4100" width="22.875" customWidth="1"/>
    <col min="4101" max="4101" width="18" customWidth="1"/>
    <col min="4102" max="4102" width="23.75" customWidth="1"/>
    <col min="4103" max="4103" width="34.25" customWidth="1"/>
    <col min="4106" max="4106" width="9.125" bestFit="1" customWidth="1"/>
    <col min="4107" max="4109" width="14.25" bestFit="1" customWidth="1"/>
    <col min="4111" max="4111" width="10.125" customWidth="1"/>
    <col min="4355" max="4355" width="17.875" customWidth="1"/>
    <col min="4356" max="4356" width="22.875" customWidth="1"/>
    <col min="4357" max="4357" width="18" customWidth="1"/>
    <col min="4358" max="4358" width="23.75" customWidth="1"/>
    <col min="4359" max="4359" width="34.25" customWidth="1"/>
    <col min="4362" max="4362" width="9.125" bestFit="1" customWidth="1"/>
    <col min="4363" max="4365" width="14.25" bestFit="1" customWidth="1"/>
    <col min="4367" max="4367" width="10.125" customWidth="1"/>
    <col min="4611" max="4611" width="17.875" customWidth="1"/>
    <col min="4612" max="4612" width="22.875" customWidth="1"/>
    <col min="4613" max="4613" width="18" customWidth="1"/>
    <col min="4614" max="4614" width="23.75" customWidth="1"/>
    <col min="4615" max="4615" width="34.25" customWidth="1"/>
    <col min="4618" max="4618" width="9.125" bestFit="1" customWidth="1"/>
    <col min="4619" max="4621" width="14.25" bestFit="1" customWidth="1"/>
    <col min="4623" max="4623" width="10.125" customWidth="1"/>
    <col min="4867" max="4867" width="17.875" customWidth="1"/>
    <col min="4868" max="4868" width="22.875" customWidth="1"/>
    <col min="4869" max="4869" width="18" customWidth="1"/>
    <col min="4870" max="4870" width="23.75" customWidth="1"/>
    <col min="4871" max="4871" width="34.25" customWidth="1"/>
    <col min="4874" max="4874" width="9.125" bestFit="1" customWidth="1"/>
    <col min="4875" max="4877" width="14.25" bestFit="1" customWidth="1"/>
    <col min="4879" max="4879" width="10.125" customWidth="1"/>
    <col min="5123" max="5123" width="17.875" customWidth="1"/>
    <col min="5124" max="5124" width="22.875" customWidth="1"/>
    <col min="5125" max="5125" width="18" customWidth="1"/>
    <col min="5126" max="5126" width="23.75" customWidth="1"/>
    <col min="5127" max="5127" width="34.25" customWidth="1"/>
    <col min="5130" max="5130" width="9.125" bestFit="1" customWidth="1"/>
    <col min="5131" max="5133" width="14.25" bestFit="1" customWidth="1"/>
    <col min="5135" max="5135" width="10.125" customWidth="1"/>
    <col min="5379" max="5379" width="17.875" customWidth="1"/>
    <col min="5380" max="5380" width="22.875" customWidth="1"/>
    <col min="5381" max="5381" width="18" customWidth="1"/>
    <col min="5382" max="5382" width="23.75" customWidth="1"/>
    <col min="5383" max="5383" width="34.25" customWidth="1"/>
    <col min="5386" max="5386" width="9.125" bestFit="1" customWidth="1"/>
    <col min="5387" max="5389" width="14.25" bestFit="1" customWidth="1"/>
    <col min="5391" max="5391" width="10.125" customWidth="1"/>
    <col min="5635" max="5635" width="17.875" customWidth="1"/>
    <col min="5636" max="5636" width="22.875" customWidth="1"/>
    <col min="5637" max="5637" width="18" customWidth="1"/>
    <col min="5638" max="5638" width="23.75" customWidth="1"/>
    <col min="5639" max="5639" width="34.25" customWidth="1"/>
    <col min="5642" max="5642" width="9.125" bestFit="1" customWidth="1"/>
    <col min="5643" max="5645" width="14.25" bestFit="1" customWidth="1"/>
    <col min="5647" max="5647" width="10.125" customWidth="1"/>
    <col min="5891" max="5891" width="17.875" customWidth="1"/>
    <col min="5892" max="5892" width="22.875" customWidth="1"/>
    <col min="5893" max="5893" width="18" customWidth="1"/>
    <col min="5894" max="5894" width="23.75" customWidth="1"/>
    <col min="5895" max="5895" width="34.25" customWidth="1"/>
    <col min="5898" max="5898" width="9.125" bestFit="1" customWidth="1"/>
    <col min="5899" max="5901" width="14.25" bestFit="1" customWidth="1"/>
    <col min="5903" max="5903" width="10.125" customWidth="1"/>
    <col min="6147" max="6147" width="17.875" customWidth="1"/>
    <col min="6148" max="6148" width="22.875" customWidth="1"/>
    <col min="6149" max="6149" width="18" customWidth="1"/>
    <col min="6150" max="6150" width="23.75" customWidth="1"/>
    <col min="6151" max="6151" width="34.25" customWidth="1"/>
    <col min="6154" max="6154" width="9.125" bestFit="1" customWidth="1"/>
    <col min="6155" max="6157" width="14.25" bestFit="1" customWidth="1"/>
    <col min="6159" max="6159" width="10.125" customWidth="1"/>
    <col min="6403" max="6403" width="17.875" customWidth="1"/>
    <col min="6404" max="6404" width="22.875" customWidth="1"/>
    <col min="6405" max="6405" width="18" customWidth="1"/>
    <col min="6406" max="6406" width="23.75" customWidth="1"/>
    <col min="6407" max="6407" width="34.25" customWidth="1"/>
    <col min="6410" max="6410" width="9.125" bestFit="1" customWidth="1"/>
    <col min="6411" max="6413" width="14.25" bestFit="1" customWidth="1"/>
    <col min="6415" max="6415" width="10.125" customWidth="1"/>
    <col min="6659" max="6659" width="17.875" customWidth="1"/>
    <col min="6660" max="6660" width="22.875" customWidth="1"/>
    <col min="6661" max="6661" width="18" customWidth="1"/>
    <col min="6662" max="6662" width="23.75" customWidth="1"/>
    <col min="6663" max="6663" width="34.25" customWidth="1"/>
    <col min="6666" max="6666" width="9.125" bestFit="1" customWidth="1"/>
    <col min="6667" max="6669" width="14.25" bestFit="1" customWidth="1"/>
    <col min="6671" max="6671" width="10.125" customWidth="1"/>
    <col min="6915" max="6915" width="17.875" customWidth="1"/>
    <col min="6916" max="6916" width="22.875" customWidth="1"/>
    <col min="6917" max="6917" width="18" customWidth="1"/>
    <col min="6918" max="6918" width="23.75" customWidth="1"/>
    <col min="6919" max="6919" width="34.25" customWidth="1"/>
    <col min="6922" max="6922" width="9.125" bestFit="1" customWidth="1"/>
    <col min="6923" max="6925" width="14.25" bestFit="1" customWidth="1"/>
    <col min="6927" max="6927" width="10.125" customWidth="1"/>
    <col min="7171" max="7171" width="17.875" customWidth="1"/>
    <col min="7172" max="7172" width="22.875" customWidth="1"/>
    <col min="7173" max="7173" width="18" customWidth="1"/>
    <col min="7174" max="7174" width="23.75" customWidth="1"/>
    <col min="7175" max="7175" width="34.25" customWidth="1"/>
    <col min="7178" max="7178" width="9.125" bestFit="1" customWidth="1"/>
    <col min="7179" max="7181" width="14.25" bestFit="1" customWidth="1"/>
    <col min="7183" max="7183" width="10.125" customWidth="1"/>
    <col min="7427" max="7427" width="17.875" customWidth="1"/>
    <col min="7428" max="7428" width="22.875" customWidth="1"/>
    <col min="7429" max="7429" width="18" customWidth="1"/>
    <col min="7430" max="7430" width="23.75" customWidth="1"/>
    <col min="7431" max="7431" width="34.25" customWidth="1"/>
    <col min="7434" max="7434" width="9.125" bestFit="1" customWidth="1"/>
    <col min="7435" max="7437" width="14.25" bestFit="1" customWidth="1"/>
    <col min="7439" max="7439" width="10.125" customWidth="1"/>
    <col min="7683" max="7683" width="17.875" customWidth="1"/>
    <col min="7684" max="7684" width="22.875" customWidth="1"/>
    <col min="7685" max="7685" width="18" customWidth="1"/>
    <col min="7686" max="7686" width="23.75" customWidth="1"/>
    <col min="7687" max="7687" width="34.25" customWidth="1"/>
    <col min="7690" max="7690" width="9.125" bestFit="1" customWidth="1"/>
    <col min="7691" max="7693" width="14.25" bestFit="1" customWidth="1"/>
    <col min="7695" max="7695" width="10.125" customWidth="1"/>
    <col min="7939" max="7939" width="17.875" customWidth="1"/>
    <col min="7940" max="7940" width="22.875" customWidth="1"/>
    <col min="7941" max="7941" width="18" customWidth="1"/>
    <col min="7942" max="7942" width="23.75" customWidth="1"/>
    <col min="7943" max="7943" width="34.25" customWidth="1"/>
    <col min="7946" max="7946" width="9.125" bestFit="1" customWidth="1"/>
    <col min="7947" max="7949" width="14.25" bestFit="1" customWidth="1"/>
    <col min="7951" max="7951" width="10.125" customWidth="1"/>
    <col min="8195" max="8195" width="17.875" customWidth="1"/>
    <col min="8196" max="8196" width="22.875" customWidth="1"/>
    <col min="8197" max="8197" width="18" customWidth="1"/>
    <col min="8198" max="8198" width="23.75" customWidth="1"/>
    <col min="8199" max="8199" width="34.25" customWidth="1"/>
    <col min="8202" max="8202" width="9.125" bestFit="1" customWidth="1"/>
    <col min="8203" max="8205" width="14.25" bestFit="1" customWidth="1"/>
    <col min="8207" max="8207" width="10.125" customWidth="1"/>
    <col min="8451" max="8451" width="17.875" customWidth="1"/>
    <col min="8452" max="8452" width="22.875" customWidth="1"/>
    <col min="8453" max="8453" width="18" customWidth="1"/>
    <col min="8454" max="8454" width="23.75" customWidth="1"/>
    <col min="8455" max="8455" width="34.25" customWidth="1"/>
    <col min="8458" max="8458" width="9.125" bestFit="1" customWidth="1"/>
    <col min="8459" max="8461" width="14.25" bestFit="1" customWidth="1"/>
    <col min="8463" max="8463" width="10.125" customWidth="1"/>
    <col min="8707" max="8707" width="17.875" customWidth="1"/>
    <col min="8708" max="8708" width="22.875" customWidth="1"/>
    <col min="8709" max="8709" width="18" customWidth="1"/>
    <col min="8710" max="8710" width="23.75" customWidth="1"/>
    <col min="8711" max="8711" width="34.25" customWidth="1"/>
    <col min="8714" max="8714" width="9.125" bestFit="1" customWidth="1"/>
    <col min="8715" max="8717" width="14.25" bestFit="1" customWidth="1"/>
    <col min="8719" max="8719" width="10.125" customWidth="1"/>
    <col min="8963" max="8963" width="17.875" customWidth="1"/>
    <col min="8964" max="8964" width="22.875" customWidth="1"/>
    <col min="8965" max="8965" width="18" customWidth="1"/>
    <col min="8966" max="8966" width="23.75" customWidth="1"/>
    <col min="8967" max="8967" width="34.25" customWidth="1"/>
    <col min="8970" max="8970" width="9.125" bestFit="1" customWidth="1"/>
    <col min="8971" max="8973" width="14.25" bestFit="1" customWidth="1"/>
    <col min="8975" max="8975" width="10.125" customWidth="1"/>
    <col min="9219" max="9219" width="17.875" customWidth="1"/>
    <col min="9220" max="9220" width="22.875" customWidth="1"/>
    <col min="9221" max="9221" width="18" customWidth="1"/>
    <col min="9222" max="9222" width="23.75" customWidth="1"/>
    <col min="9223" max="9223" width="34.25" customWidth="1"/>
    <col min="9226" max="9226" width="9.125" bestFit="1" customWidth="1"/>
    <col min="9227" max="9229" width="14.25" bestFit="1" customWidth="1"/>
    <col min="9231" max="9231" width="10.125" customWidth="1"/>
    <col min="9475" max="9475" width="17.875" customWidth="1"/>
    <col min="9476" max="9476" width="22.875" customWidth="1"/>
    <col min="9477" max="9477" width="18" customWidth="1"/>
    <col min="9478" max="9478" width="23.75" customWidth="1"/>
    <col min="9479" max="9479" width="34.25" customWidth="1"/>
    <col min="9482" max="9482" width="9.125" bestFit="1" customWidth="1"/>
    <col min="9483" max="9485" width="14.25" bestFit="1" customWidth="1"/>
    <col min="9487" max="9487" width="10.125" customWidth="1"/>
    <col min="9731" max="9731" width="17.875" customWidth="1"/>
    <col min="9732" max="9732" width="22.875" customWidth="1"/>
    <col min="9733" max="9733" width="18" customWidth="1"/>
    <col min="9734" max="9734" width="23.75" customWidth="1"/>
    <col min="9735" max="9735" width="34.25" customWidth="1"/>
    <col min="9738" max="9738" width="9.125" bestFit="1" customWidth="1"/>
    <col min="9739" max="9741" width="14.25" bestFit="1" customWidth="1"/>
    <col min="9743" max="9743" width="10.125" customWidth="1"/>
    <col min="9987" max="9987" width="17.875" customWidth="1"/>
    <col min="9988" max="9988" width="22.875" customWidth="1"/>
    <col min="9989" max="9989" width="18" customWidth="1"/>
    <col min="9990" max="9990" width="23.75" customWidth="1"/>
    <col min="9991" max="9991" width="34.25" customWidth="1"/>
    <col min="9994" max="9994" width="9.125" bestFit="1" customWidth="1"/>
    <col min="9995" max="9997" width="14.25" bestFit="1" customWidth="1"/>
    <col min="9999" max="9999" width="10.125" customWidth="1"/>
    <col min="10243" max="10243" width="17.875" customWidth="1"/>
    <col min="10244" max="10244" width="22.875" customWidth="1"/>
    <col min="10245" max="10245" width="18" customWidth="1"/>
    <col min="10246" max="10246" width="23.75" customWidth="1"/>
    <col min="10247" max="10247" width="34.25" customWidth="1"/>
    <col min="10250" max="10250" width="9.125" bestFit="1" customWidth="1"/>
    <col min="10251" max="10253" width="14.25" bestFit="1" customWidth="1"/>
    <col min="10255" max="10255" width="10.125" customWidth="1"/>
    <col min="10499" max="10499" width="17.875" customWidth="1"/>
    <col min="10500" max="10500" width="22.875" customWidth="1"/>
    <col min="10501" max="10501" width="18" customWidth="1"/>
    <col min="10502" max="10502" width="23.75" customWidth="1"/>
    <col min="10503" max="10503" width="34.25" customWidth="1"/>
    <col min="10506" max="10506" width="9.125" bestFit="1" customWidth="1"/>
    <col min="10507" max="10509" width="14.25" bestFit="1" customWidth="1"/>
    <col min="10511" max="10511" width="10.125" customWidth="1"/>
    <col min="10755" max="10755" width="17.875" customWidth="1"/>
    <col min="10756" max="10756" width="22.875" customWidth="1"/>
    <col min="10757" max="10757" width="18" customWidth="1"/>
    <col min="10758" max="10758" width="23.75" customWidth="1"/>
    <col min="10759" max="10759" width="34.25" customWidth="1"/>
    <col min="10762" max="10762" width="9.125" bestFit="1" customWidth="1"/>
    <col min="10763" max="10765" width="14.25" bestFit="1" customWidth="1"/>
    <col min="10767" max="10767" width="10.125" customWidth="1"/>
    <col min="11011" max="11011" width="17.875" customWidth="1"/>
    <col min="11012" max="11012" width="22.875" customWidth="1"/>
    <col min="11013" max="11013" width="18" customWidth="1"/>
    <col min="11014" max="11014" width="23.75" customWidth="1"/>
    <col min="11015" max="11015" width="34.25" customWidth="1"/>
    <col min="11018" max="11018" width="9.125" bestFit="1" customWidth="1"/>
    <col min="11019" max="11021" width="14.25" bestFit="1" customWidth="1"/>
    <col min="11023" max="11023" width="10.125" customWidth="1"/>
    <col min="11267" max="11267" width="17.875" customWidth="1"/>
    <col min="11268" max="11268" width="22.875" customWidth="1"/>
    <col min="11269" max="11269" width="18" customWidth="1"/>
    <col min="11270" max="11270" width="23.75" customWidth="1"/>
    <col min="11271" max="11271" width="34.25" customWidth="1"/>
    <col min="11274" max="11274" width="9.125" bestFit="1" customWidth="1"/>
    <col min="11275" max="11277" width="14.25" bestFit="1" customWidth="1"/>
    <col min="11279" max="11279" width="10.125" customWidth="1"/>
    <col min="11523" max="11523" width="17.875" customWidth="1"/>
    <col min="11524" max="11524" width="22.875" customWidth="1"/>
    <col min="11525" max="11525" width="18" customWidth="1"/>
    <col min="11526" max="11526" width="23.75" customWidth="1"/>
    <col min="11527" max="11527" width="34.25" customWidth="1"/>
    <col min="11530" max="11530" width="9.125" bestFit="1" customWidth="1"/>
    <col min="11531" max="11533" width="14.25" bestFit="1" customWidth="1"/>
    <col min="11535" max="11535" width="10.125" customWidth="1"/>
    <col min="11779" max="11779" width="17.875" customWidth="1"/>
    <col min="11780" max="11780" width="22.875" customWidth="1"/>
    <col min="11781" max="11781" width="18" customWidth="1"/>
    <col min="11782" max="11782" width="23.75" customWidth="1"/>
    <col min="11783" max="11783" width="34.25" customWidth="1"/>
    <col min="11786" max="11786" width="9.125" bestFit="1" customWidth="1"/>
    <col min="11787" max="11789" width="14.25" bestFit="1" customWidth="1"/>
    <col min="11791" max="11791" width="10.125" customWidth="1"/>
    <col min="12035" max="12035" width="17.875" customWidth="1"/>
    <col min="12036" max="12036" width="22.875" customWidth="1"/>
    <col min="12037" max="12037" width="18" customWidth="1"/>
    <col min="12038" max="12038" width="23.75" customWidth="1"/>
    <col min="12039" max="12039" width="34.25" customWidth="1"/>
    <col min="12042" max="12042" width="9.125" bestFit="1" customWidth="1"/>
    <col min="12043" max="12045" width="14.25" bestFit="1" customWidth="1"/>
    <col min="12047" max="12047" width="10.125" customWidth="1"/>
    <col min="12291" max="12291" width="17.875" customWidth="1"/>
    <col min="12292" max="12292" width="22.875" customWidth="1"/>
    <col min="12293" max="12293" width="18" customWidth="1"/>
    <col min="12294" max="12294" width="23.75" customWidth="1"/>
    <col min="12295" max="12295" width="34.25" customWidth="1"/>
    <col min="12298" max="12298" width="9.125" bestFit="1" customWidth="1"/>
    <col min="12299" max="12301" width="14.25" bestFit="1" customWidth="1"/>
    <col min="12303" max="12303" width="10.125" customWidth="1"/>
    <col min="12547" max="12547" width="17.875" customWidth="1"/>
    <col min="12548" max="12548" width="22.875" customWidth="1"/>
    <col min="12549" max="12549" width="18" customWidth="1"/>
    <col min="12550" max="12550" width="23.75" customWidth="1"/>
    <col min="12551" max="12551" width="34.25" customWidth="1"/>
    <col min="12554" max="12554" width="9.125" bestFit="1" customWidth="1"/>
    <col min="12555" max="12557" width="14.25" bestFit="1" customWidth="1"/>
    <col min="12559" max="12559" width="10.125" customWidth="1"/>
    <col min="12803" max="12803" width="17.875" customWidth="1"/>
    <col min="12804" max="12804" width="22.875" customWidth="1"/>
    <col min="12805" max="12805" width="18" customWidth="1"/>
    <col min="12806" max="12806" width="23.75" customWidth="1"/>
    <col min="12807" max="12807" width="34.25" customWidth="1"/>
    <col min="12810" max="12810" width="9.125" bestFit="1" customWidth="1"/>
    <col min="12811" max="12813" width="14.25" bestFit="1" customWidth="1"/>
    <col min="12815" max="12815" width="10.125" customWidth="1"/>
    <col min="13059" max="13059" width="17.875" customWidth="1"/>
    <col min="13060" max="13060" width="22.875" customWidth="1"/>
    <col min="13061" max="13061" width="18" customWidth="1"/>
    <col min="13062" max="13062" width="23.75" customWidth="1"/>
    <col min="13063" max="13063" width="34.25" customWidth="1"/>
    <col min="13066" max="13066" width="9.125" bestFit="1" customWidth="1"/>
    <col min="13067" max="13069" width="14.25" bestFit="1" customWidth="1"/>
    <col min="13071" max="13071" width="10.125" customWidth="1"/>
    <col min="13315" max="13315" width="17.875" customWidth="1"/>
    <col min="13316" max="13316" width="22.875" customWidth="1"/>
    <col min="13317" max="13317" width="18" customWidth="1"/>
    <col min="13318" max="13318" width="23.75" customWidth="1"/>
    <col min="13319" max="13319" width="34.25" customWidth="1"/>
    <col min="13322" max="13322" width="9.125" bestFit="1" customWidth="1"/>
    <col min="13323" max="13325" width="14.25" bestFit="1" customWidth="1"/>
    <col min="13327" max="13327" width="10.125" customWidth="1"/>
    <col min="13571" max="13571" width="17.875" customWidth="1"/>
    <col min="13572" max="13572" width="22.875" customWidth="1"/>
    <col min="13573" max="13573" width="18" customWidth="1"/>
    <col min="13574" max="13574" width="23.75" customWidth="1"/>
    <col min="13575" max="13575" width="34.25" customWidth="1"/>
    <col min="13578" max="13578" width="9.125" bestFit="1" customWidth="1"/>
    <col min="13579" max="13581" width="14.25" bestFit="1" customWidth="1"/>
    <col min="13583" max="13583" width="10.125" customWidth="1"/>
    <col min="13827" max="13827" width="17.875" customWidth="1"/>
    <col min="13828" max="13828" width="22.875" customWidth="1"/>
    <col min="13829" max="13829" width="18" customWidth="1"/>
    <col min="13830" max="13830" width="23.75" customWidth="1"/>
    <col min="13831" max="13831" width="34.25" customWidth="1"/>
    <col min="13834" max="13834" width="9.125" bestFit="1" customWidth="1"/>
    <col min="13835" max="13837" width="14.25" bestFit="1" customWidth="1"/>
    <col min="13839" max="13839" width="10.125" customWidth="1"/>
    <col min="14083" max="14083" width="17.875" customWidth="1"/>
    <col min="14084" max="14084" width="22.875" customWidth="1"/>
    <col min="14085" max="14085" width="18" customWidth="1"/>
    <col min="14086" max="14086" width="23.75" customWidth="1"/>
    <col min="14087" max="14087" width="34.25" customWidth="1"/>
    <col min="14090" max="14090" width="9.125" bestFit="1" customWidth="1"/>
    <col min="14091" max="14093" width="14.25" bestFit="1" customWidth="1"/>
    <col min="14095" max="14095" width="10.125" customWidth="1"/>
    <col min="14339" max="14339" width="17.875" customWidth="1"/>
    <col min="14340" max="14340" width="22.875" customWidth="1"/>
    <col min="14341" max="14341" width="18" customWidth="1"/>
    <col min="14342" max="14342" width="23.75" customWidth="1"/>
    <col min="14343" max="14343" width="34.25" customWidth="1"/>
    <col min="14346" max="14346" width="9.125" bestFit="1" customWidth="1"/>
    <col min="14347" max="14349" width="14.25" bestFit="1" customWidth="1"/>
    <col min="14351" max="14351" width="10.125" customWidth="1"/>
    <col min="14595" max="14595" width="17.875" customWidth="1"/>
    <col min="14596" max="14596" width="22.875" customWidth="1"/>
    <col min="14597" max="14597" width="18" customWidth="1"/>
    <col min="14598" max="14598" width="23.75" customWidth="1"/>
    <col min="14599" max="14599" width="34.25" customWidth="1"/>
    <col min="14602" max="14602" width="9.125" bestFit="1" customWidth="1"/>
    <col min="14603" max="14605" width="14.25" bestFit="1" customWidth="1"/>
    <col min="14607" max="14607" width="10.125" customWidth="1"/>
    <col min="14851" max="14851" width="17.875" customWidth="1"/>
    <col min="14852" max="14852" width="22.875" customWidth="1"/>
    <col min="14853" max="14853" width="18" customWidth="1"/>
    <col min="14854" max="14854" width="23.75" customWidth="1"/>
    <col min="14855" max="14855" width="34.25" customWidth="1"/>
    <col min="14858" max="14858" width="9.125" bestFit="1" customWidth="1"/>
    <col min="14859" max="14861" width="14.25" bestFit="1" customWidth="1"/>
    <col min="14863" max="14863" width="10.125" customWidth="1"/>
    <col min="15107" max="15107" width="17.875" customWidth="1"/>
    <col min="15108" max="15108" width="22.875" customWidth="1"/>
    <col min="15109" max="15109" width="18" customWidth="1"/>
    <col min="15110" max="15110" width="23.75" customWidth="1"/>
    <col min="15111" max="15111" width="34.25" customWidth="1"/>
    <col min="15114" max="15114" width="9.125" bestFit="1" customWidth="1"/>
    <col min="15115" max="15117" width="14.25" bestFit="1" customWidth="1"/>
    <col min="15119" max="15119" width="10.125" customWidth="1"/>
    <col min="15363" max="15363" width="17.875" customWidth="1"/>
    <col min="15364" max="15364" width="22.875" customWidth="1"/>
    <col min="15365" max="15365" width="18" customWidth="1"/>
    <col min="15366" max="15366" width="23.75" customWidth="1"/>
    <col min="15367" max="15367" width="34.25" customWidth="1"/>
    <col min="15370" max="15370" width="9.125" bestFit="1" customWidth="1"/>
    <col min="15371" max="15373" width="14.25" bestFit="1" customWidth="1"/>
    <col min="15375" max="15375" width="10.125" customWidth="1"/>
    <col min="15619" max="15619" width="17.875" customWidth="1"/>
    <col min="15620" max="15620" width="22.875" customWidth="1"/>
    <col min="15621" max="15621" width="18" customWidth="1"/>
    <col min="15622" max="15622" width="23.75" customWidth="1"/>
    <col min="15623" max="15623" width="34.25" customWidth="1"/>
    <col min="15626" max="15626" width="9.125" bestFit="1" customWidth="1"/>
    <col min="15627" max="15629" width="14.25" bestFit="1" customWidth="1"/>
    <col min="15631" max="15631" width="10.125" customWidth="1"/>
    <col min="15875" max="15875" width="17.875" customWidth="1"/>
    <col min="15876" max="15876" width="22.875" customWidth="1"/>
    <col min="15877" max="15877" width="18" customWidth="1"/>
    <col min="15878" max="15878" width="23.75" customWidth="1"/>
    <col min="15879" max="15879" width="34.25" customWidth="1"/>
    <col min="15882" max="15882" width="9.125" bestFit="1" customWidth="1"/>
    <col min="15883" max="15885" width="14.25" bestFit="1" customWidth="1"/>
    <col min="15887" max="15887" width="10.125" customWidth="1"/>
    <col min="16131" max="16131" width="17.875" customWidth="1"/>
    <col min="16132" max="16132" width="22.875" customWidth="1"/>
    <col min="16133" max="16133" width="18" customWidth="1"/>
    <col min="16134" max="16134" width="23.75" customWidth="1"/>
    <col min="16135" max="16135" width="34.25" customWidth="1"/>
    <col min="16138" max="16138" width="9.125" bestFit="1" customWidth="1"/>
    <col min="16139" max="16141" width="14.25" bestFit="1" customWidth="1"/>
    <col min="16143" max="16143" width="10.125" customWidth="1"/>
  </cols>
  <sheetData>
    <row r="1" spans="1:15" ht="18.75">
      <c r="A1" s="84" t="s">
        <v>31</v>
      </c>
      <c r="B1" s="84"/>
      <c r="C1" s="11"/>
      <c r="D1" s="11"/>
      <c r="E1" s="11"/>
      <c r="F1" s="85" t="s">
        <v>32</v>
      </c>
      <c r="G1" s="85"/>
    </row>
    <row r="2" spans="1:15">
      <c r="A2" s="12"/>
      <c r="B2" s="13"/>
      <c r="C2" s="13"/>
      <c r="D2" s="13"/>
      <c r="E2" s="13"/>
      <c r="F2" s="14"/>
      <c r="G2" s="14"/>
    </row>
    <row r="3" spans="1:15" ht="18.75">
      <c r="A3" s="85" t="s">
        <v>33</v>
      </c>
      <c r="B3" s="85"/>
      <c r="C3" s="85"/>
      <c r="D3" s="85"/>
      <c r="E3" s="85"/>
      <c r="F3" s="85"/>
      <c r="G3" s="85"/>
    </row>
    <row r="5" spans="1:15" ht="19.5" customHeight="1"/>
    <row r="6" spans="1:15" ht="19.5" customHeight="1">
      <c r="B6" s="86" t="s">
        <v>242</v>
      </c>
      <c r="C6" s="86"/>
      <c r="D6" s="86"/>
      <c r="E6" s="15"/>
      <c r="F6" s="15"/>
      <c r="G6" s="15"/>
    </row>
    <row r="7" spans="1:15" ht="24.75" customHeight="1">
      <c r="B7" s="16" t="s">
        <v>34</v>
      </c>
      <c r="C7" s="16" t="s">
        <v>35</v>
      </c>
      <c r="D7" s="16" t="s">
        <v>36</v>
      </c>
      <c r="E7" s="16" t="s">
        <v>37</v>
      </c>
      <c r="F7" s="16" t="s">
        <v>38</v>
      </c>
      <c r="G7" s="16" t="s">
        <v>39</v>
      </c>
    </row>
    <row r="8" spans="1:15" ht="24.75" customHeight="1">
      <c r="B8" s="16" t="s">
        <v>40</v>
      </c>
      <c r="C8" s="59" t="s">
        <v>74</v>
      </c>
      <c r="D8" s="17">
        <f>C8-(0.0037%*C8+0.0035%*100)</f>
        <v>99.992800000000003</v>
      </c>
      <c r="E8" s="5"/>
      <c r="F8" s="5">
        <f>C8+(0.0037%*C8+0.0035%*100)</f>
        <v>100.0072</v>
      </c>
      <c r="G8" s="46" t="s">
        <v>195</v>
      </c>
      <c r="J8">
        <f>(0.0009%*D8+0.0005)/1.732</f>
        <v>8.0827667436489598E-4</v>
      </c>
      <c r="K8">
        <f>J8/C8</f>
        <v>8.0827667436489595E-6</v>
      </c>
      <c r="L8">
        <f>0.0001/2/SQRT(3)/C8</f>
        <v>2.88675134594813E-7</v>
      </c>
      <c r="M8" s="19">
        <f>2*SQRT(K8^2+L8^2)</f>
        <v>1.6174053295324599E-5</v>
      </c>
      <c r="O8">
        <f>J8*1.732</f>
        <v>1.3999352E-3</v>
      </c>
    </row>
    <row r="9" spans="1:15" ht="24.75" customHeight="1">
      <c r="B9" s="16"/>
      <c r="C9" s="59" t="s">
        <v>75</v>
      </c>
      <c r="D9" s="17">
        <f>C9-(0.0037%*C9+0.0035%*100)</f>
        <v>49.99465</v>
      </c>
      <c r="E9" s="5"/>
      <c r="F9" s="17">
        <f>C9+(0.0037%*C9+0.0035%*100)</f>
        <v>50.00535</v>
      </c>
      <c r="G9" s="46" t="s">
        <v>196</v>
      </c>
      <c r="J9">
        <f>(0.0009%*D9+0.0005)/1.732</f>
        <v>5.4847104503464195E-4</v>
      </c>
      <c r="K9">
        <f>J9/C9</f>
        <v>1.09694209006928E-5</v>
      </c>
      <c r="L9">
        <f>0.0001/2/SQRT(3)/C9</f>
        <v>5.77350269189626E-7</v>
      </c>
      <c r="M9" s="19">
        <f>2*SQRT(K9^2+L9^2)</f>
        <v>2.1972710347155601E-5</v>
      </c>
      <c r="O9">
        <f>J9*1.732</f>
        <v>9.4995184999999995E-4</v>
      </c>
    </row>
    <row r="10" spans="1:15" ht="24.75" customHeight="1">
      <c r="B10" s="16"/>
      <c r="C10" s="59" t="s">
        <v>76</v>
      </c>
      <c r="D10" s="17">
        <f>C10-(0.0037%*C10+0.0035%*100)</f>
        <v>9.9961300000000008</v>
      </c>
      <c r="E10" s="5"/>
      <c r="F10" s="17">
        <f>C10+(0.0037%*C10+0.0035%*100)</f>
        <v>10.003869999999999</v>
      </c>
      <c r="G10" s="46" t="s">
        <v>197</v>
      </c>
      <c r="J10">
        <f>(0.0009%*D10+0.0005)/1.732</f>
        <v>3.4062654157043901E-4</v>
      </c>
      <c r="K10">
        <f>J10/C10</f>
        <v>3.4062654157043902E-5</v>
      </c>
      <c r="L10">
        <f>0.0001/2/SQRT(3)/C10</f>
        <v>2.8867513459481302E-6</v>
      </c>
      <c r="M10" s="19">
        <f>2*SQRT(K10^2+L10^2)</f>
        <v>6.8369583880553196E-5</v>
      </c>
      <c r="O10">
        <f>J10*1.732</f>
        <v>5.8996516999999999E-4</v>
      </c>
    </row>
    <row r="11" spans="1:15" ht="24.75" customHeight="1">
      <c r="B11" s="16" t="s">
        <v>34</v>
      </c>
      <c r="C11" s="16" t="s">
        <v>41</v>
      </c>
      <c r="D11" s="16" t="s">
        <v>42</v>
      </c>
      <c r="E11" s="2" t="s">
        <v>170</v>
      </c>
      <c r="F11" s="16" t="s">
        <v>43</v>
      </c>
      <c r="G11" s="46"/>
      <c r="H11" s="21"/>
      <c r="J11" s="15"/>
      <c r="K11" s="15"/>
      <c r="M11" s="22"/>
    </row>
    <row r="12" spans="1:15" ht="24.75" customHeight="1">
      <c r="B12" s="16" t="s">
        <v>44</v>
      </c>
      <c r="C12" s="59" t="s">
        <v>77</v>
      </c>
      <c r="D12" s="20">
        <f>C12-(0.0025%*C12+0.0007%*1)</f>
        <v>0.99996799999999997</v>
      </c>
      <c r="E12" s="58"/>
      <c r="F12" s="20">
        <f>C12+(0.0025%*C12+0.0007%*1)</f>
        <v>1.000032</v>
      </c>
      <c r="G12" s="46" t="s">
        <v>198</v>
      </c>
      <c r="H12" s="21"/>
      <c r="J12">
        <f>(0.0006%*D12+0.0000008)/1.732</f>
        <v>3.9259861431870702E-6</v>
      </c>
      <c r="K12">
        <f t="shared" ref="K12:K30" si="0">J12/C12</f>
        <v>3.9259861431870702E-6</v>
      </c>
      <c r="L12">
        <f>0.000001/2/SQRT(3)/C12</f>
        <v>2.88675134594813E-7</v>
      </c>
      <c r="M12" s="19">
        <f t="shared" ref="M12:M30" si="1">2*SQRT(K12^2+L12^2)</f>
        <v>7.8740078740118092E-6</v>
      </c>
      <c r="O12">
        <f t="shared" ref="O12:O30" si="2">J12*1.732</f>
        <v>6.7998079999999999E-6</v>
      </c>
    </row>
    <row r="13" spans="1:15" ht="24.75" customHeight="1">
      <c r="B13" s="16"/>
      <c r="C13" s="59" t="s">
        <v>78</v>
      </c>
      <c r="D13" s="20">
        <f>C13-(0.0025%*C13+0.0007%*1)</f>
        <v>0.49998049999999999</v>
      </c>
      <c r="E13" s="58"/>
      <c r="F13" s="20">
        <f>C13+(0.0025%*C13+0.0007%*1)</f>
        <v>0.50001949999999995</v>
      </c>
      <c r="G13" s="46" t="s">
        <v>199</v>
      </c>
      <c r="H13" s="21"/>
      <c r="J13">
        <f>(0.0006%*D13+0.0000008)/1.732</f>
        <v>2.1939278290993099E-6</v>
      </c>
      <c r="K13">
        <f t="shared" si="0"/>
        <v>4.3878556581986104E-6</v>
      </c>
      <c r="L13">
        <f>0.000001/2/SQRT(3)/C13</f>
        <v>5.77350269189626E-7</v>
      </c>
      <c r="M13" s="19">
        <f t="shared" si="1"/>
        <v>8.85437744847146E-6</v>
      </c>
      <c r="O13">
        <f t="shared" si="2"/>
        <v>3.799883E-6</v>
      </c>
    </row>
    <row r="14" spans="1:15" ht="24.75" customHeight="1">
      <c r="B14" s="16"/>
      <c r="C14" s="59" t="s">
        <v>79</v>
      </c>
      <c r="D14" s="20">
        <f>C14-(0.0025%*C14+0.0007%*1)</f>
        <v>0.199988</v>
      </c>
      <c r="E14" s="58"/>
      <c r="F14" s="20">
        <f>C14+(0.0025%*C14+0.0007%*1)</f>
        <v>0.200012</v>
      </c>
      <c r="G14" s="46" t="s">
        <v>200</v>
      </c>
      <c r="H14" s="21"/>
      <c r="J14">
        <f>(0.0009%*D14+0.0000005)/1.732</f>
        <v>1.3278822170900701E-6</v>
      </c>
      <c r="K14">
        <f t="shared" si="0"/>
        <v>6.6394110854503503E-6</v>
      </c>
      <c r="L14">
        <f>0.000001/2/SQRT(3)/C14</f>
        <v>1.44337567297406E-6</v>
      </c>
      <c r="M14" s="19">
        <f t="shared" si="1"/>
        <v>1.3594116374373101E-5</v>
      </c>
      <c r="O14">
        <f t="shared" si="2"/>
        <v>2.299892E-6</v>
      </c>
    </row>
    <row r="15" spans="1:15" ht="24.75" customHeight="1">
      <c r="B15" s="16" t="s">
        <v>45</v>
      </c>
      <c r="C15" s="59" t="s">
        <v>80</v>
      </c>
      <c r="D15" s="23">
        <f t="shared" ref="D15:D24" si="3">C15-(0.0024%*C15+0.0005%*10)</f>
        <v>9.9997100000000003</v>
      </c>
      <c r="E15" s="7"/>
      <c r="F15" s="23">
        <f t="shared" ref="F15:F24" si="4">C15+(0.0024%*C15+0.0005%*10)</f>
        <v>10.00029</v>
      </c>
      <c r="G15" s="46" t="s">
        <v>201</v>
      </c>
      <c r="H15" s="21"/>
      <c r="J15">
        <f t="shared" ref="J15:J22" si="5">(0.0004%*D15+0.000003)/1.732</f>
        <v>2.48261200923788E-5</v>
      </c>
      <c r="K15">
        <f t="shared" si="0"/>
        <v>2.4826120092378799E-6</v>
      </c>
      <c r="L15">
        <f t="shared" ref="L15:L24" si="6">0.00001/2/SQRT(3)/C15</f>
        <v>2.88675134594813E-7</v>
      </c>
      <c r="M15" s="19">
        <f t="shared" si="1"/>
        <v>4.9799598391954904E-6</v>
      </c>
      <c r="O15">
        <f t="shared" si="2"/>
        <v>4.2998840000000002E-5</v>
      </c>
    </row>
    <row r="16" spans="1:15" ht="24.75" customHeight="1">
      <c r="B16" s="16"/>
      <c r="C16" s="59" t="s">
        <v>81</v>
      </c>
      <c r="D16" s="23">
        <f t="shared" si="3"/>
        <v>8.9997340000000001</v>
      </c>
      <c r="E16" s="7"/>
      <c r="F16" s="23">
        <f t="shared" si="4"/>
        <v>9.0002659999999999</v>
      </c>
      <c r="G16" s="46" t="s">
        <v>201</v>
      </c>
      <c r="H16" s="21"/>
      <c r="J16">
        <f t="shared" si="5"/>
        <v>2.2516706697459601E-5</v>
      </c>
      <c r="K16">
        <f t="shared" si="0"/>
        <v>2.5018562997177301E-6</v>
      </c>
      <c r="L16">
        <f t="shared" si="6"/>
        <v>3.2075014954979201E-7</v>
      </c>
      <c r="M16" s="19">
        <f t="shared" si="1"/>
        <v>5.0596442562694101E-6</v>
      </c>
      <c r="O16">
        <f t="shared" si="2"/>
        <v>3.8998936000000002E-5</v>
      </c>
    </row>
    <row r="17" spans="2:15" ht="24.75" customHeight="1">
      <c r="B17" s="16"/>
      <c r="C17" s="59" t="s">
        <v>73</v>
      </c>
      <c r="D17" s="23">
        <f t="shared" si="3"/>
        <v>7.9997579999999999</v>
      </c>
      <c r="E17" s="7"/>
      <c r="F17" s="23">
        <f t="shared" si="4"/>
        <v>8.0002420000000001</v>
      </c>
      <c r="G17" s="46" t="s">
        <v>201</v>
      </c>
      <c r="H17" s="21"/>
      <c r="J17">
        <f t="shared" si="5"/>
        <v>2.0207293302540399E-5</v>
      </c>
      <c r="K17">
        <f t="shared" si="0"/>
        <v>2.5259116628175498E-6</v>
      </c>
      <c r="L17">
        <f t="shared" si="6"/>
        <v>3.6084391824351601E-7</v>
      </c>
      <c r="M17" s="19">
        <f t="shared" si="1"/>
        <v>5.0990195135927797E-6</v>
      </c>
      <c r="O17">
        <f t="shared" si="2"/>
        <v>3.4999032000000002E-5</v>
      </c>
    </row>
    <row r="18" spans="2:15" ht="24.75" customHeight="1">
      <c r="B18" s="16"/>
      <c r="C18" s="59" t="s">
        <v>82</v>
      </c>
      <c r="D18" s="23">
        <f t="shared" si="3"/>
        <v>6.9997819999999997</v>
      </c>
      <c r="E18" s="7"/>
      <c r="F18" s="23">
        <f t="shared" si="4"/>
        <v>7.0002180000000003</v>
      </c>
      <c r="G18" s="46" t="s">
        <v>201</v>
      </c>
      <c r="H18" s="21"/>
      <c r="J18">
        <f t="shared" si="5"/>
        <v>1.78978799076212E-5</v>
      </c>
      <c r="K18">
        <f t="shared" si="0"/>
        <v>2.55683998680304E-6</v>
      </c>
      <c r="L18">
        <f t="shared" si="6"/>
        <v>4.1239304942116098E-7</v>
      </c>
      <c r="M18" s="19">
        <f t="shared" si="1"/>
        <v>5.17687164221791E-6</v>
      </c>
      <c r="O18">
        <f t="shared" si="2"/>
        <v>3.0999128000000003E-5</v>
      </c>
    </row>
    <row r="19" spans="2:15" ht="24.75" customHeight="1">
      <c r="B19" s="16"/>
      <c r="C19" s="59" t="s">
        <v>83</v>
      </c>
      <c r="D19" s="23">
        <f t="shared" si="3"/>
        <v>5.9998060000000004</v>
      </c>
      <c r="E19" s="7"/>
      <c r="F19" s="23">
        <f t="shared" si="4"/>
        <v>6.0001939999999996</v>
      </c>
      <c r="G19" s="46" t="s">
        <v>201</v>
      </c>
      <c r="H19" s="21"/>
      <c r="J19">
        <f t="shared" si="5"/>
        <v>1.5588466512702099E-5</v>
      </c>
      <c r="K19">
        <f t="shared" si="0"/>
        <v>2.5980777521170099E-6</v>
      </c>
      <c r="L19">
        <f t="shared" si="6"/>
        <v>4.8112522432468801E-7</v>
      </c>
      <c r="M19" s="19">
        <f t="shared" si="1"/>
        <v>5.2915026221291798E-6</v>
      </c>
      <c r="O19">
        <f t="shared" si="2"/>
        <v>2.6999224E-5</v>
      </c>
    </row>
    <row r="20" spans="2:15" ht="24.75" customHeight="1">
      <c r="B20" s="16"/>
      <c r="C20" s="59" t="s">
        <v>84</v>
      </c>
      <c r="D20" s="23">
        <f t="shared" si="3"/>
        <v>4.9998300000000002</v>
      </c>
      <c r="E20" s="7"/>
      <c r="F20" s="23">
        <f t="shared" si="4"/>
        <v>5.0001699999999998</v>
      </c>
      <c r="G20" s="46" t="s">
        <v>202</v>
      </c>
      <c r="H20" s="21"/>
      <c r="J20">
        <f t="shared" si="5"/>
        <v>1.32790531177829E-5</v>
      </c>
      <c r="K20">
        <f t="shared" si="0"/>
        <v>2.65581062355658E-6</v>
      </c>
      <c r="L20">
        <f t="shared" si="6"/>
        <v>5.77350269189626E-7</v>
      </c>
      <c r="M20" s="19">
        <f t="shared" si="1"/>
        <v>5.4405882034941799E-6</v>
      </c>
      <c r="O20">
        <f t="shared" si="2"/>
        <v>2.299932E-5</v>
      </c>
    </row>
    <row r="21" spans="2:15" ht="24.75" customHeight="1">
      <c r="B21" s="16"/>
      <c r="C21" s="59" t="s">
        <v>85</v>
      </c>
      <c r="D21" s="23">
        <f t="shared" si="3"/>
        <v>3.999854</v>
      </c>
      <c r="E21" s="7"/>
      <c r="F21" s="23">
        <f t="shared" si="4"/>
        <v>4.000146</v>
      </c>
      <c r="G21" s="46" t="s">
        <v>202</v>
      </c>
      <c r="H21" s="21"/>
      <c r="J21">
        <f t="shared" si="5"/>
        <v>1.09696397228637E-5</v>
      </c>
      <c r="K21">
        <f t="shared" si="0"/>
        <v>2.7424099307159398E-6</v>
      </c>
      <c r="L21">
        <f t="shared" si="6"/>
        <v>7.2168783648703202E-7</v>
      </c>
      <c r="M21" s="19">
        <f t="shared" si="1"/>
        <v>5.6568542494923798E-6</v>
      </c>
      <c r="O21">
        <f t="shared" si="2"/>
        <v>1.8999416E-5</v>
      </c>
    </row>
    <row r="22" spans="2:15" ht="24.75" customHeight="1">
      <c r="B22" s="16"/>
      <c r="C22" s="59" t="s">
        <v>86</v>
      </c>
      <c r="D22" s="23">
        <f t="shared" si="3"/>
        <v>2.9998779999999998</v>
      </c>
      <c r="E22" s="7"/>
      <c r="F22" s="23">
        <f t="shared" si="4"/>
        <v>3.0001220000000002</v>
      </c>
      <c r="G22" s="46" t="s">
        <v>202</v>
      </c>
      <c r="H22" s="21"/>
      <c r="J22">
        <f t="shared" si="5"/>
        <v>8.6602263279445705E-6</v>
      </c>
      <c r="K22">
        <f t="shared" si="0"/>
        <v>2.8867421093148599E-6</v>
      </c>
      <c r="L22">
        <f t="shared" si="6"/>
        <v>9.6225044864937602E-7</v>
      </c>
      <c r="M22" s="19">
        <f t="shared" si="1"/>
        <v>6.0991802727907599E-6</v>
      </c>
      <c r="O22">
        <f t="shared" si="2"/>
        <v>1.4999512E-5</v>
      </c>
    </row>
    <row r="23" spans="2:15" ht="24.75" customHeight="1">
      <c r="B23" s="16"/>
      <c r="C23" s="59" t="s">
        <v>87</v>
      </c>
      <c r="D23" s="23">
        <f t="shared" si="3"/>
        <v>1.9999020000000001</v>
      </c>
      <c r="E23" s="7"/>
      <c r="F23" s="23">
        <f t="shared" si="4"/>
        <v>2.0000979999999999</v>
      </c>
      <c r="G23" s="46" t="s">
        <v>198</v>
      </c>
      <c r="H23" s="21"/>
      <c r="J23">
        <f>(0.0006%*D23+0.0000008)/1.732</f>
        <v>7.3899607390300201E-6</v>
      </c>
      <c r="K23">
        <f t="shared" si="0"/>
        <v>3.69498036951501E-6</v>
      </c>
      <c r="L23">
        <f t="shared" si="6"/>
        <v>1.44337567297406E-6</v>
      </c>
      <c r="M23" s="19">
        <f t="shared" si="1"/>
        <v>7.9246451024635801E-6</v>
      </c>
      <c r="O23">
        <f t="shared" si="2"/>
        <v>1.2799411999999999E-5</v>
      </c>
    </row>
    <row r="24" spans="2:15" ht="24.75" customHeight="1">
      <c r="B24" s="16"/>
      <c r="C24" s="59" t="s">
        <v>88</v>
      </c>
      <c r="D24" s="23">
        <f t="shared" si="3"/>
        <v>0.99992599999999998</v>
      </c>
      <c r="E24" s="7"/>
      <c r="F24" s="23">
        <f t="shared" si="4"/>
        <v>1.0000739999999999</v>
      </c>
      <c r="G24" s="46" t="s">
        <v>203</v>
      </c>
      <c r="H24" s="21"/>
      <c r="J24">
        <f>(0.0006%*D24+0.0000008)/1.732</f>
        <v>3.9258406466512701E-6</v>
      </c>
      <c r="K24">
        <f t="shared" si="0"/>
        <v>3.9258406466512701E-6</v>
      </c>
      <c r="L24">
        <f t="shared" si="6"/>
        <v>2.8867513459481302E-6</v>
      </c>
      <c r="M24" s="19">
        <f t="shared" si="1"/>
        <v>9.7365291557104699E-6</v>
      </c>
      <c r="O24">
        <f t="shared" si="2"/>
        <v>6.7995559999999997E-6</v>
      </c>
    </row>
    <row r="25" spans="2:15" ht="24.75" customHeight="1">
      <c r="B25" s="16" t="s">
        <v>46</v>
      </c>
      <c r="C25" s="59" t="s">
        <v>89</v>
      </c>
      <c r="D25" s="25">
        <f>C25-(0.0038%*C25+0.0006%*100)</f>
        <v>99.995599999999996</v>
      </c>
      <c r="E25" s="5"/>
      <c r="F25" s="25">
        <f>C25+(0.0038%*C25+0.0006%*100)</f>
        <v>100.0044</v>
      </c>
      <c r="G25" s="46" t="s">
        <v>198</v>
      </c>
      <c r="H25" s="21"/>
      <c r="J25">
        <f>(0.0006%*D25+0.00005)/1.732</f>
        <v>3.7527344110854501E-4</v>
      </c>
      <c r="K25">
        <f t="shared" si="0"/>
        <v>3.75273441108545E-6</v>
      </c>
      <c r="L25">
        <f>0.0001/2/SQRT(3)/C25</f>
        <v>2.88675134594813E-7</v>
      </c>
      <c r="M25" s="19">
        <f t="shared" si="1"/>
        <v>7.5365774725667104E-6</v>
      </c>
      <c r="O25">
        <f t="shared" si="2"/>
        <v>6.4997359999999997E-4</v>
      </c>
    </row>
    <row r="26" spans="2:15" ht="24.75" customHeight="1">
      <c r="B26" s="16"/>
      <c r="C26" s="59" t="s">
        <v>75</v>
      </c>
      <c r="D26" s="25">
        <f>C26-(0.0038%*C26+0.0006%*100)</f>
        <v>49.997500000000002</v>
      </c>
      <c r="E26" s="5"/>
      <c r="F26" s="25">
        <f>C26+(0.0038%*C26+0.0006%*100)</f>
        <v>50.002499999999998</v>
      </c>
      <c r="G26" s="46" t="s">
        <v>198</v>
      </c>
      <c r="H26" s="21"/>
      <c r="J26">
        <f>(0.0006%*D26+0.00005)/1.732</f>
        <v>2.0206986143187099E-4</v>
      </c>
      <c r="K26">
        <f t="shared" si="0"/>
        <v>4.0413972286374097E-6</v>
      </c>
      <c r="L26">
        <f>0.0001/2/SQRT(3)/C26</f>
        <v>5.77350269189626E-7</v>
      </c>
      <c r="M26" s="19">
        <f t="shared" si="1"/>
        <v>8.1731266966810204E-6</v>
      </c>
      <c r="O26">
        <f t="shared" si="2"/>
        <v>3.4998499999999998E-4</v>
      </c>
    </row>
    <row r="27" spans="2:15" ht="24.75" customHeight="1">
      <c r="B27" s="16"/>
      <c r="C27" s="59" t="s">
        <v>90</v>
      </c>
      <c r="D27" s="25">
        <f>C27-(0.0038%*C27+0.0006%*100)</f>
        <v>19.998640000000002</v>
      </c>
      <c r="E27" s="5"/>
      <c r="F27" s="25">
        <f>C27+(0.0038%*C27+0.0006%*100)</f>
        <v>20.001359999999998</v>
      </c>
      <c r="G27" s="46" t="s">
        <v>202</v>
      </c>
      <c r="H27" s="21"/>
      <c r="J27">
        <f>(0.0004%*D27+0.000005)/1.732</f>
        <v>4.90730715935335E-5</v>
      </c>
      <c r="K27">
        <f t="shared" si="0"/>
        <v>2.4536535796766698E-6</v>
      </c>
      <c r="L27">
        <f>0.0001/2/SQRT(3)/C27</f>
        <v>1.44337567297406E-6</v>
      </c>
      <c r="M27" s="19">
        <f t="shared" si="1"/>
        <v>5.69209978830308E-6</v>
      </c>
      <c r="O27">
        <f t="shared" si="2"/>
        <v>8.4994560000000005E-5</v>
      </c>
    </row>
    <row r="28" spans="2:15" ht="24.75" customHeight="1">
      <c r="B28" s="16" t="s">
        <v>47</v>
      </c>
      <c r="C28" s="59" t="s">
        <v>91</v>
      </c>
      <c r="D28" s="26">
        <f>C28-(0.0041%*C28+0.001%*1000)</f>
        <v>999.94899999999996</v>
      </c>
      <c r="E28" s="4"/>
      <c r="F28" s="26">
        <f>C28+(0.0041%*C28+0.001%*1000)</f>
        <v>1000.051</v>
      </c>
      <c r="G28" s="46" t="s">
        <v>204</v>
      </c>
      <c r="H28" s="21"/>
      <c r="J28">
        <f>(0.0008%*D28+0.0005)/1.732</f>
        <v>4.9073856812932998E-3</v>
      </c>
      <c r="K28">
        <f t="shared" si="0"/>
        <v>4.9073856812933003E-6</v>
      </c>
      <c r="L28">
        <f>0.001/2/SQRT(3)/C28</f>
        <v>2.88675134594813E-7</v>
      </c>
      <c r="M28" s="19">
        <f t="shared" si="1"/>
        <v>9.8386991009990805E-6</v>
      </c>
      <c r="O28">
        <f t="shared" si="2"/>
        <v>8.4995920000000003E-3</v>
      </c>
    </row>
    <row r="29" spans="2:15" ht="24.75" customHeight="1">
      <c r="B29" s="16"/>
      <c r="C29" s="59" t="s">
        <v>92</v>
      </c>
      <c r="D29" s="26">
        <f>C29-(0.0041%*C29+0.001%*1000)</f>
        <v>499.96949999999998</v>
      </c>
      <c r="E29" s="4"/>
      <c r="F29" s="26">
        <f>C29+(0.0041%*C29+0.001%*1000)</f>
        <v>500.03050000000002</v>
      </c>
      <c r="G29" s="46" t="s">
        <v>203</v>
      </c>
      <c r="H29" s="21"/>
      <c r="J29">
        <f>(0.0008%*D29+0.0005)/1.732</f>
        <v>2.59801154734411E-3</v>
      </c>
      <c r="K29">
        <f t="shared" si="0"/>
        <v>5.1960230946882202E-6</v>
      </c>
      <c r="L29">
        <f>0.001/2/SQRT(3)/C29</f>
        <v>5.77350269189626E-7</v>
      </c>
      <c r="M29" s="19">
        <f t="shared" si="1"/>
        <v>1.0449880382090499E-5</v>
      </c>
      <c r="O29">
        <f t="shared" si="2"/>
        <v>4.4997559999999997E-3</v>
      </c>
    </row>
    <row r="30" spans="2:15" ht="24.75" customHeight="1">
      <c r="B30" s="16"/>
      <c r="C30" s="59" t="s">
        <v>93</v>
      </c>
      <c r="D30" s="26">
        <f>C30-(0.0041%*C30+0.001%*1000)</f>
        <v>199.98179999999999</v>
      </c>
      <c r="E30" s="4"/>
      <c r="F30" s="26">
        <f>C30+(0.0041%*C30+0.001%*1000)</f>
        <v>200.01820000000001</v>
      </c>
      <c r="G30" s="46" t="s">
        <v>198</v>
      </c>
      <c r="H30" s="21"/>
      <c r="J30">
        <f>(0.0006%*D30+0.00005)/1.732</f>
        <v>7.2164595842956101E-4</v>
      </c>
      <c r="K30">
        <f t="shared" si="0"/>
        <v>3.6082297921478099E-6</v>
      </c>
      <c r="L30">
        <f>0.001/2/SQRT(3)/C30</f>
        <v>1.44337567297406E-6</v>
      </c>
      <c r="M30" s="19">
        <f t="shared" si="1"/>
        <v>7.77174369109018E-6</v>
      </c>
      <c r="O30">
        <f t="shared" si="2"/>
        <v>1.2498908000000001E-3</v>
      </c>
    </row>
    <row r="31" spans="2:15" ht="24.75" customHeight="1">
      <c r="B31" s="16" t="s">
        <v>48</v>
      </c>
      <c r="C31" s="16" t="s">
        <v>49</v>
      </c>
      <c r="D31" s="16" t="s">
        <v>50</v>
      </c>
      <c r="E31" s="2" t="s">
        <v>72</v>
      </c>
      <c r="F31" s="16" t="s">
        <v>51</v>
      </c>
      <c r="G31" s="46"/>
      <c r="H31" s="21"/>
      <c r="J31" s="15"/>
      <c r="K31" s="15"/>
      <c r="M31" s="22"/>
    </row>
    <row r="32" spans="2:15" ht="24.75" customHeight="1">
      <c r="B32" s="16" t="s">
        <v>52</v>
      </c>
      <c r="C32" s="59" t="s">
        <v>94</v>
      </c>
      <c r="D32" s="17">
        <f>C32-(0.0037%*C8+0.0035%*100)</f>
        <v>-100.0072</v>
      </c>
      <c r="E32" s="5"/>
      <c r="F32" s="17">
        <f>C32+(0.0037%*C8+0.0035%*100)</f>
        <v>-99.992800000000003</v>
      </c>
      <c r="G32" s="46" t="s">
        <v>195</v>
      </c>
      <c r="H32" s="21"/>
      <c r="J32">
        <f>(0.0009%*-D32+0.0005)/1.732</f>
        <v>8.0835150115473404E-4</v>
      </c>
      <c r="K32">
        <f>J32/-C32</f>
        <v>8.0835150115473401E-6</v>
      </c>
      <c r="L32">
        <f>0.0001/2/SQRT(3)/C32</f>
        <v>-2.88675134594813E-7</v>
      </c>
      <c r="M32" s="19">
        <f>2*SQRT(K32^2+L32^2)</f>
        <v>1.6174053295324599E-5</v>
      </c>
      <c r="O32">
        <f>J32*1.732</f>
        <v>1.4000648E-3</v>
      </c>
    </row>
    <row r="33" spans="2:15" ht="24.75" customHeight="1">
      <c r="B33" s="16"/>
      <c r="C33" s="59" t="s">
        <v>95</v>
      </c>
      <c r="D33" s="17">
        <f>C33-(0.0037%*C10+0.0035%*100)</f>
        <v>-10.003869999999999</v>
      </c>
      <c r="E33" s="5"/>
      <c r="F33" s="17">
        <f>C33+(0.0037%*C10+0.0035%*100)</f>
        <v>-9.9961300000000008</v>
      </c>
      <c r="G33" s="46" t="s">
        <v>197</v>
      </c>
      <c r="H33" s="21"/>
      <c r="J33">
        <f>(0.0009%*-D33+0.0005)/1.732</f>
        <v>3.4066676096997702E-4</v>
      </c>
      <c r="K33">
        <f>J33/-C33</f>
        <v>3.4066676096997698E-5</v>
      </c>
      <c r="L33">
        <f>0.0001/2/SQRT(3)/C33</f>
        <v>-2.8867513459481302E-6</v>
      </c>
      <c r="M33" s="19">
        <f>2*SQRT(K33^2+L33^2)</f>
        <v>6.8378359149660805E-5</v>
      </c>
      <c r="O33">
        <f>J33*1.732</f>
        <v>5.9003482999999996E-4</v>
      </c>
    </row>
    <row r="34" spans="2:15" ht="24.75" customHeight="1">
      <c r="B34" s="16" t="s">
        <v>48</v>
      </c>
      <c r="C34" s="16" t="s">
        <v>53</v>
      </c>
      <c r="D34" s="16" t="s">
        <v>54</v>
      </c>
      <c r="E34" s="2" t="s">
        <v>71</v>
      </c>
      <c r="F34" s="16" t="s">
        <v>55</v>
      </c>
      <c r="G34" s="46"/>
      <c r="H34" s="28"/>
      <c r="J34" s="15"/>
      <c r="K34" s="15"/>
      <c r="M34" s="22"/>
    </row>
    <row r="35" spans="2:15" ht="24.75" customHeight="1">
      <c r="B35" s="16" t="s">
        <v>56</v>
      </c>
      <c r="C35" s="59" t="s">
        <v>96</v>
      </c>
      <c r="D35" s="29">
        <f>C35-(0.0025%*C12+0.0007%*1)</f>
        <v>-1.000032</v>
      </c>
      <c r="E35" s="58"/>
      <c r="F35" s="29">
        <f>C35+(0.0025%*C12+0.0007%*1)</f>
        <v>-0.99996799999999997</v>
      </c>
      <c r="G35" s="46" t="s">
        <v>198</v>
      </c>
      <c r="H35" s="28"/>
      <c r="J35">
        <f>(0.0006%*-D35+0.0000008)/1.732</f>
        <v>3.9262078521940001E-6</v>
      </c>
      <c r="K35">
        <f t="shared" ref="K35:K42" si="7">J35/-C35</f>
        <v>3.9262078521940001E-6</v>
      </c>
      <c r="L35">
        <f>0.000001/2/SQRT(3)/C35</f>
        <v>-2.88675134594813E-7</v>
      </c>
      <c r="M35" s="19">
        <f t="shared" ref="M35:M42" si="8">2*SQRT(K35^2+L35^2)</f>
        <v>7.8740078740118092E-6</v>
      </c>
      <c r="O35">
        <f t="shared" ref="O35:O42" si="9">J35*1.732</f>
        <v>6.8001920000000003E-6</v>
      </c>
    </row>
    <row r="36" spans="2:15" ht="24.75" customHeight="1">
      <c r="B36" s="16"/>
      <c r="C36" s="59" t="s">
        <v>97</v>
      </c>
      <c r="D36" s="29">
        <f>C36-(0.0025%*C14+0.0007%*1)</f>
        <v>-0.200012</v>
      </c>
      <c r="E36" s="58"/>
      <c r="F36" s="29">
        <f>C36+(0.0025%*C14+0.0007%*1)</f>
        <v>-0.199988</v>
      </c>
      <c r="G36" s="46" t="s">
        <v>200</v>
      </c>
      <c r="H36" s="28"/>
      <c r="J36">
        <f>(0.0009%*-D36+0.0000005)/1.732</f>
        <v>1.3280069284064699E-6</v>
      </c>
      <c r="K36">
        <f t="shared" si="7"/>
        <v>6.6400346420323296E-6</v>
      </c>
      <c r="L36">
        <f>0.000001/2/SQRT(3)/C36</f>
        <v>-1.44337567297406E-6</v>
      </c>
      <c r="M36" s="19">
        <f t="shared" si="8"/>
        <v>1.3594116374373101E-5</v>
      </c>
      <c r="O36">
        <f t="shared" si="9"/>
        <v>2.300108E-6</v>
      </c>
    </row>
    <row r="37" spans="2:15" ht="24.75" customHeight="1">
      <c r="B37" s="16" t="s">
        <v>57</v>
      </c>
      <c r="C37" s="59" t="s">
        <v>98</v>
      </c>
      <c r="D37" s="24">
        <f>C37-(0.0024%*C15+0.0005%*10)</f>
        <v>-10.00029</v>
      </c>
      <c r="E37" s="7"/>
      <c r="F37" s="24">
        <f>C37+(0.0024%*C15+0.0005%*10)</f>
        <v>-9.9997100000000003</v>
      </c>
      <c r="G37" s="46" t="s">
        <v>201</v>
      </c>
      <c r="H37" s="28"/>
      <c r="J37">
        <f>(0.0004%*-D37+0.000003)/1.732</f>
        <v>2.4827459584295599E-5</v>
      </c>
      <c r="K37">
        <f t="shared" si="7"/>
        <v>2.4827459584295601E-6</v>
      </c>
      <c r="L37">
        <f>0.00001/2/SQRT(3)/C37</f>
        <v>-2.88675134594813E-7</v>
      </c>
      <c r="M37" s="19">
        <f t="shared" si="8"/>
        <v>4.9799598391954904E-6</v>
      </c>
      <c r="O37">
        <f t="shared" si="9"/>
        <v>4.3001160000000001E-5</v>
      </c>
    </row>
    <row r="38" spans="2:15" ht="24.75" customHeight="1">
      <c r="B38" s="16"/>
      <c r="C38" s="59" t="s">
        <v>99</v>
      </c>
      <c r="D38" s="24">
        <f>C38-(0.0024%*C24+0.0005%*10)</f>
        <v>-1.0000739999999999</v>
      </c>
      <c r="E38" s="7"/>
      <c r="F38" s="24">
        <f>C38+(0.0024%*C24+0.0005%*10)</f>
        <v>-0.99992599999999998</v>
      </c>
      <c r="G38" s="46" t="s">
        <v>203</v>
      </c>
      <c r="H38" s="28"/>
      <c r="J38">
        <f>(0.0006%*-D38+0.0000008)/1.732</f>
        <v>3.92635334872979E-6</v>
      </c>
      <c r="K38">
        <f t="shared" si="7"/>
        <v>3.92635334872979E-6</v>
      </c>
      <c r="L38">
        <f>0.00001/2/SQRT(3)/C38</f>
        <v>-2.8867513459481302E-6</v>
      </c>
      <c r="M38" s="19">
        <f t="shared" si="8"/>
        <v>9.7365291557104699E-6</v>
      </c>
      <c r="O38">
        <f t="shared" si="9"/>
        <v>6.8004439999999997E-6</v>
      </c>
    </row>
    <row r="39" spans="2:15" ht="24.75" customHeight="1">
      <c r="B39" s="16" t="s">
        <v>58</v>
      </c>
      <c r="C39" s="59" t="s">
        <v>94</v>
      </c>
      <c r="D39" s="17">
        <f>C39-(0.0038%*C25+0.0006%*100)</f>
        <v>-100.0044</v>
      </c>
      <c r="E39" s="5"/>
      <c r="F39" s="17">
        <f>C39+(0.0038%*C25+0.0006%*100)</f>
        <v>-99.995599999999996</v>
      </c>
      <c r="G39" s="46" t="s">
        <v>198</v>
      </c>
      <c r="H39" s="28"/>
      <c r="J39">
        <f>(0.0006%*-D39+0.00005)/1.732</f>
        <v>3.7530392609699798E-4</v>
      </c>
      <c r="K39">
        <f t="shared" si="7"/>
        <v>3.7530392609699798E-6</v>
      </c>
      <c r="L39">
        <f>0.0001/2/SQRT(3)/C39</f>
        <v>-2.88675134594813E-7</v>
      </c>
      <c r="M39" s="19">
        <f t="shared" si="8"/>
        <v>7.5365774725667104E-6</v>
      </c>
      <c r="O39">
        <f t="shared" si="9"/>
        <v>6.5002639999999997E-4</v>
      </c>
    </row>
    <row r="40" spans="2:15" ht="24.75" customHeight="1">
      <c r="B40" s="16"/>
      <c r="C40" s="59" t="s">
        <v>100</v>
      </c>
      <c r="D40" s="17">
        <f>C40-(0.0038%*C27+0.0006%*100)</f>
        <v>-20.001359999999998</v>
      </c>
      <c r="E40" s="5"/>
      <c r="F40" s="17">
        <f>C40+(0.0038%*C27+0.0006%*100)</f>
        <v>-19.998640000000002</v>
      </c>
      <c r="G40" s="46" t="s">
        <v>202</v>
      </c>
      <c r="H40" s="28"/>
      <c r="J40">
        <f>(0.0004%*-D40+0.000005)/1.732</f>
        <v>4.9079353348729801E-5</v>
      </c>
      <c r="K40">
        <f t="shared" si="7"/>
        <v>2.4539676674364899E-6</v>
      </c>
      <c r="L40">
        <f>0.0001/2/SQRT(3)/C40</f>
        <v>-1.44337567297406E-6</v>
      </c>
      <c r="M40" s="19">
        <f t="shared" si="8"/>
        <v>5.69209978830308E-6</v>
      </c>
      <c r="O40">
        <f t="shared" si="9"/>
        <v>8.5005439999999994E-5</v>
      </c>
    </row>
    <row r="41" spans="2:15" ht="24.75" customHeight="1">
      <c r="B41" s="16" t="s">
        <v>59</v>
      </c>
      <c r="C41" s="59" t="s">
        <v>101</v>
      </c>
      <c r="D41" s="27">
        <f>C41-(0.0041%*C28+0.001%*1000)</f>
        <v>-1000.051</v>
      </c>
      <c r="E41" s="4"/>
      <c r="F41" s="27">
        <f>C41+(0.0041%*C28+0.001%*1000)</f>
        <v>-999.94899999999996</v>
      </c>
      <c r="G41" s="46" t="s">
        <v>204</v>
      </c>
      <c r="H41" s="28"/>
      <c r="J41">
        <f>(0.0008%*-D41+0.0005)/1.732</f>
        <v>4.9078568129330303E-3</v>
      </c>
      <c r="K41">
        <f t="shared" si="7"/>
        <v>4.9078568129330302E-6</v>
      </c>
      <c r="L41">
        <f>0.001/2/SQRT(3)/C41</f>
        <v>-2.88675134594813E-7</v>
      </c>
      <c r="M41" s="19">
        <f t="shared" si="8"/>
        <v>9.8386991009990805E-6</v>
      </c>
      <c r="O41">
        <f t="shared" si="9"/>
        <v>8.5004079999999992E-3</v>
      </c>
    </row>
    <row r="42" spans="2:15" ht="24.75" customHeight="1">
      <c r="B42" s="16"/>
      <c r="C42" s="59" t="s">
        <v>102</v>
      </c>
      <c r="D42" s="27">
        <f>C42-(0.0041%*C30+0.001%*1000)</f>
        <v>-200.01820000000001</v>
      </c>
      <c r="E42" s="4"/>
      <c r="F42" s="27">
        <f>C42+(0.0041%*C30+0.001%*1000)</f>
        <v>-199.98179999999999</v>
      </c>
      <c r="G42" s="46" t="s">
        <v>198</v>
      </c>
      <c r="H42" s="28"/>
      <c r="J42">
        <f>(0.0006%*-D42+0.00005)/1.732</f>
        <v>7.2177205542725195E-4</v>
      </c>
      <c r="K42">
        <f t="shared" si="7"/>
        <v>3.6088602771362602E-6</v>
      </c>
      <c r="L42">
        <f>0.001/2/SQRT(3)/C42</f>
        <v>-1.44337567297406E-6</v>
      </c>
      <c r="M42" s="19">
        <f t="shared" si="8"/>
        <v>7.77174369109018E-6</v>
      </c>
      <c r="O42">
        <f t="shared" si="9"/>
        <v>1.2501092E-3</v>
      </c>
    </row>
    <row r="43" spans="2:15" ht="24.75" customHeight="1"/>
  </sheetData>
  <mergeCells count="4">
    <mergeCell ref="A1:B1"/>
    <mergeCell ref="F1:G1"/>
    <mergeCell ref="A3:G3"/>
    <mergeCell ref="B6:D6"/>
  </mergeCells>
  <phoneticPr fontId="26" type="noConversion"/>
  <conditionalFormatting sqref="E17">
    <cfRule type="expression" dxfId="24" priority="7">
      <formula>OR($E17&gt;=ROUND($F17,LEN($C17)-FIND(".",$C17)),$E17&lt;=ROUND($D17,LEN($C17)-FIND(".",$C17)))</formula>
    </cfRule>
  </conditionalFormatting>
  <conditionalFormatting sqref="E18:E24">
    <cfRule type="expression" dxfId="23" priority="6">
      <formula>OR($E18&gt;=ROUND($F18,LEN($C18)-FIND(".",$C18)),$E18&lt;=ROUND($D18,LEN($C18)-FIND(".",$C18)))</formula>
    </cfRule>
  </conditionalFormatting>
  <conditionalFormatting sqref="E12:E16">
    <cfRule type="expression" dxfId="22" priority="5">
      <formula>OR($E12&gt;=ROUND($F12,LEN($C12)-FIND(".",$C12)),$E12&lt;=ROUND($D12,LEN($C12)-FIND(".",$C12)))</formula>
    </cfRule>
  </conditionalFormatting>
  <conditionalFormatting sqref="E8:E10">
    <cfRule type="expression" dxfId="21" priority="4">
      <formula>OR($E8&gt;=ROUND($F8,LEN($C8)-FIND(".",$C8)),$E8&lt;=ROUND($D8,LEN($C8)-FIND(".",$C8)))</formula>
    </cfRule>
  </conditionalFormatting>
  <conditionalFormatting sqref="E25:E30">
    <cfRule type="expression" dxfId="20" priority="3">
      <formula>OR($E25&gt;=ROUND($F25,LEN($C25)-FIND(".",$C25)),$E25&lt;=ROUND($D25,LEN($C25)-FIND(".",$C25)))</formula>
    </cfRule>
  </conditionalFormatting>
  <conditionalFormatting sqref="E32:E33">
    <cfRule type="expression" dxfId="19" priority="2">
      <formula>OR($E32&gt;=ROUND($F32,LEN($C32)-FIND(".",$C32)),$E32&lt;=ROUND($D32,LEN($C32)-FIND(".",$C32)))</formula>
    </cfRule>
  </conditionalFormatting>
  <conditionalFormatting sqref="E35:E42">
    <cfRule type="expression" dxfId="18" priority="1">
      <formula>OR($E35&gt;=ROUND($F35,LEN($C35)-FIND(".",$C35)),$E35&lt;=ROUND($D35,LEN($C35)-FIND(".",$C35)))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8"/>
  <sheetViews>
    <sheetView zoomScale="85" zoomScaleNormal="85" workbookViewId="0">
      <selection activeCell="F9" sqref="F9"/>
    </sheetView>
  </sheetViews>
  <sheetFormatPr defaultColWidth="9" defaultRowHeight="13.5"/>
  <cols>
    <col min="4" max="4" width="18.75" customWidth="1"/>
    <col min="5" max="5" width="21.625" customWidth="1"/>
    <col min="6" max="6" width="17" customWidth="1"/>
    <col min="7" max="7" width="21.625" customWidth="1"/>
    <col min="8" max="8" width="36.75" customWidth="1"/>
    <col min="9" max="9" width="11.875" customWidth="1"/>
    <col min="10" max="10" width="14.625" customWidth="1"/>
    <col min="11" max="11" width="12.625" customWidth="1"/>
    <col min="12" max="12" width="15.625" customWidth="1"/>
    <col min="13" max="13" width="11.375" customWidth="1"/>
    <col min="260" max="260" width="18.75" customWidth="1"/>
    <col min="261" max="261" width="21.625" customWidth="1"/>
    <col min="262" max="262" width="17" customWidth="1"/>
    <col min="263" max="263" width="21.625" customWidth="1"/>
    <col min="264" max="264" width="36.75" customWidth="1"/>
    <col min="265" max="265" width="11.875" customWidth="1"/>
    <col min="266" max="266" width="14.625" customWidth="1"/>
    <col min="267" max="267" width="12.625" customWidth="1"/>
    <col min="268" max="268" width="15.625" customWidth="1"/>
    <col min="269" max="269" width="11.375" customWidth="1"/>
    <col min="516" max="516" width="18.75" customWidth="1"/>
    <col min="517" max="517" width="21.625" customWidth="1"/>
    <col min="518" max="518" width="17" customWidth="1"/>
    <col min="519" max="519" width="21.625" customWidth="1"/>
    <col min="520" max="520" width="36.75" customWidth="1"/>
    <col min="521" max="521" width="11.875" customWidth="1"/>
    <col min="522" max="522" width="14.625" customWidth="1"/>
    <col min="523" max="523" width="12.625" customWidth="1"/>
    <col min="524" max="524" width="15.625" customWidth="1"/>
    <col min="525" max="525" width="11.375" customWidth="1"/>
    <col min="772" max="772" width="18.75" customWidth="1"/>
    <col min="773" max="773" width="21.625" customWidth="1"/>
    <col min="774" max="774" width="17" customWidth="1"/>
    <col min="775" max="775" width="21.625" customWidth="1"/>
    <col min="776" max="776" width="36.75" customWidth="1"/>
    <col min="777" max="777" width="11.875" customWidth="1"/>
    <col min="778" max="778" width="14.625" customWidth="1"/>
    <col min="779" max="779" width="12.625" customWidth="1"/>
    <col min="780" max="780" width="15.625" customWidth="1"/>
    <col min="781" max="781" width="11.375" customWidth="1"/>
    <col min="1028" max="1028" width="18.75" customWidth="1"/>
    <col min="1029" max="1029" width="21.625" customWidth="1"/>
    <col min="1030" max="1030" width="17" customWidth="1"/>
    <col min="1031" max="1031" width="21.625" customWidth="1"/>
    <col min="1032" max="1032" width="36.75" customWidth="1"/>
    <col min="1033" max="1033" width="11.875" customWidth="1"/>
    <col min="1034" max="1034" width="14.625" customWidth="1"/>
    <col min="1035" max="1035" width="12.625" customWidth="1"/>
    <col min="1036" max="1036" width="15.625" customWidth="1"/>
    <col min="1037" max="1037" width="11.375" customWidth="1"/>
    <col min="1284" max="1284" width="18.75" customWidth="1"/>
    <col min="1285" max="1285" width="21.625" customWidth="1"/>
    <col min="1286" max="1286" width="17" customWidth="1"/>
    <col min="1287" max="1287" width="21.625" customWidth="1"/>
    <col min="1288" max="1288" width="36.75" customWidth="1"/>
    <col min="1289" max="1289" width="11.875" customWidth="1"/>
    <col min="1290" max="1290" width="14.625" customWidth="1"/>
    <col min="1291" max="1291" width="12.625" customWidth="1"/>
    <col min="1292" max="1292" width="15.625" customWidth="1"/>
    <col min="1293" max="1293" width="11.375" customWidth="1"/>
    <col min="1540" max="1540" width="18.75" customWidth="1"/>
    <col min="1541" max="1541" width="21.625" customWidth="1"/>
    <col min="1542" max="1542" width="17" customWidth="1"/>
    <col min="1543" max="1543" width="21.625" customWidth="1"/>
    <col min="1544" max="1544" width="36.75" customWidth="1"/>
    <col min="1545" max="1545" width="11.875" customWidth="1"/>
    <col min="1546" max="1546" width="14.625" customWidth="1"/>
    <col min="1547" max="1547" width="12.625" customWidth="1"/>
    <col min="1548" max="1548" width="15.625" customWidth="1"/>
    <col min="1549" max="1549" width="11.375" customWidth="1"/>
    <col min="1796" max="1796" width="18.75" customWidth="1"/>
    <col min="1797" max="1797" width="21.625" customWidth="1"/>
    <col min="1798" max="1798" width="17" customWidth="1"/>
    <col min="1799" max="1799" width="21.625" customWidth="1"/>
    <col min="1800" max="1800" width="36.75" customWidth="1"/>
    <col min="1801" max="1801" width="11.875" customWidth="1"/>
    <col min="1802" max="1802" width="14.625" customWidth="1"/>
    <col min="1803" max="1803" width="12.625" customWidth="1"/>
    <col min="1804" max="1804" width="15.625" customWidth="1"/>
    <col min="1805" max="1805" width="11.375" customWidth="1"/>
    <col min="2052" max="2052" width="18.75" customWidth="1"/>
    <col min="2053" max="2053" width="21.625" customWidth="1"/>
    <col min="2054" max="2054" width="17" customWidth="1"/>
    <col min="2055" max="2055" width="21.625" customWidth="1"/>
    <col min="2056" max="2056" width="36.75" customWidth="1"/>
    <col min="2057" max="2057" width="11.875" customWidth="1"/>
    <col min="2058" max="2058" width="14.625" customWidth="1"/>
    <col min="2059" max="2059" width="12.625" customWidth="1"/>
    <col min="2060" max="2060" width="15.625" customWidth="1"/>
    <col min="2061" max="2061" width="11.375" customWidth="1"/>
    <col min="2308" max="2308" width="18.75" customWidth="1"/>
    <col min="2309" max="2309" width="21.625" customWidth="1"/>
    <col min="2310" max="2310" width="17" customWidth="1"/>
    <col min="2311" max="2311" width="21.625" customWidth="1"/>
    <col min="2312" max="2312" width="36.75" customWidth="1"/>
    <col min="2313" max="2313" width="11.875" customWidth="1"/>
    <col min="2314" max="2314" width="14.625" customWidth="1"/>
    <col min="2315" max="2315" width="12.625" customWidth="1"/>
    <col min="2316" max="2316" width="15.625" customWidth="1"/>
    <col min="2317" max="2317" width="11.375" customWidth="1"/>
    <col min="2564" max="2564" width="18.75" customWidth="1"/>
    <col min="2565" max="2565" width="21.625" customWidth="1"/>
    <col min="2566" max="2566" width="17" customWidth="1"/>
    <col min="2567" max="2567" width="21.625" customWidth="1"/>
    <col min="2568" max="2568" width="36.75" customWidth="1"/>
    <col min="2569" max="2569" width="11.875" customWidth="1"/>
    <col min="2570" max="2570" width="14.625" customWidth="1"/>
    <col min="2571" max="2571" width="12.625" customWidth="1"/>
    <col min="2572" max="2572" width="15.625" customWidth="1"/>
    <col min="2573" max="2573" width="11.375" customWidth="1"/>
    <col min="2820" max="2820" width="18.75" customWidth="1"/>
    <col min="2821" max="2821" width="21.625" customWidth="1"/>
    <col min="2822" max="2822" width="17" customWidth="1"/>
    <col min="2823" max="2823" width="21.625" customWidth="1"/>
    <col min="2824" max="2824" width="36.75" customWidth="1"/>
    <col min="2825" max="2825" width="11.875" customWidth="1"/>
    <col min="2826" max="2826" width="14.625" customWidth="1"/>
    <col min="2827" max="2827" width="12.625" customWidth="1"/>
    <col min="2828" max="2828" width="15.625" customWidth="1"/>
    <col min="2829" max="2829" width="11.375" customWidth="1"/>
    <col min="3076" max="3076" width="18.75" customWidth="1"/>
    <col min="3077" max="3077" width="21.625" customWidth="1"/>
    <col min="3078" max="3078" width="17" customWidth="1"/>
    <col min="3079" max="3079" width="21.625" customWidth="1"/>
    <col min="3080" max="3080" width="36.75" customWidth="1"/>
    <col min="3081" max="3081" width="11.875" customWidth="1"/>
    <col min="3082" max="3082" width="14.625" customWidth="1"/>
    <col min="3083" max="3083" width="12.625" customWidth="1"/>
    <col min="3084" max="3084" width="15.625" customWidth="1"/>
    <col min="3085" max="3085" width="11.375" customWidth="1"/>
    <col min="3332" max="3332" width="18.75" customWidth="1"/>
    <col min="3333" max="3333" width="21.625" customWidth="1"/>
    <col min="3334" max="3334" width="17" customWidth="1"/>
    <col min="3335" max="3335" width="21.625" customWidth="1"/>
    <col min="3336" max="3336" width="36.75" customWidth="1"/>
    <col min="3337" max="3337" width="11.875" customWidth="1"/>
    <col min="3338" max="3338" width="14.625" customWidth="1"/>
    <col min="3339" max="3339" width="12.625" customWidth="1"/>
    <col min="3340" max="3340" width="15.625" customWidth="1"/>
    <col min="3341" max="3341" width="11.375" customWidth="1"/>
    <col min="3588" max="3588" width="18.75" customWidth="1"/>
    <col min="3589" max="3589" width="21.625" customWidth="1"/>
    <col min="3590" max="3590" width="17" customWidth="1"/>
    <col min="3591" max="3591" width="21.625" customWidth="1"/>
    <col min="3592" max="3592" width="36.75" customWidth="1"/>
    <col min="3593" max="3593" width="11.875" customWidth="1"/>
    <col min="3594" max="3594" width="14.625" customWidth="1"/>
    <col min="3595" max="3595" width="12.625" customWidth="1"/>
    <col min="3596" max="3596" width="15.625" customWidth="1"/>
    <col min="3597" max="3597" width="11.375" customWidth="1"/>
    <col min="3844" max="3844" width="18.75" customWidth="1"/>
    <col min="3845" max="3845" width="21.625" customWidth="1"/>
    <col min="3846" max="3846" width="17" customWidth="1"/>
    <col min="3847" max="3847" width="21.625" customWidth="1"/>
    <col min="3848" max="3848" width="36.75" customWidth="1"/>
    <col min="3849" max="3849" width="11.875" customWidth="1"/>
    <col min="3850" max="3850" width="14.625" customWidth="1"/>
    <col min="3851" max="3851" width="12.625" customWidth="1"/>
    <col min="3852" max="3852" width="15.625" customWidth="1"/>
    <col min="3853" max="3853" width="11.375" customWidth="1"/>
    <col min="4100" max="4100" width="18.75" customWidth="1"/>
    <col min="4101" max="4101" width="21.625" customWidth="1"/>
    <col min="4102" max="4102" width="17" customWidth="1"/>
    <col min="4103" max="4103" width="21.625" customWidth="1"/>
    <col min="4104" max="4104" width="36.75" customWidth="1"/>
    <col min="4105" max="4105" width="11.875" customWidth="1"/>
    <col min="4106" max="4106" width="14.625" customWidth="1"/>
    <col min="4107" max="4107" width="12.625" customWidth="1"/>
    <col min="4108" max="4108" width="15.625" customWidth="1"/>
    <col min="4109" max="4109" width="11.375" customWidth="1"/>
    <col min="4356" max="4356" width="18.75" customWidth="1"/>
    <col min="4357" max="4357" width="21.625" customWidth="1"/>
    <col min="4358" max="4358" width="17" customWidth="1"/>
    <col min="4359" max="4359" width="21.625" customWidth="1"/>
    <col min="4360" max="4360" width="36.75" customWidth="1"/>
    <col min="4361" max="4361" width="11.875" customWidth="1"/>
    <col min="4362" max="4362" width="14.625" customWidth="1"/>
    <col min="4363" max="4363" width="12.625" customWidth="1"/>
    <col min="4364" max="4364" width="15.625" customWidth="1"/>
    <col min="4365" max="4365" width="11.375" customWidth="1"/>
    <col min="4612" max="4612" width="18.75" customWidth="1"/>
    <col min="4613" max="4613" width="21.625" customWidth="1"/>
    <col min="4614" max="4614" width="17" customWidth="1"/>
    <col min="4615" max="4615" width="21.625" customWidth="1"/>
    <col min="4616" max="4616" width="36.75" customWidth="1"/>
    <col min="4617" max="4617" width="11.875" customWidth="1"/>
    <col min="4618" max="4618" width="14.625" customWidth="1"/>
    <col min="4619" max="4619" width="12.625" customWidth="1"/>
    <col min="4620" max="4620" width="15.625" customWidth="1"/>
    <col min="4621" max="4621" width="11.375" customWidth="1"/>
    <col min="4868" max="4868" width="18.75" customWidth="1"/>
    <col min="4869" max="4869" width="21.625" customWidth="1"/>
    <col min="4870" max="4870" width="17" customWidth="1"/>
    <col min="4871" max="4871" width="21.625" customWidth="1"/>
    <col min="4872" max="4872" width="36.75" customWidth="1"/>
    <col min="4873" max="4873" width="11.875" customWidth="1"/>
    <col min="4874" max="4874" width="14.625" customWidth="1"/>
    <col min="4875" max="4875" width="12.625" customWidth="1"/>
    <col min="4876" max="4876" width="15.625" customWidth="1"/>
    <col min="4877" max="4877" width="11.375" customWidth="1"/>
    <col min="5124" max="5124" width="18.75" customWidth="1"/>
    <col min="5125" max="5125" width="21.625" customWidth="1"/>
    <col min="5126" max="5126" width="17" customWidth="1"/>
    <col min="5127" max="5127" width="21.625" customWidth="1"/>
    <col min="5128" max="5128" width="36.75" customWidth="1"/>
    <col min="5129" max="5129" width="11.875" customWidth="1"/>
    <col min="5130" max="5130" width="14.625" customWidth="1"/>
    <col min="5131" max="5131" width="12.625" customWidth="1"/>
    <col min="5132" max="5132" width="15.625" customWidth="1"/>
    <col min="5133" max="5133" width="11.375" customWidth="1"/>
    <col min="5380" max="5380" width="18.75" customWidth="1"/>
    <col min="5381" max="5381" width="21.625" customWidth="1"/>
    <col min="5382" max="5382" width="17" customWidth="1"/>
    <col min="5383" max="5383" width="21.625" customWidth="1"/>
    <col min="5384" max="5384" width="36.75" customWidth="1"/>
    <col min="5385" max="5385" width="11.875" customWidth="1"/>
    <col min="5386" max="5386" width="14.625" customWidth="1"/>
    <col min="5387" max="5387" width="12.625" customWidth="1"/>
    <col min="5388" max="5388" width="15.625" customWidth="1"/>
    <col min="5389" max="5389" width="11.375" customWidth="1"/>
    <col min="5636" max="5636" width="18.75" customWidth="1"/>
    <col min="5637" max="5637" width="21.625" customWidth="1"/>
    <col min="5638" max="5638" width="17" customWidth="1"/>
    <col min="5639" max="5639" width="21.625" customWidth="1"/>
    <col min="5640" max="5640" width="36.75" customWidth="1"/>
    <col min="5641" max="5641" width="11.875" customWidth="1"/>
    <col min="5642" max="5642" width="14.625" customWidth="1"/>
    <col min="5643" max="5643" width="12.625" customWidth="1"/>
    <col min="5644" max="5644" width="15.625" customWidth="1"/>
    <col min="5645" max="5645" width="11.375" customWidth="1"/>
    <col min="5892" max="5892" width="18.75" customWidth="1"/>
    <col min="5893" max="5893" width="21.625" customWidth="1"/>
    <col min="5894" max="5894" width="17" customWidth="1"/>
    <col min="5895" max="5895" width="21.625" customWidth="1"/>
    <col min="5896" max="5896" width="36.75" customWidth="1"/>
    <col min="5897" max="5897" width="11.875" customWidth="1"/>
    <col min="5898" max="5898" width="14.625" customWidth="1"/>
    <col min="5899" max="5899" width="12.625" customWidth="1"/>
    <col min="5900" max="5900" width="15.625" customWidth="1"/>
    <col min="5901" max="5901" width="11.375" customWidth="1"/>
    <col min="6148" max="6148" width="18.75" customWidth="1"/>
    <col min="6149" max="6149" width="21.625" customWidth="1"/>
    <col min="6150" max="6150" width="17" customWidth="1"/>
    <col min="6151" max="6151" width="21.625" customWidth="1"/>
    <col min="6152" max="6152" width="36.75" customWidth="1"/>
    <col min="6153" max="6153" width="11.875" customWidth="1"/>
    <col min="6154" max="6154" width="14.625" customWidth="1"/>
    <col min="6155" max="6155" width="12.625" customWidth="1"/>
    <col min="6156" max="6156" width="15.625" customWidth="1"/>
    <col min="6157" max="6157" width="11.375" customWidth="1"/>
    <col min="6404" max="6404" width="18.75" customWidth="1"/>
    <col min="6405" max="6405" width="21.625" customWidth="1"/>
    <col min="6406" max="6406" width="17" customWidth="1"/>
    <col min="6407" max="6407" width="21.625" customWidth="1"/>
    <col min="6408" max="6408" width="36.75" customWidth="1"/>
    <col min="6409" max="6409" width="11.875" customWidth="1"/>
    <col min="6410" max="6410" width="14.625" customWidth="1"/>
    <col min="6411" max="6411" width="12.625" customWidth="1"/>
    <col min="6412" max="6412" width="15.625" customWidth="1"/>
    <col min="6413" max="6413" width="11.375" customWidth="1"/>
    <col min="6660" max="6660" width="18.75" customWidth="1"/>
    <col min="6661" max="6661" width="21.625" customWidth="1"/>
    <col min="6662" max="6662" width="17" customWidth="1"/>
    <col min="6663" max="6663" width="21.625" customWidth="1"/>
    <col min="6664" max="6664" width="36.75" customWidth="1"/>
    <col min="6665" max="6665" width="11.875" customWidth="1"/>
    <col min="6666" max="6666" width="14.625" customWidth="1"/>
    <col min="6667" max="6667" width="12.625" customWidth="1"/>
    <col min="6668" max="6668" width="15.625" customWidth="1"/>
    <col min="6669" max="6669" width="11.375" customWidth="1"/>
    <col min="6916" max="6916" width="18.75" customWidth="1"/>
    <col min="6917" max="6917" width="21.625" customWidth="1"/>
    <col min="6918" max="6918" width="17" customWidth="1"/>
    <col min="6919" max="6919" width="21.625" customWidth="1"/>
    <col min="6920" max="6920" width="36.75" customWidth="1"/>
    <col min="6921" max="6921" width="11.875" customWidth="1"/>
    <col min="6922" max="6922" width="14.625" customWidth="1"/>
    <col min="6923" max="6923" width="12.625" customWidth="1"/>
    <col min="6924" max="6924" width="15.625" customWidth="1"/>
    <col min="6925" max="6925" width="11.375" customWidth="1"/>
    <col min="7172" max="7172" width="18.75" customWidth="1"/>
    <col min="7173" max="7173" width="21.625" customWidth="1"/>
    <col min="7174" max="7174" width="17" customWidth="1"/>
    <col min="7175" max="7175" width="21.625" customWidth="1"/>
    <col min="7176" max="7176" width="36.75" customWidth="1"/>
    <col min="7177" max="7177" width="11.875" customWidth="1"/>
    <col min="7178" max="7178" width="14.625" customWidth="1"/>
    <col min="7179" max="7179" width="12.625" customWidth="1"/>
    <col min="7180" max="7180" width="15.625" customWidth="1"/>
    <col min="7181" max="7181" width="11.375" customWidth="1"/>
    <col min="7428" max="7428" width="18.75" customWidth="1"/>
    <col min="7429" max="7429" width="21.625" customWidth="1"/>
    <col min="7430" max="7430" width="17" customWidth="1"/>
    <col min="7431" max="7431" width="21.625" customWidth="1"/>
    <col min="7432" max="7432" width="36.75" customWidth="1"/>
    <col min="7433" max="7433" width="11.875" customWidth="1"/>
    <col min="7434" max="7434" width="14.625" customWidth="1"/>
    <col min="7435" max="7435" width="12.625" customWidth="1"/>
    <col min="7436" max="7436" width="15.625" customWidth="1"/>
    <col min="7437" max="7437" width="11.375" customWidth="1"/>
    <col min="7684" max="7684" width="18.75" customWidth="1"/>
    <col min="7685" max="7685" width="21.625" customWidth="1"/>
    <col min="7686" max="7686" width="17" customWidth="1"/>
    <col min="7687" max="7687" width="21.625" customWidth="1"/>
    <col min="7688" max="7688" width="36.75" customWidth="1"/>
    <col min="7689" max="7689" width="11.875" customWidth="1"/>
    <col min="7690" max="7690" width="14.625" customWidth="1"/>
    <col min="7691" max="7691" width="12.625" customWidth="1"/>
    <col min="7692" max="7692" width="15.625" customWidth="1"/>
    <col min="7693" max="7693" width="11.375" customWidth="1"/>
    <col min="7940" max="7940" width="18.75" customWidth="1"/>
    <col min="7941" max="7941" width="21.625" customWidth="1"/>
    <col min="7942" max="7942" width="17" customWidth="1"/>
    <col min="7943" max="7943" width="21.625" customWidth="1"/>
    <col min="7944" max="7944" width="36.75" customWidth="1"/>
    <col min="7945" max="7945" width="11.875" customWidth="1"/>
    <col min="7946" max="7946" width="14.625" customWidth="1"/>
    <col min="7947" max="7947" width="12.625" customWidth="1"/>
    <col min="7948" max="7948" width="15.625" customWidth="1"/>
    <col min="7949" max="7949" width="11.375" customWidth="1"/>
    <col min="8196" max="8196" width="18.75" customWidth="1"/>
    <col min="8197" max="8197" width="21.625" customWidth="1"/>
    <col min="8198" max="8198" width="17" customWidth="1"/>
    <col min="8199" max="8199" width="21.625" customWidth="1"/>
    <col min="8200" max="8200" width="36.75" customWidth="1"/>
    <col min="8201" max="8201" width="11.875" customWidth="1"/>
    <col min="8202" max="8202" width="14.625" customWidth="1"/>
    <col min="8203" max="8203" width="12.625" customWidth="1"/>
    <col min="8204" max="8204" width="15.625" customWidth="1"/>
    <col min="8205" max="8205" width="11.375" customWidth="1"/>
    <col min="8452" max="8452" width="18.75" customWidth="1"/>
    <col min="8453" max="8453" width="21.625" customWidth="1"/>
    <col min="8454" max="8454" width="17" customWidth="1"/>
    <col min="8455" max="8455" width="21.625" customWidth="1"/>
    <col min="8456" max="8456" width="36.75" customWidth="1"/>
    <col min="8457" max="8457" width="11.875" customWidth="1"/>
    <col min="8458" max="8458" width="14.625" customWidth="1"/>
    <col min="8459" max="8459" width="12.625" customWidth="1"/>
    <col min="8460" max="8460" width="15.625" customWidth="1"/>
    <col min="8461" max="8461" width="11.375" customWidth="1"/>
    <col min="8708" max="8708" width="18.75" customWidth="1"/>
    <col min="8709" max="8709" width="21.625" customWidth="1"/>
    <col min="8710" max="8710" width="17" customWidth="1"/>
    <col min="8711" max="8711" width="21.625" customWidth="1"/>
    <col min="8712" max="8712" width="36.75" customWidth="1"/>
    <col min="8713" max="8713" width="11.875" customWidth="1"/>
    <col min="8714" max="8714" width="14.625" customWidth="1"/>
    <col min="8715" max="8715" width="12.625" customWidth="1"/>
    <col min="8716" max="8716" width="15.625" customWidth="1"/>
    <col min="8717" max="8717" width="11.375" customWidth="1"/>
    <col min="8964" max="8964" width="18.75" customWidth="1"/>
    <col min="8965" max="8965" width="21.625" customWidth="1"/>
    <col min="8966" max="8966" width="17" customWidth="1"/>
    <col min="8967" max="8967" width="21.625" customWidth="1"/>
    <col min="8968" max="8968" width="36.75" customWidth="1"/>
    <col min="8969" max="8969" width="11.875" customWidth="1"/>
    <col min="8970" max="8970" width="14.625" customWidth="1"/>
    <col min="8971" max="8971" width="12.625" customWidth="1"/>
    <col min="8972" max="8972" width="15.625" customWidth="1"/>
    <col min="8973" max="8973" width="11.375" customWidth="1"/>
    <col min="9220" max="9220" width="18.75" customWidth="1"/>
    <col min="9221" max="9221" width="21.625" customWidth="1"/>
    <col min="9222" max="9222" width="17" customWidth="1"/>
    <col min="9223" max="9223" width="21.625" customWidth="1"/>
    <col min="9224" max="9224" width="36.75" customWidth="1"/>
    <col min="9225" max="9225" width="11.875" customWidth="1"/>
    <col min="9226" max="9226" width="14.625" customWidth="1"/>
    <col min="9227" max="9227" width="12.625" customWidth="1"/>
    <col min="9228" max="9228" width="15.625" customWidth="1"/>
    <col min="9229" max="9229" width="11.375" customWidth="1"/>
    <col min="9476" max="9476" width="18.75" customWidth="1"/>
    <col min="9477" max="9477" width="21.625" customWidth="1"/>
    <col min="9478" max="9478" width="17" customWidth="1"/>
    <col min="9479" max="9479" width="21.625" customWidth="1"/>
    <col min="9480" max="9480" width="36.75" customWidth="1"/>
    <col min="9481" max="9481" width="11.875" customWidth="1"/>
    <col min="9482" max="9482" width="14.625" customWidth="1"/>
    <col min="9483" max="9483" width="12.625" customWidth="1"/>
    <col min="9484" max="9484" width="15.625" customWidth="1"/>
    <col min="9485" max="9485" width="11.375" customWidth="1"/>
    <col min="9732" max="9732" width="18.75" customWidth="1"/>
    <col min="9733" max="9733" width="21.625" customWidth="1"/>
    <col min="9734" max="9734" width="17" customWidth="1"/>
    <col min="9735" max="9735" width="21.625" customWidth="1"/>
    <col min="9736" max="9736" width="36.75" customWidth="1"/>
    <col min="9737" max="9737" width="11.875" customWidth="1"/>
    <col min="9738" max="9738" width="14.625" customWidth="1"/>
    <col min="9739" max="9739" width="12.625" customWidth="1"/>
    <col min="9740" max="9740" width="15.625" customWidth="1"/>
    <col min="9741" max="9741" width="11.375" customWidth="1"/>
    <col min="9988" max="9988" width="18.75" customWidth="1"/>
    <col min="9989" max="9989" width="21.625" customWidth="1"/>
    <col min="9990" max="9990" width="17" customWidth="1"/>
    <col min="9991" max="9991" width="21.625" customWidth="1"/>
    <col min="9992" max="9992" width="36.75" customWidth="1"/>
    <col min="9993" max="9993" width="11.875" customWidth="1"/>
    <col min="9994" max="9994" width="14.625" customWidth="1"/>
    <col min="9995" max="9995" width="12.625" customWidth="1"/>
    <col min="9996" max="9996" width="15.625" customWidth="1"/>
    <col min="9997" max="9997" width="11.375" customWidth="1"/>
    <col min="10244" max="10244" width="18.75" customWidth="1"/>
    <col min="10245" max="10245" width="21.625" customWidth="1"/>
    <col min="10246" max="10246" width="17" customWidth="1"/>
    <col min="10247" max="10247" width="21.625" customWidth="1"/>
    <col min="10248" max="10248" width="36.75" customWidth="1"/>
    <col min="10249" max="10249" width="11.875" customWidth="1"/>
    <col min="10250" max="10250" width="14.625" customWidth="1"/>
    <col min="10251" max="10251" width="12.625" customWidth="1"/>
    <col min="10252" max="10252" width="15.625" customWidth="1"/>
    <col min="10253" max="10253" width="11.375" customWidth="1"/>
    <col min="10500" max="10500" width="18.75" customWidth="1"/>
    <col min="10501" max="10501" width="21.625" customWidth="1"/>
    <col min="10502" max="10502" width="17" customWidth="1"/>
    <col min="10503" max="10503" width="21.625" customWidth="1"/>
    <col min="10504" max="10504" width="36.75" customWidth="1"/>
    <col min="10505" max="10505" width="11.875" customWidth="1"/>
    <col min="10506" max="10506" width="14.625" customWidth="1"/>
    <col min="10507" max="10507" width="12.625" customWidth="1"/>
    <col min="10508" max="10508" width="15.625" customWidth="1"/>
    <col min="10509" max="10509" width="11.375" customWidth="1"/>
    <col min="10756" max="10756" width="18.75" customWidth="1"/>
    <col min="10757" max="10757" width="21.625" customWidth="1"/>
    <col min="10758" max="10758" width="17" customWidth="1"/>
    <col min="10759" max="10759" width="21.625" customWidth="1"/>
    <col min="10760" max="10760" width="36.75" customWidth="1"/>
    <col min="10761" max="10761" width="11.875" customWidth="1"/>
    <col min="10762" max="10762" width="14.625" customWidth="1"/>
    <col min="10763" max="10763" width="12.625" customWidth="1"/>
    <col min="10764" max="10764" width="15.625" customWidth="1"/>
    <col min="10765" max="10765" width="11.375" customWidth="1"/>
    <col min="11012" max="11012" width="18.75" customWidth="1"/>
    <col min="11013" max="11013" width="21.625" customWidth="1"/>
    <col min="11014" max="11014" width="17" customWidth="1"/>
    <col min="11015" max="11015" width="21.625" customWidth="1"/>
    <col min="11016" max="11016" width="36.75" customWidth="1"/>
    <col min="11017" max="11017" width="11.875" customWidth="1"/>
    <col min="11018" max="11018" width="14.625" customWidth="1"/>
    <col min="11019" max="11019" width="12.625" customWidth="1"/>
    <col min="11020" max="11020" width="15.625" customWidth="1"/>
    <col min="11021" max="11021" width="11.375" customWidth="1"/>
    <col min="11268" max="11268" width="18.75" customWidth="1"/>
    <col min="11269" max="11269" width="21.625" customWidth="1"/>
    <col min="11270" max="11270" width="17" customWidth="1"/>
    <col min="11271" max="11271" width="21.625" customWidth="1"/>
    <col min="11272" max="11272" width="36.75" customWidth="1"/>
    <col min="11273" max="11273" width="11.875" customWidth="1"/>
    <col min="11274" max="11274" width="14.625" customWidth="1"/>
    <col min="11275" max="11275" width="12.625" customWidth="1"/>
    <col min="11276" max="11276" width="15.625" customWidth="1"/>
    <col min="11277" max="11277" width="11.375" customWidth="1"/>
    <col min="11524" max="11524" width="18.75" customWidth="1"/>
    <col min="11525" max="11525" width="21.625" customWidth="1"/>
    <col min="11526" max="11526" width="17" customWidth="1"/>
    <col min="11527" max="11527" width="21.625" customWidth="1"/>
    <col min="11528" max="11528" width="36.75" customWidth="1"/>
    <col min="11529" max="11529" width="11.875" customWidth="1"/>
    <col min="11530" max="11530" width="14.625" customWidth="1"/>
    <col min="11531" max="11531" width="12.625" customWidth="1"/>
    <col min="11532" max="11532" width="15.625" customWidth="1"/>
    <col min="11533" max="11533" width="11.375" customWidth="1"/>
    <col min="11780" max="11780" width="18.75" customWidth="1"/>
    <col min="11781" max="11781" width="21.625" customWidth="1"/>
    <col min="11782" max="11782" width="17" customWidth="1"/>
    <col min="11783" max="11783" width="21.625" customWidth="1"/>
    <col min="11784" max="11784" width="36.75" customWidth="1"/>
    <col min="11785" max="11785" width="11.875" customWidth="1"/>
    <col min="11786" max="11786" width="14.625" customWidth="1"/>
    <col min="11787" max="11787" width="12.625" customWidth="1"/>
    <col min="11788" max="11788" width="15.625" customWidth="1"/>
    <col min="11789" max="11789" width="11.375" customWidth="1"/>
    <col min="12036" max="12036" width="18.75" customWidth="1"/>
    <col min="12037" max="12037" width="21.625" customWidth="1"/>
    <col min="12038" max="12038" width="17" customWidth="1"/>
    <col min="12039" max="12039" width="21.625" customWidth="1"/>
    <col min="12040" max="12040" width="36.75" customWidth="1"/>
    <col min="12041" max="12041" width="11.875" customWidth="1"/>
    <col min="12042" max="12042" width="14.625" customWidth="1"/>
    <col min="12043" max="12043" width="12.625" customWidth="1"/>
    <col min="12044" max="12044" width="15.625" customWidth="1"/>
    <col min="12045" max="12045" width="11.375" customWidth="1"/>
    <col min="12292" max="12292" width="18.75" customWidth="1"/>
    <col min="12293" max="12293" width="21.625" customWidth="1"/>
    <col min="12294" max="12294" width="17" customWidth="1"/>
    <col min="12295" max="12295" width="21.625" customWidth="1"/>
    <col min="12296" max="12296" width="36.75" customWidth="1"/>
    <col min="12297" max="12297" width="11.875" customWidth="1"/>
    <col min="12298" max="12298" width="14.625" customWidth="1"/>
    <col min="12299" max="12299" width="12.625" customWidth="1"/>
    <col min="12300" max="12300" width="15.625" customWidth="1"/>
    <col min="12301" max="12301" width="11.375" customWidth="1"/>
    <col min="12548" max="12548" width="18.75" customWidth="1"/>
    <col min="12549" max="12549" width="21.625" customWidth="1"/>
    <col min="12550" max="12550" width="17" customWidth="1"/>
    <col min="12551" max="12551" width="21.625" customWidth="1"/>
    <col min="12552" max="12552" width="36.75" customWidth="1"/>
    <col min="12553" max="12553" width="11.875" customWidth="1"/>
    <col min="12554" max="12554" width="14.625" customWidth="1"/>
    <col min="12555" max="12555" width="12.625" customWidth="1"/>
    <col min="12556" max="12556" width="15.625" customWidth="1"/>
    <col min="12557" max="12557" width="11.375" customWidth="1"/>
    <col min="12804" max="12804" width="18.75" customWidth="1"/>
    <col min="12805" max="12805" width="21.625" customWidth="1"/>
    <col min="12806" max="12806" width="17" customWidth="1"/>
    <col min="12807" max="12807" width="21.625" customWidth="1"/>
    <col min="12808" max="12808" width="36.75" customWidth="1"/>
    <col min="12809" max="12809" width="11.875" customWidth="1"/>
    <col min="12810" max="12810" width="14.625" customWidth="1"/>
    <col min="12811" max="12811" width="12.625" customWidth="1"/>
    <col min="12812" max="12812" width="15.625" customWidth="1"/>
    <col min="12813" max="12813" width="11.375" customWidth="1"/>
    <col min="13060" max="13060" width="18.75" customWidth="1"/>
    <col min="13061" max="13061" width="21.625" customWidth="1"/>
    <col min="13062" max="13062" width="17" customWidth="1"/>
    <col min="13063" max="13063" width="21.625" customWidth="1"/>
    <col min="13064" max="13064" width="36.75" customWidth="1"/>
    <col min="13065" max="13065" width="11.875" customWidth="1"/>
    <col min="13066" max="13066" width="14.625" customWidth="1"/>
    <col min="13067" max="13067" width="12.625" customWidth="1"/>
    <col min="13068" max="13068" width="15.625" customWidth="1"/>
    <col min="13069" max="13069" width="11.375" customWidth="1"/>
    <col min="13316" max="13316" width="18.75" customWidth="1"/>
    <col min="13317" max="13317" width="21.625" customWidth="1"/>
    <col min="13318" max="13318" width="17" customWidth="1"/>
    <col min="13319" max="13319" width="21.625" customWidth="1"/>
    <col min="13320" max="13320" width="36.75" customWidth="1"/>
    <col min="13321" max="13321" width="11.875" customWidth="1"/>
    <col min="13322" max="13322" width="14.625" customWidth="1"/>
    <col min="13323" max="13323" width="12.625" customWidth="1"/>
    <col min="13324" max="13324" width="15.625" customWidth="1"/>
    <col min="13325" max="13325" width="11.375" customWidth="1"/>
    <col min="13572" max="13572" width="18.75" customWidth="1"/>
    <col min="13573" max="13573" width="21.625" customWidth="1"/>
    <col min="13574" max="13574" width="17" customWidth="1"/>
    <col min="13575" max="13575" width="21.625" customWidth="1"/>
    <col min="13576" max="13576" width="36.75" customWidth="1"/>
    <col min="13577" max="13577" width="11.875" customWidth="1"/>
    <col min="13578" max="13578" width="14.625" customWidth="1"/>
    <col min="13579" max="13579" width="12.625" customWidth="1"/>
    <col min="13580" max="13580" width="15.625" customWidth="1"/>
    <col min="13581" max="13581" width="11.375" customWidth="1"/>
    <col min="13828" max="13828" width="18.75" customWidth="1"/>
    <col min="13829" max="13829" width="21.625" customWidth="1"/>
    <col min="13830" max="13830" width="17" customWidth="1"/>
    <col min="13831" max="13831" width="21.625" customWidth="1"/>
    <col min="13832" max="13832" width="36.75" customWidth="1"/>
    <col min="13833" max="13833" width="11.875" customWidth="1"/>
    <col min="13834" max="13834" width="14.625" customWidth="1"/>
    <col min="13835" max="13835" width="12.625" customWidth="1"/>
    <col min="13836" max="13836" width="15.625" customWidth="1"/>
    <col min="13837" max="13837" width="11.375" customWidth="1"/>
    <col min="14084" max="14084" width="18.75" customWidth="1"/>
    <col min="14085" max="14085" width="21.625" customWidth="1"/>
    <col min="14086" max="14086" width="17" customWidth="1"/>
    <col min="14087" max="14087" width="21.625" customWidth="1"/>
    <col min="14088" max="14088" width="36.75" customWidth="1"/>
    <col min="14089" max="14089" width="11.875" customWidth="1"/>
    <col min="14090" max="14090" width="14.625" customWidth="1"/>
    <col min="14091" max="14091" width="12.625" customWidth="1"/>
    <col min="14092" max="14092" width="15.625" customWidth="1"/>
    <col min="14093" max="14093" width="11.375" customWidth="1"/>
    <col min="14340" max="14340" width="18.75" customWidth="1"/>
    <col min="14341" max="14341" width="21.625" customWidth="1"/>
    <col min="14342" max="14342" width="17" customWidth="1"/>
    <col min="14343" max="14343" width="21.625" customWidth="1"/>
    <col min="14344" max="14344" width="36.75" customWidth="1"/>
    <col min="14345" max="14345" width="11.875" customWidth="1"/>
    <col min="14346" max="14346" width="14.625" customWidth="1"/>
    <col min="14347" max="14347" width="12.625" customWidth="1"/>
    <col min="14348" max="14348" width="15.625" customWidth="1"/>
    <col min="14349" max="14349" width="11.375" customWidth="1"/>
    <col min="14596" max="14596" width="18.75" customWidth="1"/>
    <col min="14597" max="14597" width="21.625" customWidth="1"/>
    <col min="14598" max="14598" width="17" customWidth="1"/>
    <col min="14599" max="14599" width="21.625" customWidth="1"/>
    <col min="14600" max="14600" width="36.75" customWidth="1"/>
    <col min="14601" max="14601" width="11.875" customWidth="1"/>
    <col min="14602" max="14602" width="14.625" customWidth="1"/>
    <col min="14603" max="14603" width="12.625" customWidth="1"/>
    <col min="14604" max="14604" width="15.625" customWidth="1"/>
    <col min="14605" max="14605" width="11.375" customWidth="1"/>
    <col min="14852" max="14852" width="18.75" customWidth="1"/>
    <col min="14853" max="14853" width="21.625" customWidth="1"/>
    <col min="14854" max="14854" width="17" customWidth="1"/>
    <col min="14855" max="14855" width="21.625" customWidth="1"/>
    <col min="14856" max="14856" width="36.75" customWidth="1"/>
    <col min="14857" max="14857" width="11.875" customWidth="1"/>
    <col min="14858" max="14858" width="14.625" customWidth="1"/>
    <col min="14859" max="14859" width="12.625" customWidth="1"/>
    <col min="14860" max="14860" width="15.625" customWidth="1"/>
    <col min="14861" max="14861" width="11.375" customWidth="1"/>
    <col min="15108" max="15108" width="18.75" customWidth="1"/>
    <col min="15109" max="15109" width="21.625" customWidth="1"/>
    <col min="15110" max="15110" width="17" customWidth="1"/>
    <col min="15111" max="15111" width="21.625" customWidth="1"/>
    <col min="15112" max="15112" width="36.75" customWidth="1"/>
    <col min="15113" max="15113" width="11.875" customWidth="1"/>
    <col min="15114" max="15114" width="14.625" customWidth="1"/>
    <col min="15115" max="15115" width="12.625" customWidth="1"/>
    <col min="15116" max="15116" width="15.625" customWidth="1"/>
    <col min="15117" max="15117" width="11.375" customWidth="1"/>
    <col min="15364" max="15364" width="18.75" customWidth="1"/>
    <col min="15365" max="15365" width="21.625" customWidth="1"/>
    <col min="15366" max="15366" width="17" customWidth="1"/>
    <col min="15367" max="15367" width="21.625" customWidth="1"/>
    <col min="15368" max="15368" width="36.75" customWidth="1"/>
    <col min="15369" max="15369" width="11.875" customWidth="1"/>
    <col min="15370" max="15370" width="14.625" customWidth="1"/>
    <col min="15371" max="15371" width="12.625" customWidth="1"/>
    <col min="15372" max="15372" width="15.625" customWidth="1"/>
    <col min="15373" max="15373" width="11.375" customWidth="1"/>
    <col min="15620" max="15620" width="18.75" customWidth="1"/>
    <col min="15621" max="15621" width="21.625" customWidth="1"/>
    <col min="15622" max="15622" width="17" customWidth="1"/>
    <col min="15623" max="15623" width="21.625" customWidth="1"/>
    <col min="15624" max="15624" width="36.75" customWidth="1"/>
    <col min="15625" max="15625" width="11.875" customWidth="1"/>
    <col min="15626" max="15626" width="14.625" customWidth="1"/>
    <col min="15627" max="15627" width="12.625" customWidth="1"/>
    <col min="15628" max="15628" width="15.625" customWidth="1"/>
    <col min="15629" max="15629" width="11.375" customWidth="1"/>
    <col min="15876" max="15876" width="18.75" customWidth="1"/>
    <col min="15877" max="15877" width="21.625" customWidth="1"/>
    <col min="15878" max="15878" width="17" customWidth="1"/>
    <col min="15879" max="15879" width="21.625" customWidth="1"/>
    <col min="15880" max="15880" width="36.75" customWidth="1"/>
    <col min="15881" max="15881" width="11.875" customWidth="1"/>
    <col min="15882" max="15882" width="14.625" customWidth="1"/>
    <col min="15883" max="15883" width="12.625" customWidth="1"/>
    <col min="15884" max="15884" width="15.625" customWidth="1"/>
    <col min="15885" max="15885" width="11.375" customWidth="1"/>
    <col min="16132" max="16132" width="18.75" customWidth="1"/>
    <col min="16133" max="16133" width="21.625" customWidth="1"/>
    <col min="16134" max="16134" width="17" customWidth="1"/>
    <col min="16135" max="16135" width="21.625" customWidth="1"/>
    <col min="16136" max="16136" width="36.75" customWidth="1"/>
    <col min="16137" max="16137" width="11.875" customWidth="1"/>
    <col min="16138" max="16138" width="14.625" customWidth="1"/>
    <col min="16139" max="16139" width="12.625" customWidth="1"/>
    <col min="16140" max="16140" width="15.625" customWidth="1"/>
    <col min="16141" max="16141" width="11.375" customWidth="1"/>
  </cols>
  <sheetData>
    <row r="1" spans="2:15">
      <c r="B1" s="87" t="s">
        <v>31</v>
      </c>
      <c r="C1" s="87"/>
      <c r="F1" s="88" t="s">
        <v>60</v>
      </c>
      <c r="G1" s="88"/>
      <c r="H1" s="30"/>
      <c r="I1" s="30"/>
    </row>
    <row r="2" spans="2:15">
      <c r="G2" s="14"/>
      <c r="H2" s="30"/>
    </row>
    <row r="3" spans="2:15" ht="22.5">
      <c r="B3" s="89" t="s">
        <v>33</v>
      </c>
      <c r="C3" s="89"/>
      <c r="D3" s="89"/>
      <c r="E3" s="89"/>
      <c r="F3" s="89"/>
      <c r="G3" s="89"/>
      <c r="H3" s="89"/>
    </row>
    <row r="4" spans="2:15" ht="18.75">
      <c r="B4" s="90"/>
      <c r="C4" s="90"/>
      <c r="D4" s="90"/>
      <c r="E4" s="31"/>
      <c r="F4" s="31"/>
      <c r="G4" s="31"/>
      <c r="H4" s="31"/>
      <c r="I4" s="32"/>
    </row>
    <row r="5" spans="2:15" ht="15.75">
      <c r="B5" s="33"/>
      <c r="C5" s="33"/>
      <c r="D5" s="34"/>
      <c r="E5" s="34"/>
      <c r="F5" s="34"/>
      <c r="G5" s="34"/>
      <c r="H5" s="31"/>
      <c r="I5" s="32"/>
    </row>
    <row r="6" spans="2:15" ht="15.75">
      <c r="B6" s="33"/>
      <c r="C6" s="33"/>
      <c r="D6" s="34"/>
      <c r="E6" s="34"/>
      <c r="F6" s="34"/>
      <c r="G6" s="34"/>
      <c r="H6" s="31"/>
      <c r="I6" s="32"/>
    </row>
    <row r="7" spans="2:15" ht="24.75" customHeight="1">
      <c r="B7" s="86" t="s">
        <v>243</v>
      </c>
      <c r="C7" s="91"/>
      <c r="D7" s="91"/>
      <c r="E7" s="91"/>
      <c r="F7" s="60"/>
    </row>
    <row r="8" spans="2:15" s="15" customFormat="1" ht="24.75" customHeight="1">
      <c r="B8" s="16" t="s">
        <v>136</v>
      </c>
      <c r="C8" s="16" t="s">
        <v>137</v>
      </c>
      <c r="D8" s="16" t="s">
        <v>161</v>
      </c>
      <c r="E8" s="16" t="s">
        <v>162</v>
      </c>
      <c r="F8" s="16" t="s">
        <v>72</v>
      </c>
      <c r="G8" s="16" t="s">
        <v>164</v>
      </c>
      <c r="H8" s="16" t="s">
        <v>142</v>
      </c>
      <c r="I8" s="35"/>
      <c r="J8"/>
    </row>
    <row r="9" spans="2:15" s="15" customFormat="1" ht="24.75" customHeight="1">
      <c r="B9" s="16" t="s">
        <v>193</v>
      </c>
      <c r="C9" s="16" t="s">
        <v>166</v>
      </c>
      <c r="D9" s="27">
        <v>100</v>
      </c>
      <c r="E9" s="27">
        <f>D9-(0.35%*D9+0.04%*100)</f>
        <v>99.61</v>
      </c>
      <c r="F9" s="4"/>
      <c r="G9" s="27">
        <f>D9+(0.35%*D9+0.04%*100)</f>
        <v>100.39</v>
      </c>
      <c r="H9" s="18" t="s">
        <v>185</v>
      </c>
      <c r="I9" s="63">
        <v>3</v>
      </c>
      <c r="J9">
        <f>(0.03%*D9+0.015)/1.732</f>
        <v>2.59815242494226E-2</v>
      </c>
      <c r="K9">
        <f>J9/D9</f>
        <v>2.5981524249422603E-4</v>
      </c>
      <c r="L9">
        <f>0.001/2/SQRT(3)/D9</f>
        <v>2.8867513459481302E-6</v>
      </c>
      <c r="M9" s="19">
        <f>2*SQRT(K9^2+L9^2)</f>
        <v>5.1966258283620904E-4</v>
      </c>
      <c r="O9" s="15">
        <f>J9*1.732</f>
        <v>4.4999999999999998E-2</v>
      </c>
    </row>
    <row r="10" spans="2:15" s="15" customFormat="1" ht="24.75" customHeight="1">
      <c r="B10" s="16"/>
      <c r="C10" s="16"/>
      <c r="D10" s="27">
        <v>10</v>
      </c>
      <c r="E10" s="27">
        <f>D10-(0.35%*D10+0.04%*100)</f>
        <v>9.9250000000000007</v>
      </c>
      <c r="F10" s="4"/>
      <c r="G10" s="27">
        <f>D10+(0.35%*D10+0.04%*100)</f>
        <v>10.074999999999999</v>
      </c>
      <c r="H10" s="18" t="s">
        <v>167</v>
      </c>
      <c r="I10" s="63">
        <v>3</v>
      </c>
      <c r="J10">
        <f>(0.03%*D10+0.005)/1.732</f>
        <v>4.6189376443417996E-3</v>
      </c>
      <c r="K10">
        <f>J10/D10</f>
        <v>4.6189376443418002E-4</v>
      </c>
      <c r="L10">
        <f>0.001/2/SQRT(3)/D10</f>
        <v>2.8867513459481299E-5</v>
      </c>
      <c r="M10" s="19">
        <f>2*SQRT(K10^2+L10^2)</f>
        <v>9.2558997401657301E-4</v>
      </c>
      <c r="O10" s="15">
        <f>J10*1.732</f>
        <v>8.0000000000000002E-3</v>
      </c>
    </row>
    <row r="11" spans="2:15" s="15" customFormat="1" ht="24.75" customHeight="1">
      <c r="B11" s="16"/>
      <c r="C11" s="16" t="s">
        <v>137</v>
      </c>
      <c r="D11" s="16" t="s">
        <v>168</v>
      </c>
      <c r="E11" s="16" t="s">
        <v>169</v>
      </c>
      <c r="F11" s="16" t="s">
        <v>71</v>
      </c>
      <c r="G11" s="16" t="s">
        <v>171</v>
      </c>
      <c r="H11" s="18"/>
      <c r="I11" s="63"/>
      <c r="L11"/>
      <c r="M11" s="22"/>
    </row>
    <row r="12" spans="2:15" s="15" customFormat="1" ht="24.75" customHeight="1">
      <c r="B12" s="16"/>
      <c r="C12" s="16" t="s">
        <v>172</v>
      </c>
      <c r="D12" s="37">
        <v>1</v>
      </c>
      <c r="E12" s="37">
        <f>D12-(0.35%*D12+0.03%*1)</f>
        <v>0.99619999999999997</v>
      </c>
      <c r="F12" s="7"/>
      <c r="G12" s="37">
        <f>D12+(0.35%*D12+0.03%*1)</f>
        <v>1.0038</v>
      </c>
      <c r="H12" s="18" t="s">
        <v>145</v>
      </c>
      <c r="I12" s="63">
        <v>5</v>
      </c>
      <c r="J12">
        <f>(0.03%*D12+0.00005)/1.732</f>
        <v>2.02078521939954E-4</v>
      </c>
      <c r="K12">
        <f t="shared" ref="K12:K19" si="0">J12/D12</f>
        <v>2.02078521939954E-4</v>
      </c>
      <c r="L12">
        <f>0.00001/2/SQRT(3)/D12</f>
        <v>2.8867513459481302E-6</v>
      </c>
      <c r="M12" s="19">
        <f t="shared" ref="M12:M19" si="1">2*SQRT(K12^2+L12^2)</f>
        <v>4.0419846610297803E-4</v>
      </c>
      <c r="O12" s="15">
        <f t="shared" ref="O12:O19" si="2">J12*1.732</f>
        <v>3.5E-4</v>
      </c>
    </row>
    <row r="13" spans="2:15" s="15" customFormat="1" ht="24.75" customHeight="1">
      <c r="B13" s="16"/>
      <c r="C13" s="16"/>
      <c r="D13" s="37">
        <v>0.2</v>
      </c>
      <c r="E13" s="37">
        <f>D13-(0.35%*D13+0.03%*1)</f>
        <v>0.19900000000000001</v>
      </c>
      <c r="F13" s="7"/>
      <c r="G13" s="37">
        <f>D13+(0.35%*D13+0.03%*1)</f>
        <v>0.20100000000000001</v>
      </c>
      <c r="H13" s="18" t="s">
        <v>185</v>
      </c>
      <c r="I13" s="63">
        <v>5</v>
      </c>
      <c r="J13">
        <f>(0.03%*D13+0.000015)/1.732</f>
        <v>4.3302540415704401E-5</v>
      </c>
      <c r="K13">
        <f t="shared" si="0"/>
        <v>2.16512702078522E-4</v>
      </c>
      <c r="L13">
        <f>0.00001/2/SQRT(3)/D13</f>
        <v>1.4433756729740601E-5</v>
      </c>
      <c r="M13" s="19">
        <f t="shared" si="1"/>
        <v>4.3398663573893602E-4</v>
      </c>
      <c r="O13" s="15">
        <f t="shared" si="2"/>
        <v>7.4999999999999993E-5</v>
      </c>
    </row>
    <row r="14" spans="2:15" s="15" customFormat="1" ht="24.75" customHeight="1">
      <c r="B14" s="16"/>
      <c r="C14" s="16" t="s">
        <v>173</v>
      </c>
      <c r="D14" s="36">
        <v>10</v>
      </c>
      <c r="E14" s="36">
        <f>D14-(0.35%*D14+0.03%*10)</f>
        <v>9.9619999999999997</v>
      </c>
      <c r="F14" s="5"/>
      <c r="G14" s="36">
        <f>D14+(0.35%*D14+0.03%*10)</f>
        <v>10.038</v>
      </c>
      <c r="H14" s="18" t="s">
        <v>145</v>
      </c>
      <c r="I14" s="63">
        <v>4</v>
      </c>
      <c r="J14">
        <f>(0.03%*D14+0.0005)/1.732</f>
        <v>2.02078521939954E-3</v>
      </c>
      <c r="K14">
        <f t="shared" si="0"/>
        <v>2.02078521939954E-4</v>
      </c>
      <c r="L14">
        <f>0.0001/2/SQRT(3)/D14</f>
        <v>2.8867513459481302E-6</v>
      </c>
      <c r="M14" s="19">
        <f t="shared" si="1"/>
        <v>4.0419846610297803E-4</v>
      </c>
      <c r="O14" s="15">
        <f t="shared" si="2"/>
        <v>3.5000000000000001E-3</v>
      </c>
    </row>
    <row r="15" spans="2:15" s="15" customFormat="1" ht="24.75" customHeight="1">
      <c r="B15" s="16"/>
      <c r="C15" s="16"/>
      <c r="D15" s="36">
        <v>2</v>
      </c>
      <c r="E15" s="36">
        <f>D15-(0.35%*D15+0.03%*10)</f>
        <v>1.99</v>
      </c>
      <c r="F15" s="5"/>
      <c r="G15" s="36">
        <f>D15+(0.35%*D15+0.03%*10)</f>
        <v>2.0099999999999998</v>
      </c>
      <c r="H15" s="18" t="s">
        <v>145</v>
      </c>
      <c r="I15" s="63">
        <v>4</v>
      </c>
      <c r="J15">
        <f>(0.03%*D15+0.00005)/1.732</f>
        <v>3.75288683602771E-4</v>
      </c>
      <c r="K15">
        <f t="shared" si="0"/>
        <v>1.8764434180138599E-4</v>
      </c>
      <c r="L15">
        <f>0.0001/2/SQRT(3)/D15</f>
        <v>1.4433756729740601E-5</v>
      </c>
      <c r="M15" s="19">
        <f t="shared" si="1"/>
        <v>3.7639713070107198E-4</v>
      </c>
      <c r="O15" s="15">
        <f t="shared" si="2"/>
        <v>6.4999999999999997E-4</v>
      </c>
    </row>
    <row r="16" spans="2:15" s="15" customFormat="1" ht="24.75" customHeight="1">
      <c r="B16" s="16"/>
      <c r="C16" s="16" t="s">
        <v>174</v>
      </c>
      <c r="D16" s="26">
        <v>100</v>
      </c>
      <c r="E16" s="26">
        <f>D16-(0.35%*D16+0.03%*100)</f>
        <v>99.62</v>
      </c>
      <c r="F16" s="4"/>
      <c r="G16" s="26">
        <f>D16+(0.35%*D16+0.03%*100)</f>
        <v>100.38</v>
      </c>
      <c r="H16" s="18" t="s">
        <v>145</v>
      </c>
      <c r="I16" s="63">
        <v>3</v>
      </c>
      <c r="J16">
        <f>(0.03%*D16+0.005)/1.732</f>
        <v>2.0207852193995401E-2</v>
      </c>
      <c r="K16">
        <f t="shared" si="0"/>
        <v>2.02078521939954E-4</v>
      </c>
      <c r="L16">
        <f>0.001/2/SQRT(3)/D16</f>
        <v>2.8867513459481302E-6</v>
      </c>
      <c r="M16" s="19">
        <f t="shared" si="1"/>
        <v>4.0419846610297803E-4</v>
      </c>
      <c r="O16" s="15">
        <f t="shared" si="2"/>
        <v>3.5000000000000003E-2</v>
      </c>
    </row>
    <row r="17" spans="2:15" s="15" customFormat="1" ht="24.75" customHeight="1">
      <c r="B17" s="16"/>
      <c r="C17" s="16"/>
      <c r="D17" s="26">
        <v>20</v>
      </c>
      <c r="E17" s="26">
        <f>D17-(0.35%*D17+0.03%*100)</f>
        <v>19.899999999999999</v>
      </c>
      <c r="F17" s="4"/>
      <c r="G17" s="26">
        <f>D17+(0.35%*D17+0.03%*100)</f>
        <v>20.100000000000001</v>
      </c>
      <c r="H17" s="18" t="s">
        <v>145</v>
      </c>
      <c r="I17" s="63">
        <v>3</v>
      </c>
      <c r="J17">
        <f>(0.03%*D17+0.0005)/1.732</f>
        <v>3.7528868360277102E-3</v>
      </c>
      <c r="K17">
        <f t="shared" si="0"/>
        <v>1.8764434180138599E-4</v>
      </c>
      <c r="L17">
        <f>0.001/2/SQRT(3)/D17</f>
        <v>1.4433756729740601E-5</v>
      </c>
      <c r="M17" s="19">
        <f t="shared" si="1"/>
        <v>3.7639713070107198E-4</v>
      </c>
      <c r="O17" s="15">
        <f t="shared" si="2"/>
        <v>6.4999999999999997E-3</v>
      </c>
    </row>
    <row r="18" spans="2:15" s="15" customFormat="1" ht="24.75" customHeight="1">
      <c r="B18" s="16" t="s">
        <v>194</v>
      </c>
      <c r="C18" s="16" t="s">
        <v>184</v>
      </c>
      <c r="D18" s="38">
        <v>700</v>
      </c>
      <c r="E18" s="38">
        <f>D18-(0.06%*D18+0.0225%*1000)</f>
        <v>699.35500000000002</v>
      </c>
      <c r="F18" s="55"/>
      <c r="G18" s="38">
        <f>D18+(0.06%*D18+0.0225%*1000)</f>
        <v>700.64499999999998</v>
      </c>
      <c r="H18" s="18" t="s">
        <v>186</v>
      </c>
      <c r="I18" s="63">
        <v>2</v>
      </c>
      <c r="J18">
        <f>(0.009%*D18+0.004)/1.732</f>
        <v>3.8683602771362603E-2</v>
      </c>
      <c r="K18">
        <f t="shared" si="0"/>
        <v>5.5262289673375097E-5</v>
      </c>
      <c r="L18">
        <f>0.01/2/SQRT(3)/D18</f>
        <v>4.1239304942116103E-6</v>
      </c>
      <c r="M18" s="19">
        <f t="shared" si="1"/>
        <v>1.1083140349197101E-4</v>
      </c>
      <c r="O18" s="15">
        <f t="shared" si="2"/>
        <v>6.7000000000000004E-2</v>
      </c>
    </row>
    <row r="19" spans="2:15" s="15" customFormat="1" ht="24.75" customHeight="1">
      <c r="B19" s="16"/>
      <c r="C19" s="16"/>
      <c r="D19" s="38">
        <v>200</v>
      </c>
      <c r="E19" s="38">
        <f>D19-(0.06%*D19+0.0225%*1000)</f>
        <v>199.655</v>
      </c>
      <c r="F19" s="55"/>
      <c r="G19" s="38">
        <f>D19+(0.06%*D19+0.0225%*1000)</f>
        <v>200.345</v>
      </c>
      <c r="H19" s="18" t="s">
        <v>186</v>
      </c>
      <c r="I19" s="63">
        <v>2</v>
      </c>
      <c r="J19">
        <f>(0.0065%*D19+0.007)/1.732</f>
        <v>1.15473441108545E-2</v>
      </c>
      <c r="K19">
        <f t="shared" si="0"/>
        <v>5.7736720554272503E-5</v>
      </c>
      <c r="L19">
        <f>0.01/2/SQRT(3)/D19</f>
        <v>1.4433756729740601E-5</v>
      </c>
      <c r="M19" s="19">
        <f t="shared" si="1"/>
        <v>1.1902772786204099E-4</v>
      </c>
      <c r="O19" s="15">
        <f t="shared" si="2"/>
        <v>0.02</v>
      </c>
    </row>
    <row r="20" spans="2:15" s="15" customFormat="1" ht="24.75" customHeight="1">
      <c r="B20" s="16" t="s">
        <v>136</v>
      </c>
      <c r="C20" s="16" t="s">
        <v>137</v>
      </c>
      <c r="D20" s="16" t="s">
        <v>161</v>
      </c>
      <c r="E20" s="16" t="s">
        <v>162</v>
      </c>
      <c r="F20" s="16" t="s">
        <v>72</v>
      </c>
      <c r="G20" s="16" t="s">
        <v>164</v>
      </c>
      <c r="H20" s="18"/>
      <c r="I20" s="63"/>
      <c r="M20" s="22"/>
    </row>
    <row r="21" spans="2:15" s="15" customFormat="1" ht="24.75" customHeight="1">
      <c r="B21" s="16" t="s">
        <v>150</v>
      </c>
      <c r="C21" s="16" t="s">
        <v>166</v>
      </c>
      <c r="D21" s="27">
        <v>100</v>
      </c>
      <c r="E21" s="27">
        <f>D21-(0.06%*D21+0.04%*100)</f>
        <v>99.9</v>
      </c>
      <c r="F21" s="4"/>
      <c r="G21" s="27">
        <f>D21+(0.06%*D21+0.04%*100)</f>
        <v>100.1</v>
      </c>
      <c r="H21" s="18" t="s">
        <v>187</v>
      </c>
      <c r="I21" s="63">
        <v>3</v>
      </c>
      <c r="J21">
        <f>(0.01%*D21+0.008)/1.732</f>
        <v>1.0392609699769099E-2</v>
      </c>
      <c r="K21">
        <f>J21/D21</f>
        <v>1.03926096997691E-4</v>
      </c>
      <c r="L21">
        <f>0.001/2/SQRT(3)/D21</f>
        <v>2.8867513459481302E-6</v>
      </c>
      <c r="M21" s="19">
        <f>2*SQRT(K21^2+L21^2)</f>
        <v>2.0793268141396101E-4</v>
      </c>
      <c r="O21" s="15">
        <f>J21*1.732</f>
        <v>1.7999999999999999E-2</v>
      </c>
    </row>
    <row r="22" spans="2:15" s="15" customFormat="1" ht="24.75" customHeight="1">
      <c r="B22" s="16"/>
      <c r="C22" s="16"/>
      <c r="D22" s="27">
        <v>50</v>
      </c>
      <c r="E22" s="27">
        <f>D22-(0.06%*D22+0.04%*100)</f>
        <v>49.93</v>
      </c>
      <c r="F22" s="4"/>
      <c r="G22" s="27">
        <f>D22+(0.06%*D22+0.04%*100)</f>
        <v>50.07</v>
      </c>
      <c r="H22" s="18" t="s">
        <v>188</v>
      </c>
      <c r="I22" s="63">
        <v>3</v>
      </c>
      <c r="J22">
        <f>(0.01%*D22+0.008)/1.732</f>
        <v>7.5057736720554298E-3</v>
      </c>
      <c r="K22">
        <f>J22/D22</f>
        <v>1.50115473441109E-4</v>
      </c>
      <c r="L22">
        <f>0.001/2/SQRT(3)/D22</f>
        <v>5.7735026918962604E-6</v>
      </c>
      <c r="M22" s="19">
        <f>2*SQRT(K22^2+L22^2)</f>
        <v>3.0045299133142303E-4</v>
      </c>
      <c r="O22" s="15">
        <f>J22*1.732</f>
        <v>1.2999999999999999E-2</v>
      </c>
    </row>
    <row r="23" spans="2:15" s="15" customFormat="1" ht="24.75" customHeight="1">
      <c r="B23" s="16"/>
      <c r="C23" s="16"/>
      <c r="D23" s="27">
        <v>10</v>
      </c>
      <c r="E23" s="27">
        <f>D23-(0.06%*D23+0.04%*100)</f>
        <v>9.9540000000000006</v>
      </c>
      <c r="F23" s="4"/>
      <c r="G23" s="27">
        <f>D23+(0.06%*D23+0.04%*100)</f>
        <v>10.045999999999999</v>
      </c>
      <c r="H23" s="18" t="s">
        <v>189</v>
      </c>
      <c r="I23" s="63">
        <v>3</v>
      </c>
      <c r="J23">
        <f>(0.01%*D23+0.005)/1.732</f>
        <v>3.4642032332563499E-3</v>
      </c>
      <c r="K23">
        <f>J23/D23</f>
        <v>3.4642032332563499E-4</v>
      </c>
      <c r="L23">
        <f>0.001/2/SQRT(3)/D23</f>
        <v>2.8867513459481299E-5</v>
      </c>
      <c r="M23" s="19">
        <f>2*SQRT(K23^2+L23^2)</f>
        <v>6.9524211610057099E-4</v>
      </c>
      <c r="O23" s="15">
        <f>J23*1.732</f>
        <v>6.0000000000000001E-3</v>
      </c>
    </row>
    <row r="24" spans="2:15" s="15" customFormat="1" ht="24.75" customHeight="1">
      <c r="B24" s="16"/>
      <c r="C24" s="16" t="s">
        <v>137</v>
      </c>
      <c r="D24" s="16" t="s">
        <v>168</v>
      </c>
      <c r="E24" s="16" t="s">
        <v>169</v>
      </c>
      <c r="F24" s="16" t="s">
        <v>71</v>
      </c>
      <c r="G24" s="16" t="s">
        <v>171</v>
      </c>
      <c r="H24" s="18"/>
      <c r="I24" s="63"/>
      <c r="M24" s="22"/>
    </row>
    <row r="25" spans="2:15" s="15" customFormat="1" ht="24.75" customHeight="1">
      <c r="B25" s="16"/>
      <c r="C25" s="16" t="s">
        <v>172</v>
      </c>
      <c r="D25" s="37">
        <v>1</v>
      </c>
      <c r="E25" s="37">
        <f>D25-(0.06%*D25+0.03%*1)</f>
        <v>0.99909999999999999</v>
      </c>
      <c r="F25" s="7"/>
      <c r="G25" s="37">
        <f>D25+(0.06%*D25+0.03%*1)</f>
        <v>1.0008999999999999</v>
      </c>
      <c r="H25" s="18" t="s">
        <v>190</v>
      </c>
      <c r="I25" s="63">
        <v>5</v>
      </c>
      <c r="J25">
        <f>(0.0052%*D25+0.00001)/1.732</f>
        <v>3.5796766743649001E-5</v>
      </c>
      <c r="K25">
        <f t="shared" ref="K25:K36" si="3">J25/D25</f>
        <v>3.5796766743649001E-5</v>
      </c>
      <c r="L25">
        <f>0.00001/2/SQRT(3)/D25</f>
        <v>2.8867513459481302E-6</v>
      </c>
      <c r="M25" s="19">
        <f t="shared" ref="M25:M36" si="4">2*SQRT(K25^2+L25^2)</f>
        <v>7.1824786807898005E-5</v>
      </c>
      <c r="O25" s="15">
        <f t="shared" ref="O25:O36" si="5">J25*1.732</f>
        <v>6.2000000000000003E-5</v>
      </c>
    </row>
    <row r="26" spans="2:15" s="15" customFormat="1" ht="24.75" customHeight="1">
      <c r="B26" s="16"/>
      <c r="C26" s="16"/>
      <c r="D26" s="37">
        <v>0.5</v>
      </c>
      <c r="E26" s="37">
        <f>D26-(0.06%*D26+0.03%*1)</f>
        <v>0.49940000000000001</v>
      </c>
      <c r="F26" s="7"/>
      <c r="G26" s="37">
        <f>D26+(0.06%*D26+0.03%*1)</f>
        <v>0.50060000000000004</v>
      </c>
      <c r="H26" s="18" t="s">
        <v>191</v>
      </c>
      <c r="I26" s="63">
        <v>5</v>
      </c>
      <c r="J26">
        <f>(0.0052%*D26+0.00001)/1.732</f>
        <v>2.07852193995381E-5</v>
      </c>
      <c r="K26">
        <f t="shared" si="3"/>
        <v>4.15704387990762E-5</v>
      </c>
      <c r="L26">
        <f>0.00001/2/SQRT(3)/D26</f>
        <v>5.7735026918962604E-6</v>
      </c>
      <c r="M26" s="19">
        <f t="shared" si="4"/>
        <v>8.3938072410557498E-5</v>
      </c>
      <c r="O26" s="15">
        <f t="shared" si="5"/>
        <v>3.6000000000000001E-5</v>
      </c>
    </row>
    <row r="27" spans="2:15" s="15" customFormat="1" ht="24.75" customHeight="1">
      <c r="B27" s="16"/>
      <c r="C27" s="16"/>
      <c r="D27" s="37">
        <v>0.2</v>
      </c>
      <c r="E27" s="37">
        <f>D27-(0.06%*D27+0.03%*1)</f>
        <v>0.19958000000000001</v>
      </c>
      <c r="F27" s="7"/>
      <c r="G27" s="37">
        <f>D27+(0.06%*D27+0.03%*1)</f>
        <v>0.20041999999999999</v>
      </c>
      <c r="H27" s="18" t="s">
        <v>180</v>
      </c>
      <c r="I27" s="63">
        <v>5</v>
      </c>
      <c r="J27">
        <f>(0.01%*D27+0.000008)/1.732</f>
        <v>1.61662817551963E-5</v>
      </c>
      <c r="K27">
        <f t="shared" si="3"/>
        <v>8.0831408775981501E-5</v>
      </c>
      <c r="L27">
        <f>0.00001/2/SQRT(3)/D27</f>
        <v>1.4433756729740601E-5</v>
      </c>
      <c r="M27" s="19">
        <f t="shared" si="4"/>
        <v>1.6421936548409899E-4</v>
      </c>
      <c r="O27" s="15">
        <f t="shared" si="5"/>
        <v>2.8E-5</v>
      </c>
    </row>
    <row r="28" spans="2:15" s="15" customFormat="1" ht="24.75" customHeight="1">
      <c r="B28" s="16"/>
      <c r="C28" s="16" t="s">
        <v>173</v>
      </c>
      <c r="D28" s="17">
        <v>10</v>
      </c>
      <c r="E28" s="36">
        <f>D28-(0.06%*D28+0.03%*10)</f>
        <v>9.9909999999999997</v>
      </c>
      <c r="F28" s="5"/>
      <c r="G28" s="36">
        <f>D28+(0.06%*D28+0.03%*10)</f>
        <v>10.009</v>
      </c>
      <c r="H28" s="18" t="s">
        <v>190</v>
      </c>
      <c r="I28" s="63">
        <v>4</v>
      </c>
      <c r="J28">
        <f>(0.0052%*D28+0.00007)/1.732</f>
        <v>3.4064665127020801E-4</v>
      </c>
      <c r="K28">
        <f t="shared" si="3"/>
        <v>3.40646651270208E-5</v>
      </c>
      <c r="L28">
        <f>0.0001/2/SQRT(3)/D28</f>
        <v>2.8867513459481302E-6</v>
      </c>
      <c r="M28" s="19">
        <f t="shared" si="4"/>
        <v>6.8372509095395901E-5</v>
      </c>
      <c r="O28" s="15">
        <f t="shared" si="5"/>
        <v>5.9000000000000003E-4</v>
      </c>
    </row>
    <row r="29" spans="2:15" s="15" customFormat="1" ht="24.75" customHeight="1">
      <c r="B29" s="16"/>
      <c r="C29" s="16"/>
      <c r="D29" s="17">
        <v>5</v>
      </c>
      <c r="E29" s="36">
        <f>D29-(0.06%*D29+0.03%*10)</f>
        <v>4.9939999999999998</v>
      </c>
      <c r="F29" s="5"/>
      <c r="G29" s="36">
        <f>D29+(0.06%*D29+0.03%*10)</f>
        <v>5.0060000000000002</v>
      </c>
      <c r="H29" s="18" t="s">
        <v>192</v>
      </c>
      <c r="I29" s="63">
        <v>4</v>
      </c>
      <c r="J29">
        <f>(0.0052%*D29+0.00007)/1.732</f>
        <v>1.9053117782909899E-4</v>
      </c>
      <c r="K29">
        <f t="shared" si="3"/>
        <v>3.81062355658199E-5</v>
      </c>
      <c r="L29">
        <f>0.0001/2/SQRT(3)/D29</f>
        <v>5.7735026918962604E-6</v>
      </c>
      <c r="M29" s="19">
        <f t="shared" si="4"/>
        <v>7.7081774759018106E-5</v>
      </c>
      <c r="O29" s="15">
        <f t="shared" si="5"/>
        <v>3.3E-4</v>
      </c>
    </row>
    <row r="30" spans="2:15" s="15" customFormat="1" ht="24.75" customHeight="1">
      <c r="B30" s="16"/>
      <c r="C30" s="16"/>
      <c r="D30" s="17">
        <v>2</v>
      </c>
      <c r="E30" s="36">
        <f>D30-(0.06%*D30+0.03%*10)</f>
        <v>1.9958</v>
      </c>
      <c r="F30" s="5"/>
      <c r="G30" s="36">
        <f>D30+(0.06%*D30+0.03%*10)</f>
        <v>2.0042</v>
      </c>
      <c r="H30" s="18" t="s">
        <v>192</v>
      </c>
      <c r="I30" s="63">
        <v>4</v>
      </c>
      <c r="J30">
        <f>(0.0052%*D30+0.00001)/1.732</f>
        <v>6.5819861431870702E-5</v>
      </c>
      <c r="K30">
        <f t="shared" si="3"/>
        <v>3.2909930715935297E-5</v>
      </c>
      <c r="L30">
        <f>0.0001/2/SQRT(3)/D30</f>
        <v>1.4433756729740601E-5</v>
      </c>
      <c r="M30" s="19">
        <f t="shared" si="4"/>
        <v>7.1872108637495801E-5</v>
      </c>
      <c r="O30" s="15">
        <f t="shared" si="5"/>
        <v>1.1400000000000001E-4</v>
      </c>
    </row>
    <row r="31" spans="2:15" s="15" customFormat="1" ht="24.75" customHeight="1">
      <c r="B31" s="16"/>
      <c r="C31" s="16" t="s">
        <v>174</v>
      </c>
      <c r="D31" s="27">
        <v>100</v>
      </c>
      <c r="E31" s="26">
        <f>D31-(0.06%*D31+0.03%*100)</f>
        <v>99.91</v>
      </c>
      <c r="F31" s="4"/>
      <c r="G31" s="26">
        <f>D31+(0.06%*D31+0.03%*100)</f>
        <v>100.09</v>
      </c>
      <c r="H31" s="18" t="s">
        <v>191</v>
      </c>
      <c r="I31" s="63">
        <v>3</v>
      </c>
      <c r="J31">
        <f>(0.0065%*D31+0.0007)/1.732</f>
        <v>4.1570438799076199E-3</v>
      </c>
      <c r="K31">
        <f t="shared" si="3"/>
        <v>4.15704387990762E-5</v>
      </c>
      <c r="L31">
        <f>0.001/2/SQRT(3)/D31</f>
        <v>2.8867513459481302E-6</v>
      </c>
      <c r="M31" s="19">
        <f t="shared" si="4"/>
        <v>8.3340266378263995E-5</v>
      </c>
      <c r="O31" s="15">
        <f t="shared" si="5"/>
        <v>7.1999999999999998E-3</v>
      </c>
    </row>
    <row r="32" spans="2:15" s="15" customFormat="1" ht="24.75" customHeight="1">
      <c r="B32" s="16"/>
      <c r="C32" s="16"/>
      <c r="D32" s="27">
        <v>50</v>
      </c>
      <c r="E32" s="26">
        <f>D32-(0.06%*D32+0.03%*100)</f>
        <v>49.94</v>
      </c>
      <c r="F32" s="4"/>
      <c r="G32" s="26">
        <f>D32+(0.06%*D32+0.03%*100)</f>
        <v>50.06</v>
      </c>
      <c r="H32" s="18" t="s">
        <v>191</v>
      </c>
      <c r="I32" s="63">
        <v>3</v>
      </c>
      <c r="J32">
        <f>(0.0065%*D32+0.0007)/1.732</f>
        <v>2.28060046189376E-3</v>
      </c>
      <c r="K32">
        <f t="shared" si="3"/>
        <v>4.5612009237875299E-5</v>
      </c>
      <c r="L32">
        <f>0.001/2/SQRT(3)/D32</f>
        <v>5.7735026918962604E-6</v>
      </c>
      <c r="M32" s="19">
        <f t="shared" si="4"/>
        <v>9.1952161475410696E-5</v>
      </c>
      <c r="O32" s="15">
        <f t="shared" si="5"/>
        <v>3.9500000000000004E-3</v>
      </c>
    </row>
    <row r="33" spans="2:15" s="15" customFormat="1" ht="24.75" customHeight="1">
      <c r="B33" s="16"/>
      <c r="C33" s="16"/>
      <c r="D33" s="27">
        <v>20</v>
      </c>
      <c r="E33" s="26">
        <f>D33-(0.06%*D33+0.03%*100)</f>
        <v>19.957999999999998</v>
      </c>
      <c r="F33" s="4"/>
      <c r="G33" s="26">
        <f>D33+(0.06%*D33+0.03%*100)</f>
        <v>20.042000000000002</v>
      </c>
      <c r="H33" s="18" t="s">
        <v>190</v>
      </c>
      <c r="I33" s="63">
        <v>3</v>
      </c>
      <c r="J33">
        <f>(0.0052%*D33+0.00007)/1.732</f>
        <v>6.4087759815242503E-4</v>
      </c>
      <c r="K33">
        <f t="shared" si="3"/>
        <v>3.2043879907621298E-5</v>
      </c>
      <c r="L33">
        <f>0.001/2/SQRT(3)/D33</f>
        <v>1.4433756729740601E-5</v>
      </c>
      <c r="M33" s="19">
        <f t="shared" si="4"/>
        <v>7.0287979057588501E-5</v>
      </c>
      <c r="O33" s="15">
        <f t="shared" si="5"/>
        <v>1.1100000000000001E-3</v>
      </c>
    </row>
    <row r="34" spans="2:15" s="15" customFormat="1" ht="24.75" customHeight="1">
      <c r="B34" s="16"/>
      <c r="C34" s="16" t="s">
        <v>184</v>
      </c>
      <c r="D34" s="39">
        <v>700</v>
      </c>
      <c r="E34" s="38">
        <f>D34-(0.06%*D34+0.0225%*1000)</f>
        <v>699.35500000000002</v>
      </c>
      <c r="F34" s="55"/>
      <c r="G34" s="38">
        <f>D34+(0.06%*D34+0.0225%*1000)</f>
        <v>700.64499999999998</v>
      </c>
      <c r="H34" s="18" t="s">
        <v>186</v>
      </c>
      <c r="I34" s="63">
        <v>2</v>
      </c>
      <c r="J34">
        <f>(0.009%*D34+0.004)/1.732</f>
        <v>3.8683602771362603E-2</v>
      </c>
      <c r="K34">
        <f t="shared" si="3"/>
        <v>5.5262289673375097E-5</v>
      </c>
      <c r="L34">
        <f>0.01/2/SQRT(3)/D34</f>
        <v>4.1239304942116103E-6</v>
      </c>
      <c r="M34" s="19">
        <f t="shared" si="4"/>
        <v>1.1083140349197101E-4</v>
      </c>
      <c r="O34" s="15">
        <f t="shared" si="5"/>
        <v>6.7000000000000004E-2</v>
      </c>
    </row>
    <row r="35" spans="2:15" s="15" customFormat="1" ht="24.75" customHeight="1">
      <c r="B35" s="16"/>
      <c r="C35" s="16"/>
      <c r="D35" s="39">
        <v>500</v>
      </c>
      <c r="E35" s="38">
        <f>D35-(0.06%*D35+0.0225%*1000)</f>
        <v>499.47500000000002</v>
      </c>
      <c r="F35" s="55"/>
      <c r="G35" s="38">
        <f>D35+(0.06%*D35+0.0225%*1000)</f>
        <v>500.52499999999998</v>
      </c>
      <c r="H35" s="18" t="s">
        <v>186</v>
      </c>
      <c r="I35" s="63">
        <v>2</v>
      </c>
      <c r="J35">
        <f>(0.009%*D35+0.004)/1.732</f>
        <v>2.8290993071593499E-2</v>
      </c>
      <c r="K35">
        <f t="shared" si="3"/>
        <v>5.6581986143187101E-5</v>
      </c>
      <c r="L35">
        <f>0.01/2/SQRT(3)/D35</f>
        <v>5.7735026918962604E-6</v>
      </c>
      <c r="M35" s="19">
        <f t="shared" si="4"/>
        <v>1.13752362612827E-4</v>
      </c>
      <c r="O35" s="15">
        <f t="shared" si="5"/>
        <v>4.9000000000000002E-2</v>
      </c>
    </row>
    <row r="36" spans="2:15" s="15" customFormat="1" ht="24.75" customHeight="1">
      <c r="B36" s="16"/>
      <c r="C36" s="16"/>
      <c r="D36" s="39">
        <v>200</v>
      </c>
      <c r="E36" s="38">
        <f>D36-(0.06%*D36+0.0225%*1000)</f>
        <v>199.655</v>
      </c>
      <c r="F36" s="55"/>
      <c r="G36" s="38">
        <f>D36+(0.06%*D36+0.0225%*1000)</f>
        <v>200.345</v>
      </c>
      <c r="H36" s="18" t="s">
        <v>186</v>
      </c>
      <c r="I36" s="63">
        <v>2</v>
      </c>
      <c r="J36">
        <f>(0.0065%*D36+0.007)/1.732</f>
        <v>1.15473441108545E-2</v>
      </c>
      <c r="K36">
        <f t="shared" si="3"/>
        <v>5.7736720554272503E-5</v>
      </c>
      <c r="L36">
        <f>0.01/2/SQRT(3)/D36</f>
        <v>1.4433756729740601E-5</v>
      </c>
      <c r="M36" s="19">
        <f t="shared" si="4"/>
        <v>1.1902772786204099E-4</v>
      </c>
      <c r="O36" s="15">
        <f t="shared" si="5"/>
        <v>0.02</v>
      </c>
    </row>
    <row r="37" spans="2:15" s="15" customFormat="1" ht="20.25"/>
    <row r="38" spans="2:15" s="15" customFormat="1" ht="20.25"/>
    <row r="39" spans="2:15" s="15" customFormat="1" ht="20.25"/>
    <row r="40" spans="2:15" s="15" customFormat="1" ht="20.25"/>
    <row r="41" spans="2:15" s="15" customFormat="1" ht="20.25"/>
    <row r="42" spans="2:15" s="15" customFormat="1" ht="20.25"/>
    <row r="43" spans="2:15" s="15" customFormat="1" ht="20.25"/>
    <row r="44" spans="2:15" s="15" customFormat="1" ht="20.25"/>
    <row r="45" spans="2:15" s="15" customFormat="1" ht="20.25"/>
    <row r="46" spans="2:15" s="15" customFormat="1" ht="20.25"/>
    <row r="47" spans="2:15" s="15" customFormat="1" ht="20.25"/>
    <row r="48" spans="2:15" s="15" customFormat="1" ht="20.25"/>
    <row r="49" s="15" customFormat="1" ht="20.25"/>
    <row r="50" s="15" customFormat="1" ht="20.25"/>
    <row r="51" s="15" customFormat="1" ht="20.25"/>
    <row r="52" s="15" customFormat="1" ht="20.25"/>
    <row r="53" s="15" customFormat="1" ht="20.25"/>
    <row r="54" s="15" customFormat="1" ht="20.25"/>
    <row r="55" s="15" customFormat="1" ht="20.25"/>
    <row r="56" s="15" customFormat="1" ht="20.25"/>
    <row r="57" s="15" customFormat="1" ht="20.25"/>
    <row r="58" s="15" customFormat="1" ht="20.25"/>
  </sheetData>
  <mergeCells count="5">
    <mergeCell ref="B1:C1"/>
    <mergeCell ref="F1:G1"/>
    <mergeCell ref="B3:H3"/>
    <mergeCell ref="B4:D4"/>
    <mergeCell ref="B7:E7"/>
  </mergeCells>
  <phoneticPr fontId="26" type="noConversion"/>
  <conditionalFormatting sqref="F9">
    <cfRule type="expression" dxfId="17" priority="5">
      <formula>OR($F9&gt;=ROUND($G9,$I9),$F9&lt;=ROUND($E9,$I9))</formula>
    </cfRule>
  </conditionalFormatting>
  <conditionalFormatting sqref="F10">
    <cfRule type="expression" dxfId="16" priority="4">
      <formula>OR($F10&gt;=ROUND($G10,$I10),$F10&lt;=ROUND($E10,$I10))</formula>
    </cfRule>
  </conditionalFormatting>
  <conditionalFormatting sqref="F12:F19">
    <cfRule type="expression" dxfId="15" priority="3">
      <formula>OR($F12&gt;=ROUND($G12,$I12),$F12&lt;=ROUND($E12,$I12))</formula>
    </cfRule>
  </conditionalFormatting>
  <conditionalFormatting sqref="F21:F23">
    <cfRule type="expression" dxfId="14" priority="2">
      <formula>OR($F21&gt;=ROUND($G21,$I21),$F21&lt;=ROUND($E21,$I21))</formula>
    </cfRule>
  </conditionalFormatting>
  <conditionalFormatting sqref="F25:F36">
    <cfRule type="expression" dxfId="13" priority="1">
      <formula>OR($F25&gt;=ROUND($G25,$I25),$F25&lt;=ROUND($E25,$I25))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topLeftCell="A4" workbookViewId="0">
      <selection activeCell="F9" sqref="F9"/>
    </sheetView>
  </sheetViews>
  <sheetFormatPr defaultColWidth="9" defaultRowHeight="13.5"/>
  <cols>
    <col min="4" max="4" width="18.75" customWidth="1"/>
    <col min="5" max="5" width="21.625" customWidth="1"/>
    <col min="6" max="6" width="17" customWidth="1"/>
    <col min="7" max="7" width="23.5" customWidth="1"/>
    <col min="8" max="8" width="37" customWidth="1"/>
    <col min="9" max="9" width="10.75" customWidth="1"/>
    <col min="10" max="10" width="14" customWidth="1"/>
    <col min="11" max="11" width="15.875" customWidth="1"/>
    <col min="12" max="12" width="18.25" customWidth="1"/>
    <col min="260" max="260" width="18.75" customWidth="1"/>
    <col min="261" max="261" width="21.625" customWidth="1"/>
    <col min="262" max="262" width="17" customWidth="1"/>
    <col min="263" max="263" width="23.5" customWidth="1"/>
    <col min="264" max="264" width="37" customWidth="1"/>
    <col min="265" max="265" width="10.75" customWidth="1"/>
    <col min="266" max="266" width="14" customWidth="1"/>
    <col min="267" max="267" width="15.875" customWidth="1"/>
    <col min="268" max="268" width="18.25" customWidth="1"/>
    <col min="516" max="516" width="18.75" customWidth="1"/>
    <col min="517" max="517" width="21.625" customWidth="1"/>
    <col min="518" max="518" width="17" customWidth="1"/>
    <col min="519" max="519" width="23.5" customWidth="1"/>
    <col min="520" max="520" width="37" customWidth="1"/>
    <col min="521" max="521" width="10.75" customWidth="1"/>
    <col min="522" max="522" width="14" customWidth="1"/>
    <col min="523" max="523" width="15.875" customWidth="1"/>
    <col min="524" max="524" width="18.25" customWidth="1"/>
    <col min="772" max="772" width="18.75" customWidth="1"/>
    <col min="773" max="773" width="21.625" customWidth="1"/>
    <col min="774" max="774" width="17" customWidth="1"/>
    <col min="775" max="775" width="23.5" customWidth="1"/>
    <col min="776" max="776" width="37" customWidth="1"/>
    <col min="777" max="777" width="10.75" customWidth="1"/>
    <col min="778" max="778" width="14" customWidth="1"/>
    <col min="779" max="779" width="15.875" customWidth="1"/>
    <col min="780" max="780" width="18.25" customWidth="1"/>
    <col min="1028" max="1028" width="18.75" customWidth="1"/>
    <col min="1029" max="1029" width="21.625" customWidth="1"/>
    <col min="1030" max="1030" width="17" customWidth="1"/>
    <col min="1031" max="1031" width="23.5" customWidth="1"/>
    <col min="1032" max="1032" width="37" customWidth="1"/>
    <col min="1033" max="1033" width="10.75" customWidth="1"/>
    <col min="1034" max="1034" width="14" customWidth="1"/>
    <col min="1035" max="1035" width="15.875" customWidth="1"/>
    <col min="1036" max="1036" width="18.25" customWidth="1"/>
    <col min="1284" max="1284" width="18.75" customWidth="1"/>
    <col min="1285" max="1285" width="21.625" customWidth="1"/>
    <col min="1286" max="1286" width="17" customWidth="1"/>
    <col min="1287" max="1287" width="23.5" customWidth="1"/>
    <col min="1288" max="1288" width="37" customWidth="1"/>
    <col min="1289" max="1289" width="10.75" customWidth="1"/>
    <col min="1290" max="1290" width="14" customWidth="1"/>
    <col min="1291" max="1291" width="15.875" customWidth="1"/>
    <col min="1292" max="1292" width="18.25" customWidth="1"/>
    <col min="1540" max="1540" width="18.75" customWidth="1"/>
    <col min="1541" max="1541" width="21.625" customWidth="1"/>
    <col min="1542" max="1542" width="17" customWidth="1"/>
    <col min="1543" max="1543" width="23.5" customWidth="1"/>
    <col min="1544" max="1544" width="37" customWidth="1"/>
    <col min="1545" max="1545" width="10.75" customWidth="1"/>
    <col min="1546" max="1546" width="14" customWidth="1"/>
    <col min="1547" max="1547" width="15.875" customWidth="1"/>
    <col min="1548" max="1548" width="18.25" customWidth="1"/>
    <col min="1796" max="1796" width="18.75" customWidth="1"/>
    <col min="1797" max="1797" width="21.625" customWidth="1"/>
    <col min="1798" max="1798" width="17" customWidth="1"/>
    <col min="1799" max="1799" width="23.5" customWidth="1"/>
    <col min="1800" max="1800" width="37" customWidth="1"/>
    <col min="1801" max="1801" width="10.75" customWidth="1"/>
    <col min="1802" max="1802" width="14" customWidth="1"/>
    <col min="1803" max="1803" width="15.875" customWidth="1"/>
    <col min="1804" max="1804" width="18.25" customWidth="1"/>
    <col min="2052" max="2052" width="18.75" customWidth="1"/>
    <col min="2053" max="2053" width="21.625" customWidth="1"/>
    <col min="2054" max="2054" width="17" customWidth="1"/>
    <col min="2055" max="2055" width="23.5" customWidth="1"/>
    <col min="2056" max="2056" width="37" customWidth="1"/>
    <col min="2057" max="2057" width="10.75" customWidth="1"/>
    <col min="2058" max="2058" width="14" customWidth="1"/>
    <col min="2059" max="2059" width="15.875" customWidth="1"/>
    <col min="2060" max="2060" width="18.25" customWidth="1"/>
    <col min="2308" max="2308" width="18.75" customWidth="1"/>
    <col min="2309" max="2309" width="21.625" customWidth="1"/>
    <col min="2310" max="2310" width="17" customWidth="1"/>
    <col min="2311" max="2311" width="23.5" customWidth="1"/>
    <col min="2312" max="2312" width="37" customWidth="1"/>
    <col min="2313" max="2313" width="10.75" customWidth="1"/>
    <col min="2314" max="2314" width="14" customWidth="1"/>
    <col min="2315" max="2315" width="15.875" customWidth="1"/>
    <col min="2316" max="2316" width="18.25" customWidth="1"/>
    <col min="2564" max="2564" width="18.75" customWidth="1"/>
    <col min="2565" max="2565" width="21.625" customWidth="1"/>
    <col min="2566" max="2566" width="17" customWidth="1"/>
    <col min="2567" max="2567" width="23.5" customWidth="1"/>
    <col min="2568" max="2568" width="37" customWidth="1"/>
    <col min="2569" max="2569" width="10.75" customWidth="1"/>
    <col min="2570" max="2570" width="14" customWidth="1"/>
    <col min="2571" max="2571" width="15.875" customWidth="1"/>
    <col min="2572" max="2572" width="18.25" customWidth="1"/>
    <col min="2820" max="2820" width="18.75" customWidth="1"/>
    <col min="2821" max="2821" width="21.625" customWidth="1"/>
    <col min="2822" max="2822" width="17" customWidth="1"/>
    <col min="2823" max="2823" width="23.5" customWidth="1"/>
    <col min="2824" max="2824" width="37" customWidth="1"/>
    <col min="2825" max="2825" width="10.75" customWidth="1"/>
    <col min="2826" max="2826" width="14" customWidth="1"/>
    <col min="2827" max="2827" width="15.875" customWidth="1"/>
    <col min="2828" max="2828" width="18.25" customWidth="1"/>
    <col min="3076" max="3076" width="18.75" customWidth="1"/>
    <col min="3077" max="3077" width="21.625" customWidth="1"/>
    <col min="3078" max="3078" width="17" customWidth="1"/>
    <col min="3079" max="3079" width="23.5" customWidth="1"/>
    <col min="3080" max="3080" width="37" customWidth="1"/>
    <col min="3081" max="3081" width="10.75" customWidth="1"/>
    <col min="3082" max="3082" width="14" customWidth="1"/>
    <col min="3083" max="3083" width="15.875" customWidth="1"/>
    <col min="3084" max="3084" width="18.25" customWidth="1"/>
    <col min="3332" max="3332" width="18.75" customWidth="1"/>
    <col min="3333" max="3333" width="21.625" customWidth="1"/>
    <col min="3334" max="3334" width="17" customWidth="1"/>
    <col min="3335" max="3335" width="23.5" customWidth="1"/>
    <col min="3336" max="3336" width="37" customWidth="1"/>
    <col min="3337" max="3337" width="10.75" customWidth="1"/>
    <col min="3338" max="3338" width="14" customWidth="1"/>
    <col min="3339" max="3339" width="15.875" customWidth="1"/>
    <col min="3340" max="3340" width="18.25" customWidth="1"/>
    <col min="3588" max="3588" width="18.75" customWidth="1"/>
    <col min="3589" max="3589" width="21.625" customWidth="1"/>
    <col min="3590" max="3590" width="17" customWidth="1"/>
    <col min="3591" max="3591" width="23.5" customWidth="1"/>
    <col min="3592" max="3592" width="37" customWidth="1"/>
    <col min="3593" max="3593" width="10.75" customWidth="1"/>
    <col min="3594" max="3594" width="14" customWidth="1"/>
    <col min="3595" max="3595" width="15.875" customWidth="1"/>
    <col min="3596" max="3596" width="18.25" customWidth="1"/>
    <col min="3844" max="3844" width="18.75" customWidth="1"/>
    <col min="3845" max="3845" width="21.625" customWidth="1"/>
    <col min="3846" max="3846" width="17" customWidth="1"/>
    <col min="3847" max="3847" width="23.5" customWidth="1"/>
    <col min="3848" max="3848" width="37" customWidth="1"/>
    <col min="3849" max="3849" width="10.75" customWidth="1"/>
    <col min="3850" max="3850" width="14" customWidth="1"/>
    <col min="3851" max="3851" width="15.875" customWidth="1"/>
    <col min="3852" max="3852" width="18.25" customWidth="1"/>
    <col min="4100" max="4100" width="18.75" customWidth="1"/>
    <col min="4101" max="4101" width="21.625" customWidth="1"/>
    <col min="4102" max="4102" width="17" customWidth="1"/>
    <col min="4103" max="4103" width="23.5" customWidth="1"/>
    <col min="4104" max="4104" width="37" customWidth="1"/>
    <col min="4105" max="4105" width="10.75" customWidth="1"/>
    <col min="4106" max="4106" width="14" customWidth="1"/>
    <col min="4107" max="4107" width="15.875" customWidth="1"/>
    <col min="4108" max="4108" width="18.25" customWidth="1"/>
    <col min="4356" max="4356" width="18.75" customWidth="1"/>
    <col min="4357" max="4357" width="21.625" customWidth="1"/>
    <col min="4358" max="4358" width="17" customWidth="1"/>
    <col min="4359" max="4359" width="23.5" customWidth="1"/>
    <col min="4360" max="4360" width="37" customWidth="1"/>
    <col min="4361" max="4361" width="10.75" customWidth="1"/>
    <col min="4362" max="4362" width="14" customWidth="1"/>
    <col min="4363" max="4363" width="15.875" customWidth="1"/>
    <col min="4364" max="4364" width="18.25" customWidth="1"/>
    <col min="4612" max="4612" width="18.75" customWidth="1"/>
    <col min="4613" max="4613" width="21.625" customWidth="1"/>
    <col min="4614" max="4614" width="17" customWidth="1"/>
    <col min="4615" max="4615" width="23.5" customWidth="1"/>
    <col min="4616" max="4616" width="37" customWidth="1"/>
    <col min="4617" max="4617" width="10.75" customWidth="1"/>
    <col min="4618" max="4618" width="14" customWidth="1"/>
    <col min="4619" max="4619" width="15.875" customWidth="1"/>
    <col min="4620" max="4620" width="18.25" customWidth="1"/>
    <col min="4868" max="4868" width="18.75" customWidth="1"/>
    <col min="4869" max="4869" width="21.625" customWidth="1"/>
    <col min="4870" max="4870" width="17" customWidth="1"/>
    <col min="4871" max="4871" width="23.5" customWidth="1"/>
    <col min="4872" max="4872" width="37" customWidth="1"/>
    <col min="4873" max="4873" width="10.75" customWidth="1"/>
    <col min="4874" max="4874" width="14" customWidth="1"/>
    <col min="4875" max="4875" width="15.875" customWidth="1"/>
    <col min="4876" max="4876" width="18.25" customWidth="1"/>
    <col min="5124" max="5124" width="18.75" customWidth="1"/>
    <col min="5125" max="5125" width="21.625" customWidth="1"/>
    <col min="5126" max="5126" width="17" customWidth="1"/>
    <col min="5127" max="5127" width="23.5" customWidth="1"/>
    <col min="5128" max="5128" width="37" customWidth="1"/>
    <col min="5129" max="5129" width="10.75" customWidth="1"/>
    <col min="5130" max="5130" width="14" customWidth="1"/>
    <col min="5131" max="5131" width="15.875" customWidth="1"/>
    <col min="5132" max="5132" width="18.25" customWidth="1"/>
    <col min="5380" max="5380" width="18.75" customWidth="1"/>
    <col min="5381" max="5381" width="21.625" customWidth="1"/>
    <col min="5382" max="5382" width="17" customWidth="1"/>
    <col min="5383" max="5383" width="23.5" customWidth="1"/>
    <col min="5384" max="5384" width="37" customWidth="1"/>
    <col min="5385" max="5385" width="10.75" customWidth="1"/>
    <col min="5386" max="5386" width="14" customWidth="1"/>
    <col min="5387" max="5387" width="15.875" customWidth="1"/>
    <col min="5388" max="5388" width="18.25" customWidth="1"/>
    <col min="5636" max="5636" width="18.75" customWidth="1"/>
    <col min="5637" max="5637" width="21.625" customWidth="1"/>
    <col min="5638" max="5638" width="17" customWidth="1"/>
    <col min="5639" max="5639" width="23.5" customWidth="1"/>
    <col min="5640" max="5640" width="37" customWidth="1"/>
    <col min="5641" max="5641" width="10.75" customWidth="1"/>
    <col min="5642" max="5642" width="14" customWidth="1"/>
    <col min="5643" max="5643" width="15.875" customWidth="1"/>
    <col min="5644" max="5644" width="18.25" customWidth="1"/>
    <col min="5892" max="5892" width="18.75" customWidth="1"/>
    <col min="5893" max="5893" width="21.625" customWidth="1"/>
    <col min="5894" max="5894" width="17" customWidth="1"/>
    <col min="5895" max="5895" width="23.5" customWidth="1"/>
    <col min="5896" max="5896" width="37" customWidth="1"/>
    <col min="5897" max="5897" width="10.75" customWidth="1"/>
    <col min="5898" max="5898" width="14" customWidth="1"/>
    <col min="5899" max="5899" width="15.875" customWidth="1"/>
    <col min="5900" max="5900" width="18.25" customWidth="1"/>
    <col min="6148" max="6148" width="18.75" customWidth="1"/>
    <col min="6149" max="6149" width="21.625" customWidth="1"/>
    <col min="6150" max="6150" width="17" customWidth="1"/>
    <col min="6151" max="6151" width="23.5" customWidth="1"/>
    <col min="6152" max="6152" width="37" customWidth="1"/>
    <col min="6153" max="6153" width="10.75" customWidth="1"/>
    <col min="6154" max="6154" width="14" customWidth="1"/>
    <col min="6155" max="6155" width="15.875" customWidth="1"/>
    <col min="6156" max="6156" width="18.25" customWidth="1"/>
    <col min="6404" max="6404" width="18.75" customWidth="1"/>
    <col min="6405" max="6405" width="21.625" customWidth="1"/>
    <col min="6406" max="6406" width="17" customWidth="1"/>
    <col min="6407" max="6407" width="23.5" customWidth="1"/>
    <col min="6408" max="6408" width="37" customWidth="1"/>
    <col min="6409" max="6409" width="10.75" customWidth="1"/>
    <col min="6410" max="6410" width="14" customWidth="1"/>
    <col min="6411" max="6411" width="15.875" customWidth="1"/>
    <col min="6412" max="6412" width="18.25" customWidth="1"/>
    <col min="6660" max="6660" width="18.75" customWidth="1"/>
    <col min="6661" max="6661" width="21.625" customWidth="1"/>
    <col min="6662" max="6662" width="17" customWidth="1"/>
    <col min="6663" max="6663" width="23.5" customWidth="1"/>
    <col min="6664" max="6664" width="37" customWidth="1"/>
    <col min="6665" max="6665" width="10.75" customWidth="1"/>
    <col min="6666" max="6666" width="14" customWidth="1"/>
    <col min="6667" max="6667" width="15.875" customWidth="1"/>
    <col min="6668" max="6668" width="18.25" customWidth="1"/>
    <col min="6916" max="6916" width="18.75" customWidth="1"/>
    <col min="6917" max="6917" width="21.625" customWidth="1"/>
    <col min="6918" max="6918" width="17" customWidth="1"/>
    <col min="6919" max="6919" width="23.5" customWidth="1"/>
    <col min="6920" max="6920" width="37" customWidth="1"/>
    <col min="6921" max="6921" width="10.75" customWidth="1"/>
    <col min="6922" max="6922" width="14" customWidth="1"/>
    <col min="6923" max="6923" width="15.875" customWidth="1"/>
    <col min="6924" max="6924" width="18.25" customWidth="1"/>
    <col min="7172" max="7172" width="18.75" customWidth="1"/>
    <col min="7173" max="7173" width="21.625" customWidth="1"/>
    <col min="7174" max="7174" width="17" customWidth="1"/>
    <col min="7175" max="7175" width="23.5" customWidth="1"/>
    <col min="7176" max="7176" width="37" customWidth="1"/>
    <col min="7177" max="7177" width="10.75" customWidth="1"/>
    <col min="7178" max="7178" width="14" customWidth="1"/>
    <col min="7179" max="7179" width="15.875" customWidth="1"/>
    <col min="7180" max="7180" width="18.25" customWidth="1"/>
    <col min="7428" max="7428" width="18.75" customWidth="1"/>
    <col min="7429" max="7429" width="21.625" customWidth="1"/>
    <col min="7430" max="7430" width="17" customWidth="1"/>
    <col min="7431" max="7431" width="23.5" customWidth="1"/>
    <col min="7432" max="7432" width="37" customWidth="1"/>
    <col min="7433" max="7433" width="10.75" customWidth="1"/>
    <col min="7434" max="7434" width="14" customWidth="1"/>
    <col min="7435" max="7435" width="15.875" customWidth="1"/>
    <col min="7436" max="7436" width="18.25" customWidth="1"/>
    <col min="7684" max="7684" width="18.75" customWidth="1"/>
    <col min="7685" max="7685" width="21.625" customWidth="1"/>
    <col min="7686" max="7686" width="17" customWidth="1"/>
    <col min="7687" max="7687" width="23.5" customWidth="1"/>
    <col min="7688" max="7688" width="37" customWidth="1"/>
    <col min="7689" max="7689" width="10.75" customWidth="1"/>
    <col min="7690" max="7690" width="14" customWidth="1"/>
    <col min="7691" max="7691" width="15.875" customWidth="1"/>
    <col min="7692" max="7692" width="18.25" customWidth="1"/>
    <col min="7940" max="7940" width="18.75" customWidth="1"/>
    <col min="7941" max="7941" width="21.625" customWidth="1"/>
    <col min="7942" max="7942" width="17" customWidth="1"/>
    <col min="7943" max="7943" width="23.5" customWidth="1"/>
    <col min="7944" max="7944" width="37" customWidth="1"/>
    <col min="7945" max="7945" width="10.75" customWidth="1"/>
    <col min="7946" max="7946" width="14" customWidth="1"/>
    <col min="7947" max="7947" width="15.875" customWidth="1"/>
    <col min="7948" max="7948" width="18.25" customWidth="1"/>
    <col min="8196" max="8196" width="18.75" customWidth="1"/>
    <col min="8197" max="8197" width="21.625" customWidth="1"/>
    <col min="8198" max="8198" width="17" customWidth="1"/>
    <col min="8199" max="8199" width="23.5" customWidth="1"/>
    <col min="8200" max="8200" width="37" customWidth="1"/>
    <col min="8201" max="8201" width="10.75" customWidth="1"/>
    <col min="8202" max="8202" width="14" customWidth="1"/>
    <col min="8203" max="8203" width="15.875" customWidth="1"/>
    <col min="8204" max="8204" width="18.25" customWidth="1"/>
    <col min="8452" max="8452" width="18.75" customWidth="1"/>
    <col min="8453" max="8453" width="21.625" customWidth="1"/>
    <col min="8454" max="8454" width="17" customWidth="1"/>
    <col min="8455" max="8455" width="23.5" customWidth="1"/>
    <col min="8456" max="8456" width="37" customWidth="1"/>
    <col min="8457" max="8457" width="10.75" customWidth="1"/>
    <col min="8458" max="8458" width="14" customWidth="1"/>
    <col min="8459" max="8459" width="15.875" customWidth="1"/>
    <col min="8460" max="8460" width="18.25" customWidth="1"/>
    <col min="8708" max="8708" width="18.75" customWidth="1"/>
    <col min="8709" max="8709" width="21.625" customWidth="1"/>
    <col min="8710" max="8710" width="17" customWidth="1"/>
    <col min="8711" max="8711" width="23.5" customWidth="1"/>
    <col min="8712" max="8712" width="37" customWidth="1"/>
    <col min="8713" max="8713" width="10.75" customWidth="1"/>
    <col min="8714" max="8714" width="14" customWidth="1"/>
    <col min="8715" max="8715" width="15.875" customWidth="1"/>
    <col min="8716" max="8716" width="18.25" customWidth="1"/>
    <col min="8964" max="8964" width="18.75" customWidth="1"/>
    <col min="8965" max="8965" width="21.625" customWidth="1"/>
    <col min="8966" max="8966" width="17" customWidth="1"/>
    <col min="8967" max="8967" width="23.5" customWidth="1"/>
    <col min="8968" max="8968" width="37" customWidth="1"/>
    <col min="8969" max="8969" width="10.75" customWidth="1"/>
    <col min="8970" max="8970" width="14" customWidth="1"/>
    <col min="8971" max="8971" width="15.875" customWidth="1"/>
    <col min="8972" max="8972" width="18.25" customWidth="1"/>
    <col min="9220" max="9220" width="18.75" customWidth="1"/>
    <col min="9221" max="9221" width="21.625" customWidth="1"/>
    <col min="9222" max="9222" width="17" customWidth="1"/>
    <col min="9223" max="9223" width="23.5" customWidth="1"/>
    <col min="9224" max="9224" width="37" customWidth="1"/>
    <col min="9225" max="9225" width="10.75" customWidth="1"/>
    <col min="9226" max="9226" width="14" customWidth="1"/>
    <col min="9227" max="9227" width="15.875" customWidth="1"/>
    <col min="9228" max="9228" width="18.25" customWidth="1"/>
    <col min="9476" max="9476" width="18.75" customWidth="1"/>
    <col min="9477" max="9477" width="21.625" customWidth="1"/>
    <col min="9478" max="9478" width="17" customWidth="1"/>
    <col min="9479" max="9479" width="23.5" customWidth="1"/>
    <col min="9480" max="9480" width="37" customWidth="1"/>
    <col min="9481" max="9481" width="10.75" customWidth="1"/>
    <col min="9482" max="9482" width="14" customWidth="1"/>
    <col min="9483" max="9483" width="15.875" customWidth="1"/>
    <col min="9484" max="9484" width="18.25" customWidth="1"/>
    <col min="9732" max="9732" width="18.75" customWidth="1"/>
    <col min="9733" max="9733" width="21.625" customWidth="1"/>
    <col min="9734" max="9734" width="17" customWidth="1"/>
    <col min="9735" max="9735" width="23.5" customWidth="1"/>
    <col min="9736" max="9736" width="37" customWidth="1"/>
    <col min="9737" max="9737" width="10.75" customWidth="1"/>
    <col min="9738" max="9738" width="14" customWidth="1"/>
    <col min="9739" max="9739" width="15.875" customWidth="1"/>
    <col min="9740" max="9740" width="18.25" customWidth="1"/>
    <col min="9988" max="9988" width="18.75" customWidth="1"/>
    <col min="9989" max="9989" width="21.625" customWidth="1"/>
    <col min="9990" max="9990" width="17" customWidth="1"/>
    <col min="9991" max="9991" width="23.5" customWidth="1"/>
    <col min="9992" max="9992" width="37" customWidth="1"/>
    <col min="9993" max="9993" width="10.75" customWidth="1"/>
    <col min="9994" max="9994" width="14" customWidth="1"/>
    <col min="9995" max="9995" width="15.875" customWidth="1"/>
    <col min="9996" max="9996" width="18.25" customWidth="1"/>
    <col min="10244" max="10244" width="18.75" customWidth="1"/>
    <col min="10245" max="10245" width="21.625" customWidth="1"/>
    <col min="10246" max="10246" width="17" customWidth="1"/>
    <col min="10247" max="10247" width="23.5" customWidth="1"/>
    <col min="10248" max="10248" width="37" customWidth="1"/>
    <col min="10249" max="10249" width="10.75" customWidth="1"/>
    <col min="10250" max="10250" width="14" customWidth="1"/>
    <col min="10251" max="10251" width="15.875" customWidth="1"/>
    <col min="10252" max="10252" width="18.25" customWidth="1"/>
    <col min="10500" max="10500" width="18.75" customWidth="1"/>
    <col min="10501" max="10501" width="21.625" customWidth="1"/>
    <col min="10502" max="10502" width="17" customWidth="1"/>
    <col min="10503" max="10503" width="23.5" customWidth="1"/>
    <col min="10504" max="10504" width="37" customWidth="1"/>
    <col min="10505" max="10505" width="10.75" customWidth="1"/>
    <col min="10506" max="10506" width="14" customWidth="1"/>
    <col min="10507" max="10507" width="15.875" customWidth="1"/>
    <col min="10508" max="10508" width="18.25" customWidth="1"/>
    <col min="10756" max="10756" width="18.75" customWidth="1"/>
    <col min="10757" max="10757" width="21.625" customWidth="1"/>
    <col min="10758" max="10758" width="17" customWidth="1"/>
    <col min="10759" max="10759" width="23.5" customWidth="1"/>
    <col min="10760" max="10760" width="37" customWidth="1"/>
    <col min="10761" max="10761" width="10.75" customWidth="1"/>
    <col min="10762" max="10762" width="14" customWidth="1"/>
    <col min="10763" max="10763" width="15.875" customWidth="1"/>
    <col min="10764" max="10764" width="18.25" customWidth="1"/>
    <col min="11012" max="11012" width="18.75" customWidth="1"/>
    <col min="11013" max="11013" width="21.625" customWidth="1"/>
    <col min="11014" max="11014" width="17" customWidth="1"/>
    <col min="11015" max="11015" width="23.5" customWidth="1"/>
    <col min="11016" max="11016" width="37" customWidth="1"/>
    <col min="11017" max="11017" width="10.75" customWidth="1"/>
    <col min="11018" max="11018" width="14" customWidth="1"/>
    <col min="11019" max="11019" width="15.875" customWidth="1"/>
    <col min="11020" max="11020" width="18.25" customWidth="1"/>
    <col min="11268" max="11268" width="18.75" customWidth="1"/>
    <col min="11269" max="11269" width="21.625" customWidth="1"/>
    <col min="11270" max="11270" width="17" customWidth="1"/>
    <col min="11271" max="11271" width="23.5" customWidth="1"/>
    <col min="11272" max="11272" width="37" customWidth="1"/>
    <col min="11273" max="11273" width="10.75" customWidth="1"/>
    <col min="11274" max="11274" width="14" customWidth="1"/>
    <col min="11275" max="11275" width="15.875" customWidth="1"/>
    <col min="11276" max="11276" width="18.25" customWidth="1"/>
    <col min="11524" max="11524" width="18.75" customWidth="1"/>
    <col min="11525" max="11525" width="21.625" customWidth="1"/>
    <col min="11526" max="11526" width="17" customWidth="1"/>
    <col min="11527" max="11527" width="23.5" customWidth="1"/>
    <col min="11528" max="11528" width="37" customWidth="1"/>
    <col min="11529" max="11529" width="10.75" customWidth="1"/>
    <col min="11530" max="11530" width="14" customWidth="1"/>
    <col min="11531" max="11531" width="15.875" customWidth="1"/>
    <col min="11532" max="11532" width="18.25" customWidth="1"/>
    <col min="11780" max="11780" width="18.75" customWidth="1"/>
    <col min="11781" max="11781" width="21.625" customWidth="1"/>
    <col min="11782" max="11782" width="17" customWidth="1"/>
    <col min="11783" max="11783" width="23.5" customWidth="1"/>
    <col min="11784" max="11784" width="37" customWidth="1"/>
    <col min="11785" max="11785" width="10.75" customWidth="1"/>
    <col min="11786" max="11786" width="14" customWidth="1"/>
    <col min="11787" max="11787" width="15.875" customWidth="1"/>
    <col min="11788" max="11788" width="18.25" customWidth="1"/>
    <col min="12036" max="12036" width="18.75" customWidth="1"/>
    <col min="12037" max="12037" width="21.625" customWidth="1"/>
    <col min="12038" max="12038" width="17" customWidth="1"/>
    <col min="12039" max="12039" width="23.5" customWidth="1"/>
    <col min="12040" max="12040" width="37" customWidth="1"/>
    <col min="12041" max="12041" width="10.75" customWidth="1"/>
    <col min="12042" max="12042" width="14" customWidth="1"/>
    <col min="12043" max="12043" width="15.875" customWidth="1"/>
    <col min="12044" max="12044" width="18.25" customWidth="1"/>
    <col min="12292" max="12292" width="18.75" customWidth="1"/>
    <col min="12293" max="12293" width="21.625" customWidth="1"/>
    <col min="12294" max="12294" width="17" customWidth="1"/>
    <col min="12295" max="12295" width="23.5" customWidth="1"/>
    <col min="12296" max="12296" width="37" customWidth="1"/>
    <col min="12297" max="12297" width="10.75" customWidth="1"/>
    <col min="12298" max="12298" width="14" customWidth="1"/>
    <col min="12299" max="12299" width="15.875" customWidth="1"/>
    <col min="12300" max="12300" width="18.25" customWidth="1"/>
    <col min="12548" max="12548" width="18.75" customWidth="1"/>
    <col min="12549" max="12549" width="21.625" customWidth="1"/>
    <col min="12550" max="12550" width="17" customWidth="1"/>
    <col min="12551" max="12551" width="23.5" customWidth="1"/>
    <col min="12552" max="12552" width="37" customWidth="1"/>
    <col min="12553" max="12553" width="10.75" customWidth="1"/>
    <col min="12554" max="12554" width="14" customWidth="1"/>
    <col min="12555" max="12555" width="15.875" customWidth="1"/>
    <col min="12556" max="12556" width="18.25" customWidth="1"/>
    <col min="12804" max="12804" width="18.75" customWidth="1"/>
    <col min="12805" max="12805" width="21.625" customWidth="1"/>
    <col min="12806" max="12806" width="17" customWidth="1"/>
    <col min="12807" max="12807" width="23.5" customWidth="1"/>
    <col min="12808" max="12808" width="37" customWidth="1"/>
    <col min="12809" max="12809" width="10.75" customWidth="1"/>
    <col min="12810" max="12810" width="14" customWidth="1"/>
    <col min="12811" max="12811" width="15.875" customWidth="1"/>
    <col min="12812" max="12812" width="18.25" customWidth="1"/>
    <col min="13060" max="13060" width="18.75" customWidth="1"/>
    <col min="13061" max="13061" width="21.625" customWidth="1"/>
    <col min="13062" max="13062" width="17" customWidth="1"/>
    <col min="13063" max="13063" width="23.5" customWidth="1"/>
    <col min="13064" max="13064" width="37" customWidth="1"/>
    <col min="13065" max="13065" width="10.75" customWidth="1"/>
    <col min="13066" max="13066" width="14" customWidth="1"/>
    <col min="13067" max="13067" width="15.875" customWidth="1"/>
    <col min="13068" max="13068" width="18.25" customWidth="1"/>
    <col min="13316" max="13316" width="18.75" customWidth="1"/>
    <col min="13317" max="13317" width="21.625" customWidth="1"/>
    <col min="13318" max="13318" width="17" customWidth="1"/>
    <col min="13319" max="13319" width="23.5" customWidth="1"/>
    <col min="13320" max="13320" width="37" customWidth="1"/>
    <col min="13321" max="13321" width="10.75" customWidth="1"/>
    <col min="13322" max="13322" width="14" customWidth="1"/>
    <col min="13323" max="13323" width="15.875" customWidth="1"/>
    <col min="13324" max="13324" width="18.25" customWidth="1"/>
    <col min="13572" max="13572" width="18.75" customWidth="1"/>
    <col min="13573" max="13573" width="21.625" customWidth="1"/>
    <col min="13574" max="13574" width="17" customWidth="1"/>
    <col min="13575" max="13575" width="23.5" customWidth="1"/>
    <col min="13576" max="13576" width="37" customWidth="1"/>
    <col min="13577" max="13577" width="10.75" customWidth="1"/>
    <col min="13578" max="13578" width="14" customWidth="1"/>
    <col min="13579" max="13579" width="15.875" customWidth="1"/>
    <col min="13580" max="13580" width="18.25" customWidth="1"/>
    <col min="13828" max="13828" width="18.75" customWidth="1"/>
    <col min="13829" max="13829" width="21.625" customWidth="1"/>
    <col min="13830" max="13830" width="17" customWidth="1"/>
    <col min="13831" max="13831" width="23.5" customWidth="1"/>
    <col min="13832" max="13832" width="37" customWidth="1"/>
    <col min="13833" max="13833" width="10.75" customWidth="1"/>
    <col min="13834" max="13834" width="14" customWidth="1"/>
    <col min="13835" max="13835" width="15.875" customWidth="1"/>
    <col min="13836" max="13836" width="18.25" customWidth="1"/>
    <col min="14084" max="14084" width="18.75" customWidth="1"/>
    <col min="14085" max="14085" width="21.625" customWidth="1"/>
    <col min="14086" max="14086" width="17" customWidth="1"/>
    <col min="14087" max="14087" width="23.5" customWidth="1"/>
    <col min="14088" max="14088" width="37" customWidth="1"/>
    <col min="14089" max="14089" width="10.75" customWidth="1"/>
    <col min="14090" max="14090" width="14" customWidth="1"/>
    <col min="14091" max="14091" width="15.875" customWidth="1"/>
    <col min="14092" max="14092" width="18.25" customWidth="1"/>
    <col min="14340" max="14340" width="18.75" customWidth="1"/>
    <col min="14341" max="14341" width="21.625" customWidth="1"/>
    <col min="14342" max="14342" width="17" customWidth="1"/>
    <col min="14343" max="14343" width="23.5" customWidth="1"/>
    <col min="14344" max="14344" width="37" customWidth="1"/>
    <col min="14345" max="14345" width="10.75" customWidth="1"/>
    <col min="14346" max="14346" width="14" customWidth="1"/>
    <col min="14347" max="14347" width="15.875" customWidth="1"/>
    <col min="14348" max="14348" width="18.25" customWidth="1"/>
    <col min="14596" max="14596" width="18.75" customWidth="1"/>
    <col min="14597" max="14597" width="21.625" customWidth="1"/>
    <col min="14598" max="14598" width="17" customWidth="1"/>
    <col min="14599" max="14599" width="23.5" customWidth="1"/>
    <col min="14600" max="14600" width="37" customWidth="1"/>
    <col min="14601" max="14601" width="10.75" customWidth="1"/>
    <col min="14602" max="14602" width="14" customWidth="1"/>
    <col min="14603" max="14603" width="15.875" customWidth="1"/>
    <col min="14604" max="14604" width="18.25" customWidth="1"/>
    <col min="14852" max="14852" width="18.75" customWidth="1"/>
    <col min="14853" max="14853" width="21.625" customWidth="1"/>
    <col min="14854" max="14854" width="17" customWidth="1"/>
    <col min="14855" max="14855" width="23.5" customWidth="1"/>
    <col min="14856" max="14856" width="37" customWidth="1"/>
    <col min="14857" max="14857" width="10.75" customWidth="1"/>
    <col min="14858" max="14858" width="14" customWidth="1"/>
    <col min="14859" max="14859" width="15.875" customWidth="1"/>
    <col min="14860" max="14860" width="18.25" customWidth="1"/>
    <col min="15108" max="15108" width="18.75" customWidth="1"/>
    <col min="15109" max="15109" width="21.625" customWidth="1"/>
    <col min="15110" max="15110" width="17" customWidth="1"/>
    <col min="15111" max="15111" width="23.5" customWidth="1"/>
    <col min="15112" max="15112" width="37" customWidth="1"/>
    <col min="15113" max="15113" width="10.75" customWidth="1"/>
    <col min="15114" max="15114" width="14" customWidth="1"/>
    <col min="15115" max="15115" width="15.875" customWidth="1"/>
    <col min="15116" max="15116" width="18.25" customWidth="1"/>
    <col min="15364" max="15364" width="18.75" customWidth="1"/>
    <col min="15365" max="15365" width="21.625" customWidth="1"/>
    <col min="15366" max="15366" width="17" customWidth="1"/>
    <col min="15367" max="15367" width="23.5" customWidth="1"/>
    <col min="15368" max="15368" width="37" customWidth="1"/>
    <col min="15369" max="15369" width="10.75" customWidth="1"/>
    <col min="15370" max="15370" width="14" customWidth="1"/>
    <col min="15371" max="15371" width="15.875" customWidth="1"/>
    <col min="15372" max="15372" width="18.25" customWidth="1"/>
    <col min="15620" max="15620" width="18.75" customWidth="1"/>
    <col min="15621" max="15621" width="21.625" customWidth="1"/>
    <col min="15622" max="15622" width="17" customWidth="1"/>
    <col min="15623" max="15623" width="23.5" customWidth="1"/>
    <col min="15624" max="15624" width="37" customWidth="1"/>
    <col min="15625" max="15625" width="10.75" customWidth="1"/>
    <col min="15626" max="15626" width="14" customWidth="1"/>
    <col min="15627" max="15627" width="15.875" customWidth="1"/>
    <col min="15628" max="15628" width="18.25" customWidth="1"/>
    <col min="15876" max="15876" width="18.75" customWidth="1"/>
    <col min="15877" max="15877" width="21.625" customWidth="1"/>
    <col min="15878" max="15878" width="17" customWidth="1"/>
    <col min="15879" max="15879" width="23.5" customWidth="1"/>
    <col min="15880" max="15880" width="37" customWidth="1"/>
    <col min="15881" max="15881" width="10.75" customWidth="1"/>
    <col min="15882" max="15882" width="14" customWidth="1"/>
    <col min="15883" max="15883" width="15.875" customWidth="1"/>
    <col min="15884" max="15884" width="18.25" customWidth="1"/>
    <col min="16132" max="16132" width="18.75" customWidth="1"/>
    <col min="16133" max="16133" width="21.625" customWidth="1"/>
    <col min="16134" max="16134" width="17" customWidth="1"/>
    <col min="16135" max="16135" width="23.5" customWidth="1"/>
    <col min="16136" max="16136" width="37" customWidth="1"/>
    <col min="16137" max="16137" width="10.75" customWidth="1"/>
    <col min="16138" max="16138" width="14" customWidth="1"/>
    <col min="16139" max="16139" width="15.875" customWidth="1"/>
    <col min="16140" max="16140" width="18.25" customWidth="1"/>
  </cols>
  <sheetData>
    <row r="1" spans="2:15" ht="18.75">
      <c r="B1" s="92" t="s">
        <v>61</v>
      </c>
      <c r="C1" s="92"/>
      <c r="D1" s="40"/>
      <c r="E1" s="40"/>
      <c r="F1" s="85" t="s">
        <v>62</v>
      </c>
      <c r="G1" s="85"/>
      <c r="H1" s="30"/>
      <c r="I1" s="30"/>
    </row>
    <row r="2" spans="2:15">
      <c r="G2" s="14"/>
      <c r="H2" s="30"/>
    </row>
    <row r="3" spans="2:15" ht="18.75">
      <c r="B3" s="85" t="s">
        <v>63</v>
      </c>
      <c r="C3" s="85"/>
      <c r="D3" s="85"/>
      <c r="E3" s="85"/>
      <c r="F3" s="85"/>
      <c r="G3" s="85"/>
      <c r="H3" s="85"/>
    </row>
    <row r="4" spans="2:15" ht="18.75">
      <c r="B4" s="90"/>
      <c r="C4" s="90"/>
      <c r="D4" s="90"/>
      <c r="E4" s="41"/>
      <c r="F4" s="41"/>
      <c r="G4" s="41"/>
      <c r="H4" s="41"/>
      <c r="I4" s="32"/>
    </row>
    <row r="5" spans="2:15" ht="15.75">
      <c r="B5" s="42"/>
      <c r="C5" s="42"/>
      <c r="D5" s="34"/>
      <c r="E5" s="34"/>
      <c r="F5" s="34"/>
      <c r="G5" s="34"/>
      <c r="H5" s="41"/>
      <c r="I5" s="32"/>
    </row>
    <row r="6" spans="2:15" ht="15.75">
      <c r="B6" s="42"/>
      <c r="C6" s="42"/>
      <c r="D6" s="34"/>
      <c r="E6" s="34"/>
      <c r="F6" s="34"/>
      <c r="G6" s="34"/>
      <c r="H6" s="41"/>
      <c r="I6" s="32"/>
    </row>
    <row r="7" spans="2:15" ht="19.5" customHeight="1">
      <c r="B7" s="91"/>
      <c r="C7" s="91"/>
      <c r="D7" s="91"/>
      <c r="E7" s="91"/>
    </row>
    <row r="8" spans="2:15" s="45" customFormat="1" ht="30" customHeight="1">
      <c r="B8" s="16" t="s">
        <v>136</v>
      </c>
      <c r="C8" s="16" t="s">
        <v>137</v>
      </c>
      <c r="D8" s="16" t="s">
        <v>161</v>
      </c>
      <c r="E8" s="16" t="s">
        <v>162</v>
      </c>
      <c r="F8" s="16" t="s">
        <v>72</v>
      </c>
      <c r="G8" s="16" t="s">
        <v>164</v>
      </c>
      <c r="H8" s="16" t="s">
        <v>142</v>
      </c>
      <c r="I8" s="43"/>
      <c r="J8" s="44"/>
    </row>
    <row r="9" spans="2:15" s="45" customFormat="1" ht="30" customHeight="1">
      <c r="B9" s="16" t="s">
        <v>165</v>
      </c>
      <c r="C9" s="16" t="s">
        <v>166</v>
      </c>
      <c r="D9" s="26">
        <v>100</v>
      </c>
      <c r="E9" s="26">
        <f>D9-(0.12%*D9+0.05%*100)</f>
        <v>99.83</v>
      </c>
      <c r="F9" s="4"/>
      <c r="G9" s="26">
        <f>D9+(0.12%*D9+0.05%*100)</f>
        <v>100.17</v>
      </c>
      <c r="H9" s="18" t="s">
        <v>145</v>
      </c>
      <c r="I9" s="63">
        <v>3</v>
      </c>
      <c r="J9">
        <f>(0.025%*D9+0.008)/1.732</f>
        <v>1.9053117782909901E-2</v>
      </c>
      <c r="K9">
        <f>J9/D9</f>
        <v>1.9053117782909899E-4</v>
      </c>
      <c r="L9">
        <f>0.001/2/SQRT(3)/D9</f>
        <v>2.8867513459481302E-6</v>
      </c>
      <c r="M9" s="47">
        <f>2*SQRT(K9^2+L9^2)</f>
        <v>3.81106284387964E-4</v>
      </c>
      <c r="O9" s="45">
        <f>J9*1.732</f>
        <v>3.3000000000000002E-2</v>
      </c>
    </row>
    <row r="10" spans="2:15" s="45" customFormat="1" ht="30" customHeight="1">
      <c r="B10" s="16"/>
      <c r="C10" s="16"/>
      <c r="D10" s="26">
        <v>10</v>
      </c>
      <c r="E10" s="26">
        <f>D10-(0.12%*D10+0.05%*100)</f>
        <v>9.9380000000000006</v>
      </c>
      <c r="F10" s="4"/>
      <c r="G10" s="26">
        <f>D10+(0.12%*D10+0.05%*100)</f>
        <v>10.061999999999999</v>
      </c>
      <c r="H10" s="18" t="s">
        <v>167</v>
      </c>
      <c r="I10" s="63">
        <v>3</v>
      </c>
      <c r="J10">
        <f>(0.025%*D10+0.005)/1.732</f>
        <v>4.3302540415704402E-3</v>
      </c>
      <c r="K10">
        <f>J10/D10</f>
        <v>4.3302540415704401E-4</v>
      </c>
      <c r="L10">
        <f>0.001/2/SQRT(3)/D10</f>
        <v>2.8867513459481299E-5</v>
      </c>
      <c r="M10" s="47">
        <f>2*SQRT(K10^2+L10^2)</f>
        <v>8.6797304105600004E-4</v>
      </c>
      <c r="O10" s="45">
        <f>J10*1.732</f>
        <v>7.4999999999999997E-3</v>
      </c>
    </row>
    <row r="11" spans="2:15" s="45" customFormat="1" ht="30" customHeight="1">
      <c r="B11" s="16"/>
      <c r="C11" s="16" t="s">
        <v>137</v>
      </c>
      <c r="D11" s="16" t="s">
        <v>168</v>
      </c>
      <c r="E11" s="16" t="s">
        <v>169</v>
      </c>
      <c r="F11" s="16" t="s">
        <v>71</v>
      </c>
      <c r="G11" s="16" t="s">
        <v>171</v>
      </c>
      <c r="H11" s="18"/>
      <c r="I11" s="63"/>
      <c r="L11"/>
      <c r="M11" s="48"/>
    </row>
    <row r="12" spans="2:15" s="45" customFormat="1" ht="30" customHeight="1">
      <c r="B12" s="16"/>
      <c r="C12" s="16" t="s">
        <v>172</v>
      </c>
      <c r="D12" s="37">
        <v>1</v>
      </c>
      <c r="E12" s="37">
        <f>D12-(0.12%*D12+0.05%*1)</f>
        <v>0.99829999999999997</v>
      </c>
      <c r="F12" s="7"/>
      <c r="G12" s="37">
        <f>D12+(0.12%*D12+0.05%*1)</f>
        <v>1.0017</v>
      </c>
      <c r="H12" s="18" t="s">
        <v>135</v>
      </c>
      <c r="I12" s="63">
        <v>5</v>
      </c>
      <c r="J12">
        <f>(0.009%*D12+0.000012)/1.732</f>
        <v>5.8891454965358E-5</v>
      </c>
      <c r="K12">
        <f t="shared" ref="K12:K17" si="0">J12/D12</f>
        <v>5.8891454965358E-5</v>
      </c>
      <c r="L12">
        <f>0.00001/2/SQRT(3)/D12</f>
        <v>2.8867513459481302E-6</v>
      </c>
      <c r="M12" s="47">
        <f t="shared" ref="M12:M17" si="1">2*SQRT(K12^2+L12^2)</f>
        <v>1.1792370414806299E-4</v>
      </c>
      <c r="O12" s="45">
        <f t="shared" ref="O12:O17" si="2">J12*1.732</f>
        <v>1.02E-4</v>
      </c>
    </row>
    <row r="13" spans="2:15" s="45" customFormat="1" ht="30" customHeight="1">
      <c r="B13" s="16"/>
      <c r="C13" s="16"/>
      <c r="D13" s="37">
        <v>0.2</v>
      </c>
      <c r="E13" s="37">
        <f>D13-(0.12%*D13+0.05%*1)</f>
        <v>0.19925999999999999</v>
      </c>
      <c r="F13" s="7"/>
      <c r="G13" s="37">
        <f>D13+(0.12%*D13+0.05%*1)</f>
        <v>0.20074</v>
      </c>
      <c r="H13" s="18" t="s">
        <v>145</v>
      </c>
      <c r="I13" s="63">
        <v>5</v>
      </c>
      <c r="J13">
        <f>(0.025%*D13+0.000008)/1.732</f>
        <v>3.3487297921478103E-5</v>
      </c>
      <c r="K13">
        <f t="shared" si="0"/>
        <v>1.6743648960739E-4</v>
      </c>
      <c r="L13">
        <f>0.00001/2/SQRT(3)/D13</f>
        <v>1.4433756729740601E-5</v>
      </c>
      <c r="M13" s="47">
        <f t="shared" si="1"/>
        <v>3.3611486131975802E-4</v>
      </c>
      <c r="O13" s="45">
        <f t="shared" si="2"/>
        <v>5.8E-5</v>
      </c>
    </row>
    <row r="14" spans="2:15" s="45" customFormat="1" ht="30" customHeight="1">
      <c r="B14" s="16"/>
      <c r="C14" s="16" t="s">
        <v>173</v>
      </c>
      <c r="D14" s="25">
        <v>10</v>
      </c>
      <c r="E14" s="25">
        <f>D14-(0.12%*D14+0.05%*10)</f>
        <v>9.9830000000000005</v>
      </c>
      <c r="F14" s="5"/>
      <c r="G14" s="25">
        <f>D14+(0.12%*D14+0.05%*10)</f>
        <v>10.016999999999999</v>
      </c>
      <c r="H14" s="18" t="s">
        <v>135</v>
      </c>
      <c r="I14" s="63">
        <v>4</v>
      </c>
      <c r="J14">
        <f>(0.009%*D14+0.00012)/1.732</f>
        <v>5.8891454965357998E-4</v>
      </c>
      <c r="K14">
        <f t="shared" si="0"/>
        <v>5.8891454965358E-5</v>
      </c>
      <c r="L14">
        <f>0.0001/2/SQRT(3)/D14</f>
        <v>2.8867513459481302E-6</v>
      </c>
      <c r="M14" s="47">
        <f t="shared" si="1"/>
        <v>1.1792370414806299E-4</v>
      </c>
      <c r="O14" s="45">
        <f t="shared" si="2"/>
        <v>1.0200000000000001E-3</v>
      </c>
    </row>
    <row r="15" spans="2:15" s="45" customFormat="1" ht="30" customHeight="1">
      <c r="B15" s="16"/>
      <c r="C15" s="16"/>
      <c r="D15" s="25">
        <v>2</v>
      </c>
      <c r="E15" s="25">
        <f>D15-(0.12%*D15+0.05%*10)</f>
        <v>1.9925999999999999</v>
      </c>
      <c r="F15" s="5"/>
      <c r="G15" s="25">
        <f>D15+(0.12%*D15+0.05%*10)</f>
        <v>2.0074000000000001</v>
      </c>
      <c r="H15" s="18" t="s">
        <v>135</v>
      </c>
      <c r="I15" s="63">
        <v>4</v>
      </c>
      <c r="J15">
        <f>(0.009%*D15+0.000012)/1.732</f>
        <v>1.1085450346420301E-4</v>
      </c>
      <c r="K15">
        <f t="shared" si="0"/>
        <v>5.5427251732101598E-5</v>
      </c>
      <c r="L15">
        <f>0.0001/2/SQRT(3)/D15</f>
        <v>1.4433756729740601E-5</v>
      </c>
      <c r="M15" s="47">
        <f t="shared" si="1"/>
        <v>1.14551298552221E-4</v>
      </c>
      <c r="O15" s="45">
        <f t="shared" si="2"/>
        <v>1.92E-4</v>
      </c>
    </row>
    <row r="16" spans="2:15" s="45" customFormat="1" ht="30" customHeight="1">
      <c r="B16" s="16"/>
      <c r="C16" s="16" t="s">
        <v>174</v>
      </c>
      <c r="D16" s="26">
        <v>100</v>
      </c>
      <c r="E16" s="26">
        <f>D16-(0.12%*D16+0.05%*100)</f>
        <v>99.83</v>
      </c>
      <c r="F16" s="4"/>
      <c r="G16" s="26">
        <f>D16+(0.12%*D16+0.05%*100)</f>
        <v>100.17</v>
      </c>
      <c r="H16" s="18" t="s">
        <v>175</v>
      </c>
      <c r="I16" s="63">
        <v>3</v>
      </c>
      <c r="J16">
        <f>(0.01%*D16+0.0012)/1.732</f>
        <v>6.4665127020785201E-3</v>
      </c>
      <c r="K16">
        <f t="shared" si="0"/>
        <v>6.4665127020785198E-5</v>
      </c>
      <c r="L16">
        <f>0.001/2/SQRT(3)/D16</f>
        <v>2.8867513459481302E-6</v>
      </c>
      <c r="M16" s="47">
        <f t="shared" si="1"/>
        <v>1.2945887377850901E-4</v>
      </c>
      <c r="O16" s="45">
        <f t="shared" si="2"/>
        <v>1.12E-2</v>
      </c>
    </row>
    <row r="17" spans="2:15" s="45" customFormat="1" ht="30" customHeight="1">
      <c r="B17" s="16"/>
      <c r="C17" s="16"/>
      <c r="D17" s="26">
        <v>20</v>
      </c>
      <c r="E17" s="26">
        <f>D17-(0.12%*D17+0.05%*100)</f>
        <v>19.925999999999998</v>
      </c>
      <c r="F17" s="4"/>
      <c r="G17" s="26">
        <f>D17+(0.12%*D17+0.05%*100)</f>
        <v>20.074000000000002</v>
      </c>
      <c r="H17" s="18" t="s">
        <v>135</v>
      </c>
      <c r="I17" s="63">
        <v>3</v>
      </c>
      <c r="J17">
        <f>(0.009%*D17+0.00012)/1.732</f>
        <v>1.10854503464203E-3</v>
      </c>
      <c r="K17">
        <f t="shared" si="0"/>
        <v>5.5427251732101598E-5</v>
      </c>
      <c r="L17">
        <f>0.001/2/SQRT(3)/D17</f>
        <v>1.4433756729740601E-5</v>
      </c>
      <c r="M17" s="47">
        <f t="shared" si="1"/>
        <v>1.14551298552221E-4</v>
      </c>
      <c r="O17" s="45">
        <f t="shared" si="2"/>
        <v>1.92E-3</v>
      </c>
    </row>
    <row r="18" spans="2:15" s="45" customFormat="1" ht="30" customHeight="1">
      <c r="B18" s="16"/>
      <c r="C18" s="2" t="s">
        <v>64</v>
      </c>
      <c r="D18" s="49">
        <v>700</v>
      </c>
      <c r="E18" s="49">
        <f>D18-(0.12%*D18+0.0375%*1000)</f>
        <v>698.78499999999997</v>
      </c>
      <c r="F18" s="55"/>
      <c r="G18" s="49">
        <f>D18+(0.12%*D18+0.0375%*1000)</f>
        <v>701.21500000000003</v>
      </c>
      <c r="H18" s="18" t="s">
        <v>157</v>
      </c>
      <c r="I18" s="63">
        <v>2</v>
      </c>
      <c r="J18"/>
      <c r="K18"/>
      <c r="L18"/>
      <c r="M18" s="47"/>
    </row>
    <row r="19" spans="2:15" ht="23.25">
      <c r="B19" s="16"/>
      <c r="C19" s="2"/>
      <c r="D19" s="49">
        <v>200</v>
      </c>
      <c r="E19" s="49">
        <f>D19-(0.12%*D19+0.0375%*1000)</f>
        <v>199.38499999999999</v>
      </c>
      <c r="F19" s="55"/>
      <c r="G19" s="49">
        <f>D19+(0.12%*D19+0.0375%*1000)</f>
        <v>200.61500000000001</v>
      </c>
      <c r="H19" s="18" t="s">
        <v>175</v>
      </c>
      <c r="I19" s="63">
        <v>2</v>
      </c>
    </row>
    <row r="20" spans="2:15" ht="20.25">
      <c r="B20" s="16" t="s">
        <v>136</v>
      </c>
      <c r="C20" s="16" t="s">
        <v>137</v>
      </c>
      <c r="D20" s="16" t="s">
        <v>161</v>
      </c>
      <c r="E20" s="16" t="s">
        <v>162</v>
      </c>
      <c r="F20" s="16" t="s">
        <v>163</v>
      </c>
      <c r="G20" s="16" t="s">
        <v>164</v>
      </c>
      <c r="H20" s="18"/>
      <c r="I20" s="63"/>
    </row>
    <row r="21" spans="2:15" s="45" customFormat="1" ht="30" customHeight="1">
      <c r="B21" s="16" t="s">
        <v>176</v>
      </c>
      <c r="C21" s="16" t="s">
        <v>166</v>
      </c>
      <c r="D21" s="62">
        <v>100</v>
      </c>
      <c r="E21" s="62">
        <f>D21-(0.6%*D21+0.08%*100)</f>
        <v>99.32</v>
      </c>
      <c r="F21" s="4"/>
      <c r="G21" s="62">
        <f>D21+(0.6%*D21+0.08%*100)</f>
        <v>100.68</v>
      </c>
      <c r="H21" s="18" t="s">
        <v>167</v>
      </c>
      <c r="I21" s="63">
        <v>3</v>
      </c>
      <c r="M21" s="48"/>
    </row>
    <row r="22" spans="2:15" s="45" customFormat="1" ht="30" customHeight="1">
      <c r="B22" s="16"/>
      <c r="C22" s="16"/>
      <c r="D22" s="62">
        <v>10</v>
      </c>
      <c r="E22" s="62">
        <f>D22-(0.6%*D22+0.08%*100)</f>
        <v>9.86</v>
      </c>
      <c r="F22" s="4"/>
      <c r="G22" s="62">
        <f>D22+(0.6%*D22+0.08%*100)</f>
        <v>10.14</v>
      </c>
      <c r="H22" s="18" t="s">
        <v>177</v>
      </c>
      <c r="I22" s="63">
        <v>3</v>
      </c>
      <c r="J22">
        <f>(0.06%*D22+0.02)/1.732</f>
        <v>1.50115473441109E-2</v>
      </c>
      <c r="K22">
        <f>J22/D22</f>
        <v>1.5011547344110901E-3</v>
      </c>
      <c r="L22">
        <f>0.001/2/SQRT(3)/D22</f>
        <v>2.8867513459481299E-5</v>
      </c>
      <c r="M22" s="47">
        <f>2*SQRT(K22^2+L22^2)</f>
        <v>3.0028645657105501E-3</v>
      </c>
      <c r="O22" s="45">
        <f>J22*1.732</f>
        <v>2.5999999999999999E-2</v>
      </c>
    </row>
    <row r="23" spans="2:15" s="45" customFormat="1" ht="30" customHeight="1">
      <c r="B23" s="16"/>
      <c r="C23" s="16" t="s">
        <v>137</v>
      </c>
      <c r="D23" s="16" t="s">
        <v>168</v>
      </c>
      <c r="E23" s="16" t="s">
        <v>169</v>
      </c>
      <c r="F23" s="16" t="s">
        <v>71</v>
      </c>
      <c r="G23" s="16" t="s">
        <v>171</v>
      </c>
      <c r="H23" s="18"/>
      <c r="I23" s="63"/>
      <c r="J23" t="e">
        <f>(0.06%*D23+0.006)/1.732</f>
        <v>#VALUE!</v>
      </c>
      <c r="K23" t="e">
        <f>J23/D23</f>
        <v>#VALUE!</v>
      </c>
      <c r="L23" t="e">
        <f>0.001/2/SQRT(3)/D23</f>
        <v>#VALUE!</v>
      </c>
      <c r="M23" s="47" t="e">
        <f>2*SQRT(K23^2+L23^2)</f>
        <v>#VALUE!</v>
      </c>
      <c r="O23" s="45" t="e">
        <f>J23*1.732</f>
        <v>#VALUE!</v>
      </c>
    </row>
    <row r="24" spans="2:15" s="45" customFormat="1" ht="30" customHeight="1">
      <c r="B24" s="16"/>
      <c r="C24" s="16" t="s">
        <v>172</v>
      </c>
      <c r="D24" s="37">
        <v>1</v>
      </c>
      <c r="E24" s="37">
        <f>D24-(0.6%*D24+0.08%*1)</f>
        <v>0.99319999999999997</v>
      </c>
      <c r="F24" s="7"/>
      <c r="G24" s="37">
        <f>D24+(0.6%*D24+0.08%*1)</f>
        <v>1.0067999999999999</v>
      </c>
      <c r="H24" s="18" t="s">
        <v>178</v>
      </c>
      <c r="I24" s="63">
        <v>5</v>
      </c>
      <c r="L24"/>
      <c r="M24" s="48"/>
    </row>
    <row r="25" spans="2:15" s="45" customFormat="1" ht="30" customHeight="1">
      <c r="B25" s="16"/>
      <c r="C25" s="16"/>
      <c r="D25" s="37">
        <v>0.2</v>
      </c>
      <c r="E25" s="37">
        <f>D25-(0.6%*D25+0.08%*1)</f>
        <v>0.19800000000000001</v>
      </c>
      <c r="F25" s="7"/>
      <c r="G25" s="37">
        <f>D25+(0.6%*D25+0.08%*1)</f>
        <v>0.20200000000000001</v>
      </c>
      <c r="H25" s="18" t="s">
        <v>179</v>
      </c>
      <c r="I25" s="63">
        <v>5</v>
      </c>
      <c r="J25">
        <f>(0.013%*D25+0.00004)/1.732</f>
        <v>3.81062355658199E-5</v>
      </c>
      <c r="K25">
        <f t="shared" ref="K25:K30" si="3">J25/D25</f>
        <v>1.9053117782909899E-4</v>
      </c>
      <c r="L25">
        <f>0.00001/2/SQRT(3)/D25</f>
        <v>1.4433756729740601E-5</v>
      </c>
      <c r="M25" s="47">
        <f t="shared" ref="M25:M30" si="4">2*SQRT(K25^2+L25^2)</f>
        <v>3.8215441905072901E-4</v>
      </c>
      <c r="O25" s="45">
        <f t="shared" ref="O25:O30" si="5">J25*1.732</f>
        <v>6.6000000000000005E-5</v>
      </c>
    </row>
    <row r="26" spans="2:15" s="45" customFormat="1" ht="30" customHeight="1">
      <c r="B26" s="61"/>
      <c r="C26" s="16" t="s">
        <v>173</v>
      </c>
      <c r="D26" s="25">
        <v>10</v>
      </c>
      <c r="E26" s="25">
        <f>D26-(0.6%*D26+0.08%*10)</f>
        <v>9.9320000000000004</v>
      </c>
      <c r="F26" s="5"/>
      <c r="G26" s="25">
        <f>D26+(0.6%*D26+0.08%*10)</f>
        <v>10.068</v>
      </c>
      <c r="H26" s="18" t="s">
        <v>180</v>
      </c>
      <c r="I26" s="63">
        <v>4</v>
      </c>
      <c r="J26">
        <f>(0.06%*D26+0.00002)/1.732</f>
        <v>3.4757505773672101E-3</v>
      </c>
      <c r="K26">
        <f t="shared" si="3"/>
        <v>3.4757505773672098E-4</v>
      </c>
      <c r="L26">
        <f>0.00001/2/SQRT(3)/D26</f>
        <v>2.88675134594813E-7</v>
      </c>
      <c r="M26" s="47">
        <f t="shared" si="4"/>
        <v>6.9515034345096901E-4</v>
      </c>
      <c r="O26" s="45">
        <f t="shared" si="5"/>
        <v>6.0200000000000002E-3</v>
      </c>
    </row>
    <row r="27" spans="2:15" s="45" customFormat="1" ht="30" customHeight="1">
      <c r="B27" s="61"/>
      <c r="C27" s="16"/>
      <c r="D27" s="25">
        <v>2</v>
      </c>
      <c r="E27" s="25">
        <f>D27-(0.6%*D27+0.08%*10)</f>
        <v>1.98</v>
      </c>
      <c r="F27" s="5"/>
      <c r="G27" s="25">
        <f>D27+(0.6%*D27+0.08%*10)</f>
        <v>2.02</v>
      </c>
      <c r="H27" s="18" t="s">
        <v>181</v>
      </c>
      <c r="I27" s="63">
        <v>4</v>
      </c>
      <c r="J27">
        <f>(0.012%*D27+0.00025)/1.732</f>
        <v>2.8290993071593501E-4</v>
      </c>
      <c r="K27">
        <f t="shared" si="3"/>
        <v>1.4145496535796799E-4</v>
      </c>
      <c r="L27">
        <f>0.0001/2/SQRT(3)/D27</f>
        <v>1.4433756729740601E-5</v>
      </c>
      <c r="M27" s="47">
        <f t="shared" si="4"/>
        <v>2.8437862085606898E-4</v>
      </c>
      <c r="O27" s="45">
        <f t="shared" si="5"/>
        <v>4.8999999999999998E-4</v>
      </c>
    </row>
    <row r="28" spans="2:15" s="45" customFormat="1" ht="30" customHeight="1">
      <c r="B28" s="61"/>
      <c r="C28" s="16" t="s">
        <v>174</v>
      </c>
      <c r="D28" s="26">
        <v>100</v>
      </c>
      <c r="E28" s="26">
        <f>D28-(0.6%*D28+0.08%*100)</f>
        <v>99.32</v>
      </c>
      <c r="F28" s="4"/>
      <c r="G28" s="26">
        <f>D28+(0.6%*D28+0.08%*100)</f>
        <v>100.68</v>
      </c>
      <c r="H28" s="18" t="s">
        <v>182</v>
      </c>
      <c r="I28" s="63">
        <v>3</v>
      </c>
      <c r="J28">
        <f>(0.013%*D28+0.00004)/1.732</f>
        <v>7.5288683602771399E-3</v>
      </c>
      <c r="K28">
        <f t="shared" si="3"/>
        <v>7.5288683602771396E-5</v>
      </c>
      <c r="L28">
        <f>0.0001/2/SQRT(3)/D28</f>
        <v>2.88675134594813E-7</v>
      </c>
      <c r="M28" s="47">
        <f t="shared" si="4"/>
        <v>1.50578882981645E-4</v>
      </c>
      <c r="O28" s="45">
        <f t="shared" si="5"/>
        <v>1.304E-2</v>
      </c>
    </row>
    <row r="29" spans="2:15" s="45" customFormat="1" ht="30" customHeight="1">
      <c r="B29" s="61"/>
      <c r="C29" s="16"/>
      <c r="D29" s="26">
        <v>20</v>
      </c>
      <c r="E29" s="26">
        <f>D29-(0.6%*D29+0.08%*100)</f>
        <v>19.8</v>
      </c>
      <c r="F29" s="4"/>
      <c r="G29" s="26">
        <f>D29+(0.6%*D29+0.08%*100)</f>
        <v>20.2</v>
      </c>
      <c r="H29" s="18" t="s">
        <v>183</v>
      </c>
      <c r="I29" s="63">
        <v>3</v>
      </c>
      <c r="J29">
        <f>(0.018%*D29+0.003)/1.732</f>
        <v>3.8106235565819901E-3</v>
      </c>
      <c r="K29">
        <f t="shared" si="3"/>
        <v>1.9053117782909899E-4</v>
      </c>
      <c r="L29">
        <f>0.001/2/SQRT(3)/D29</f>
        <v>1.4433756729740601E-5</v>
      </c>
      <c r="M29" s="47">
        <f t="shared" si="4"/>
        <v>3.8215441905072901E-4</v>
      </c>
      <c r="O29" s="45">
        <f t="shared" si="5"/>
        <v>6.6E-3</v>
      </c>
    </row>
    <row r="30" spans="2:15" s="45" customFormat="1" ht="30" customHeight="1">
      <c r="B30" s="61"/>
      <c r="C30" s="16" t="s">
        <v>184</v>
      </c>
      <c r="D30" s="38">
        <v>200</v>
      </c>
      <c r="E30" s="38">
        <f>D30-(0.6%*D30+0.06%*1000)</f>
        <v>198.2</v>
      </c>
      <c r="F30" s="55"/>
      <c r="G30" s="38">
        <f>D30+(0.6%*D30+0.06%*1000)</f>
        <v>201.8</v>
      </c>
      <c r="H30" s="18" t="s">
        <v>182</v>
      </c>
      <c r="I30" s="63">
        <v>2</v>
      </c>
      <c r="J30">
        <f>(0.012%*D30+0.00025)/1.732</f>
        <v>1.40011547344111E-2</v>
      </c>
      <c r="K30">
        <f t="shared" si="3"/>
        <v>7.0005773672055394E-5</v>
      </c>
      <c r="L30">
        <f>0.001/2/SQRT(3)/D30</f>
        <v>1.44337567297406E-6</v>
      </c>
      <c r="M30" s="47">
        <f t="shared" si="4"/>
        <v>1.4004142244350399E-4</v>
      </c>
      <c r="O30" s="45">
        <f t="shared" si="5"/>
        <v>2.4250000000000001E-2</v>
      </c>
    </row>
    <row r="31" spans="2:15" s="45" customFormat="1" ht="30" customHeight="1"/>
    <row r="32" spans="2:15" s="45" customFormat="1" ht="20.25"/>
    <row r="33" s="45" customFormat="1" ht="20.25"/>
    <row r="34" s="45" customFormat="1" ht="20.25"/>
    <row r="35" s="45" customFormat="1" ht="20.25"/>
    <row r="36" s="45" customFormat="1" ht="20.25"/>
    <row r="37" s="45" customFormat="1" ht="20.25"/>
    <row r="38" s="45" customFormat="1" ht="20.25"/>
    <row r="39" s="45" customFormat="1" ht="20.25"/>
    <row r="40" s="45" customFormat="1" ht="20.25"/>
    <row r="41" s="45" customFormat="1" ht="20.25"/>
    <row r="42" s="45" customFormat="1" ht="20.25"/>
    <row r="43" s="45" customFormat="1" ht="20.25"/>
    <row r="44" s="45" customFormat="1" ht="20.25"/>
    <row r="45" s="45" customFormat="1" ht="20.25"/>
    <row r="46" s="45" customFormat="1" ht="20.25"/>
    <row r="47" s="45" customFormat="1" ht="20.25"/>
    <row r="48" s="45" customFormat="1" ht="20.25"/>
    <row r="49" s="45" customFormat="1" ht="20.25"/>
    <row r="50" s="45" customFormat="1" ht="20.25"/>
  </sheetData>
  <mergeCells count="5">
    <mergeCell ref="B1:C1"/>
    <mergeCell ref="F1:G1"/>
    <mergeCell ref="B3:H3"/>
    <mergeCell ref="B4:D4"/>
    <mergeCell ref="B7:E7"/>
  </mergeCells>
  <phoneticPr fontId="26" type="noConversion"/>
  <conditionalFormatting sqref="F8 F11 F20 F23">
    <cfRule type="cellIs" dxfId="12" priority="7" stopIfTrue="1" operator="notBetween">
      <formula>$E8</formula>
      <formula>$G8</formula>
    </cfRule>
  </conditionalFormatting>
  <conditionalFormatting sqref="F9">
    <cfRule type="expression" dxfId="11" priority="5">
      <formula>OR($F9&gt;=ROUND($G9,$I9),$F9&lt;=ROUND($E9,$I9))</formula>
    </cfRule>
  </conditionalFormatting>
  <conditionalFormatting sqref="F10">
    <cfRule type="expression" dxfId="10" priority="4">
      <formula>OR($F10&gt;=ROUND($G10,$I10),$F10&lt;=ROUND($E10,$I10))</formula>
    </cfRule>
  </conditionalFormatting>
  <conditionalFormatting sqref="F12:F19">
    <cfRule type="expression" dxfId="9" priority="3">
      <formula>OR($F12&gt;=ROUND($G12,$I12),$F12&lt;=ROUND($E12,$I12))</formula>
    </cfRule>
  </conditionalFormatting>
  <conditionalFormatting sqref="F21:F22">
    <cfRule type="expression" dxfId="8" priority="2">
      <formula>OR($F21&gt;=ROUND($G21,$I21),$F21&lt;=ROUND($E21,$I21))</formula>
    </cfRule>
  </conditionalFormatting>
  <conditionalFormatting sqref="F24:F30">
    <cfRule type="expression" dxfId="7" priority="1">
      <formula>OR($F24&gt;=ROUND($G24,$I24),$F24&lt;=ROUND($E24,$I24))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topLeftCell="A4" workbookViewId="0">
      <selection activeCell="E6" sqref="E6"/>
    </sheetView>
  </sheetViews>
  <sheetFormatPr defaultColWidth="9" defaultRowHeight="13.5"/>
  <cols>
    <col min="1" max="1" width="5.75" customWidth="1"/>
    <col min="3" max="3" width="22" customWidth="1"/>
    <col min="4" max="4" width="25" customWidth="1"/>
    <col min="5" max="5" width="20.25" customWidth="1"/>
    <col min="6" max="6" width="24.875" customWidth="1"/>
    <col min="7" max="7" width="32.125" customWidth="1"/>
    <col min="8" max="8" width="9.125" customWidth="1"/>
    <col min="9" max="9" width="13.125" customWidth="1"/>
    <col min="10" max="10" width="12.625" customWidth="1"/>
    <col min="11" max="11" width="13.125" customWidth="1"/>
    <col min="14" max="14" width="20.625" customWidth="1"/>
    <col min="257" max="257" width="5.75" customWidth="1"/>
    <col min="259" max="259" width="22" customWidth="1"/>
    <col min="260" max="260" width="25" customWidth="1"/>
    <col min="261" max="261" width="20.25" customWidth="1"/>
    <col min="262" max="262" width="24.875" customWidth="1"/>
    <col min="263" max="263" width="32.125" customWidth="1"/>
    <col min="264" max="264" width="9.125" customWidth="1"/>
    <col min="265" max="265" width="13.125" customWidth="1"/>
    <col min="266" max="266" width="12.625" customWidth="1"/>
    <col min="267" max="267" width="13.125" customWidth="1"/>
    <col min="270" max="270" width="20.625" customWidth="1"/>
    <col min="513" max="513" width="5.75" customWidth="1"/>
    <col min="515" max="515" width="22" customWidth="1"/>
    <col min="516" max="516" width="25" customWidth="1"/>
    <col min="517" max="517" width="20.25" customWidth="1"/>
    <col min="518" max="518" width="24.875" customWidth="1"/>
    <col min="519" max="519" width="32.125" customWidth="1"/>
    <col min="520" max="520" width="9.125" customWidth="1"/>
    <col min="521" max="521" width="13.125" customWidth="1"/>
    <col min="522" max="522" width="12.625" customWidth="1"/>
    <col min="523" max="523" width="13.125" customWidth="1"/>
    <col min="526" max="526" width="20.625" customWidth="1"/>
    <col min="769" max="769" width="5.75" customWidth="1"/>
    <col min="771" max="771" width="22" customWidth="1"/>
    <col min="772" max="772" width="25" customWidth="1"/>
    <col min="773" max="773" width="20.25" customWidth="1"/>
    <col min="774" max="774" width="24.875" customWidth="1"/>
    <col min="775" max="775" width="32.125" customWidth="1"/>
    <col min="776" max="776" width="9.125" customWidth="1"/>
    <col min="777" max="777" width="13.125" customWidth="1"/>
    <col min="778" max="778" width="12.625" customWidth="1"/>
    <col min="779" max="779" width="13.125" customWidth="1"/>
    <col min="782" max="782" width="20.625" customWidth="1"/>
    <col min="1025" max="1025" width="5.75" customWidth="1"/>
    <col min="1027" max="1027" width="22" customWidth="1"/>
    <col min="1028" max="1028" width="25" customWidth="1"/>
    <col min="1029" max="1029" width="20.25" customWidth="1"/>
    <col min="1030" max="1030" width="24.875" customWidth="1"/>
    <col min="1031" max="1031" width="32.125" customWidth="1"/>
    <col min="1032" max="1032" width="9.125" customWidth="1"/>
    <col min="1033" max="1033" width="13.125" customWidth="1"/>
    <col min="1034" max="1034" width="12.625" customWidth="1"/>
    <col min="1035" max="1035" width="13.125" customWidth="1"/>
    <col min="1038" max="1038" width="20.625" customWidth="1"/>
    <col min="1281" max="1281" width="5.75" customWidth="1"/>
    <col min="1283" max="1283" width="22" customWidth="1"/>
    <col min="1284" max="1284" width="25" customWidth="1"/>
    <col min="1285" max="1285" width="20.25" customWidth="1"/>
    <col min="1286" max="1286" width="24.875" customWidth="1"/>
    <col min="1287" max="1287" width="32.125" customWidth="1"/>
    <col min="1288" max="1288" width="9.125" customWidth="1"/>
    <col min="1289" max="1289" width="13.125" customWidth="1"/>
    <col min="1290" max="1290" width="12.625" customWidth="1"/>
    <col min="1291" max="1291" width="13.125" customWidth="1"/>
    <col min="1294" max="1294" width="20.625" customWidth="1"/>
    <col min="1537" max="1537" width="5.75" customWidth="1"/>
    <col min="1539" max="1539" width="22" customWidth="1"/>
    <col min="1540" max="1540" width="25" customWidth="1"/>
    <col min="1541" max="1541" width="20.25" customWidth="1"/>
    <col min="1542" max="1542" width="24.875" customWidth="1"/>
    <col min="1543" max="1543" width="32.125" customWidth="1"/>
    <col min="1544" max="1544" width="9.125" customWidth="1"/>
    <col min="1545" max="1545" width="13.125" customWidth="1"/>
    <col min="1546" max="1546" width="12.625" customWidth="1"/>
    <col min="1547" max="1547" width="13.125" customWidth="1"/>
    <col min="1550" max="1550" width="20.625" customWidth="1"/>
    <col min="1793" max="1793" width="5.75" customWidth="1"/>
    <col min="1795" max="1795" width="22" customWidth="1"/>
    <col min="1796" max="1796" width="25" customWidth="1"/>
    <col min="1797" max="1797" width="20.25" customWidth="1"/>
    <col min="1798" max="1798" width="24.875" customWidth="1"/>
    <col min="1799" max="1799" width="32.125" customWidth="1"/>
    <col min="1800" max="1800" width="9.125" customWidth="1"/>
    <col min="1801" max="1801" width="13.125" customWidth="1"/>
    <col min="1802" max="1802" width="12.625" customWidth="1"/>
    <col min="1803" max="1803" width="13.125" customWidth="1"/>
    <col min="1806" max="1806" width="20.625" customWidth="1"/>
    <col min="2049" max="2049" width="5.75" customWidth="1"/>
    <col min="2051" max="2051" width="22" customWidth="1"/>
    <col min="2052" max="2052" width="25" customWidth="1"/>
    <col min="2053" max="2053" width="20.25" customWidth="1"/>
    <col min="2054" max="2054" width="24.875" customWidth="1"/>
    <col min="2055" max="2055" width="32.125" customWidth="1"/>
    <col min="2056" max="2056" width="9.125" customWidth="1"/>
    <col min="2057" max="2057" width="13.125" customWidth="1"/>
    <col min="2058" max="2058" width="12.625" customWidth="1"/>
    <col min="2059" max="2059" width="13.125" customWidth="1"/>
    <col min="2062" max="2062" width="20.625" customWidth="1"/>
    <col min="2305" max="2305" width="5.75" customWidth="1"/>
    <col min="2307" max="2307" width="22" customWidth="1"/>
    <col min="2308" max="2308" width="25" customWidth="1"/>
    <col min="2309" max="2309" width="20.25" customWidth="1"/>
    <col min="2310" max="2310" width="24.875" customWidth="1"/>
    <col min="2311" max="2311" width="32.125" customWidth="1"/>
    <col min="2312" max="2312" width="9.125" customWidth="1"/>
    <col min="2313" max="2313" width="13.125" customWidth="1"/>
    <col min="2314" max="2314" width="12.625" customWidth="1"/>
    <col min="2315" max="2315" width="13.125" customWidth="1"/>
    <col min="2318" max="2318" width="20.625" customWidth="1"/>
    <col min="2561" max="2561" width="5.75" customWidth="1"/>
    <col min="2563" max="2563" width="22" customWidth="1"/>
    <col min="2564" max="2564" width="25" customWidth="1"/>
    <col min="2565" max="2565" width="20.25" customWidth="1"/>
    <col min="2566" max="2566" width="24.875" customWidth="1"/>
    <col min="2567" max="2567" width="32.125" customWidth="1"/>
    <col min="2568" max="2568" width="9.125" customWidth="1"/>
    <col min="2569" max="2569" width="13.125" customWidth="1"/>
    <col min="2570" max="2570" width="12.625" customWidth="1"/>
    <col min="2571" max="2571" width="13.125" customWidth="1"/>
    <col min="2574" max="2574" width="20.625" customWidth="1"/>
    <col min="2817" max="2817" width="5.75" customWidth="1"/>
    <col min="2819" max="2819" width="22" customWidth="1"/>
    <col min="2820" max="2820" width="25" customWidth="1"/>
    <col min="2821" max="2821" width="20.25" customWidth="1"/>
    <col min="2822" max="2822" width="24.875" customWidth="1"/>
    <col min="2823" max="2823" width="32.125" customWidth="1"/>
    <col min="2824" max="2824" width="9.125" customWidth="1"/>
    <col min="2825" max="2825" width="13.125" customWidth="1"/>
    <col min="2826" max="2826" width="12.625" customWidth="1"/>
    <col min="2827" max="2827" width="13.125" customWidth="1"/>
    <col min="2830" max="2830" width="20.625" customWidth="1"/>
    <col min="3073" max="3073" width="5.75" customWidth="1"/>
    <col min="3075" max="3075" width="22" customWidth="1"/>
    <col min="3076" max="3076" width="25" customWidth="1"/>
    <col min="3077" max="3077" width="20.25" customWidth="1"/>
    <col min="3078" max="3078" width="24.875" customWidth="1"/>
    <col min="3079" max="3079" width="32.125" customWidth="1"/>
    <col min="3080" max="3080" width="9.125" customWidth="1"/>
    <col min="3081" max="3081" width="13.125" customWidth="1"/>
    <col min="3082" max="3082" width="12.625" customWidth="1"/>
    <col min="3083" max="3083" width="13.125" customWidth="1"/>
    <col min="3086" max="3086" width="20.625" customWidth="1"/>
    <col min="3329" max="3329" width="5.75" customWidth="1"/>
    <col min="3331" max="3331" width="22" customWidth="1"/>
    <col min="3332" max="3332" width="25" customWidth="1"/>
    <col min="3333" max="3333" width="20.25" customWidth="1"/>
    <col min="3334" max="3334" width="24.875" customWidth="1"/>
    <col min="3335" max="3335" width="32.125" customWidth="1"/>
    <col min="3336" max="3336" width="9.125" customWidth="1"/>
    <col min="3337" max="3337" width="13.125" customWidth="1"/>
    <col min="3338" max="3338" width="12.625" customWidth="1"/>
    <col min="3339" max="3339" width="13.125" customWidth="1"/>
    <col min="3342" max="3342" width="20.625" customWidth="1"/>
    <col min="3585" max="3585" width="5.75" customWidth="1"/>
    <col min="3587" max="3587" width="22" customWidth="1"/>
    <col min="3588" max="3588" width="25" customWidth="1"/>
    <col min="3589" max="3589" width="20.25" customWidth="1"/>
    <col min="3590" max="3590" width="24.875" customWidth="1"/>
    <col min="3591" max="3591" width="32.125" customWidth="1"/>
    <col min="3592" max="3592" width="9.125" customWidth="1"/>
    <col min="3593" max="3593" width="13.125" customWidth="1"/>
    <col min="3594" max="3594" width="12.625" customWidth="1"/>
    <col min="3595" max="3595" width="13.125" customWidth="1"/>
    <col min="3598" max="3598" width="20.625" customWidth="1"/>
    <col min="3841" max="3841" width="5.75" customWidth="1"/>
    <col min="3843" max="3843" width="22" customWidth="1"/>
    <col min="3844" max="3844" width="25" customWidth="1"/>
    <col min="3845" max="3845" width="20.25" customWidth="1"/>
    <col min="3846" max="3846" width="24.875" customWidth="1"/>
    <col min="3847" max="3847" width="32.125" customWidth="1"/>
    <col min="3848" max="3848" width="9.125" customWidth="1"/>
    <col min="3849" max="3849" width="13.125" customWidth="1"/>
    <col min="3850" max="3850" width="12.625" customWidth="1"/>
    <col min="3851" max="3851" width="13.125" customWidth="1"/>
    <col min="3854" max="3854" width="20.625" customWidth="1"/>
    <col min="4097" max="4097" width="5.75" customWidth="1"/>
    <col min="4099" max="4099" width="22" customWidth="1"/>
    <col min="4100" max="4100" width="25" customWidth="1"/>
    <col min="4101" max="4101" width="20.25" customWidth="1"/>
    <col min="4102" max="4102" width="24.875" customWidth="1"/>
    <col min="4103" max="4103" width="32.125" customWidth="1"/>
    <col min="4104" max="4104" width="9.125" customWidth="1"/>
    <col min="4105" max="4105" width="13.125" customWidth="1"/>
    <col min="4106" max="4106" width="12.625" customWidth="1"/>
    <col min="4107" max="4107" width="13.125" customWidth="1"/>
    <col min="4110" max="4110" width="20.625" customWidth="1"/>
    <col min="4353" max="4353" width="5.75" customWidth="1"/>
    <col min="4355" max="4355" width="22" customWidth="1"/>
    <col min="4356" max="4356" width="25" customWidth="1"/>
    <col min="4357" max="4357" width="20.25" customWidth="1"/>
    <col min="4358" max="4358" width="24.875" customWidth="1"/>
    <col min="4359" max="4359" width="32.125" customWidth="1"/>
    <col min="4360" max="4360" width="9.125" customWidth="1"/>
    <col min="4361" max="4361" width="13.125" customWidth="1"/>
    <col min="4362" max="4362" width="12.625" customWidth="1"/>
    <col min="4363" max="4363" width="13.125" customWidth="1"/>
    <col min="4366" max="4366" width="20.625" customWidth="1"/>
    <col min="4609" max="4609" width="5.75" customWidth="1"/>
    <col min="4611" max="4611" width="22" customWidth="1"/>
    <col min="4612" max="4612" width="25" customWidth="1"/>
    <col min="4613" max="4613" width="20.25" customWidth="1"/>
    <col min="4614" max="4614" width="24.875" customWidth="1"/>
    <col min="4615" max="4615" width="32.125" customWidth="1"/>
    <col min="4616" max="4616" width="9.125" customWidth="1"/>
    <col min="4617" max="4617" width="13.125" customWidth="1"/>
    <col min="4618" max="4618" width="12.625" customWidth="1"/>
    <col min="4619" max="4619" width="13.125" customWidth="1"/>
    <col min="4622" max="4622" width="20.625" customWidth="1"/>
    <col min="4865" max="4865" width="5.75" customWidth="1"/>
    <col min="4867" max="4867" width="22" customWidth="1"/>
    <col min="4868" max="4868" width="25" customWidth="1"/>
    <col min="4869" max="4869" width="20.25" customWidth="1"/>
    <col min="4870" max="4870" width="24.875" customWidth="1"/>
    <col min="4871" max="4871" width="32.125" customWidth="1"/>
    <col min="4872" max="4872" width="9.125" customWidth="1"/>
    <col min="4873" max="4873" width="13.125" customWidth="1"/>
    <col min="4874" max="4874" width="12.625" customWidth="1"/>
    <col min="4875" max="4875" width="13.125" customWidth="1"/>
    <col min="4878" max="4878" width="20.625" customWidth="1"/>
    <col min="5121" max="5121" width="5.75" customWidth="1"/>
    <col min="5123" max="5123" width="22" customWidth="1"/>
    <col min="5124" max="5124" width="25" customWidth="1"/>
    <col min="5125" max="5125" width="20.25" customWidth="1"/>
    <col min="5126" max="5126" width="24.875" customWidth="1"/>
    <col min="5127" max="5127" width="32.125" customWidth="1"/>
    <col min="5128" max="5128" width="9.125" customWidth="1"/>
    <col min="5129" max="5129" width="13.125" customWidth="1"/>
    <col min="5130" max="5130" width="12.625" customWidth="1"/>
    <col min="5131" max="5131" width="13.125" customWidth="1"/>
    <col min="5134" max="5134" width="20.625" customWidth="1"/>
    <col min="5377" max="5377" width="5.75" customWidth="1"/>
    <col min="5379" max="5379" width="22" customWidth="1"/>
    <col min="5380" max="5380" width="25" customWidth="1"/>
    <col min="5381" max="5381" width="20.25" customWidth="1"/>
    <col min="5382" max="5382" width="24.875" customWidth="1"/>
    <col min="5383" max="5383" width="32.125" customWidth="1"/>
    <col min="5384" max="5384" width="9.125" customWidth="1"/>
    <col min="5385" max="5385" width="13.125" customWidth="1"/>
    <col min="5386" max="5386" width="12.625" customWidth="1"/>
    <col min="5387" max="5387" width="13.125" customWidth="1"/>
    <col min="5390" max="5390" width="20.625" customWidth="1"/>
    <col min="5633" max="5633" width="5.75" customWidth="1"/>
    <col min="5635" max="5635" width="22" customWidth="1"/>
    <col min="5636" max="5636" width="25" customWidth="1"/>
    <col min="5637" max="5637" width="20.25" customWidth="1"/>
    <col min="5638" max="5638" width="24.875" customWidth="1"/>
    <col min="5639" max="5639" width="32.125" customWidth="1"/>
    <col min="5640" max="5640" width="9.125" customWidth="1"/>
    <col min="5641" max="5641" width="13.125" customWidth="1"/>
    <col min="5642" max="5642" width="12.625" customWidth="1"/>
    <col min="5643" max="5643" width="13.125" customWidth="1"/>
    <col min="5646" max="5646" width="20.625" customWidth="1"/>
    <col min="5889" max="5889" width="5.75" customWidth="1"/>
    <col min="5891" max="5891" width="22" customWidth="1"/>
    <col min="5892" max="5892" width="25" customWidth="1"/>
    <col min="5893" max="5893" width="20.25" customWidth="1"/>
    <col min="5894" max="5894" width="24.875" customWidth="1"/>
    <col min="5895" max="5895" width="32.125" customWidth="1"/>
    <col min="5896" max="5896" width="9.125" customWidth="1"/>
    <col min="5897" max="5897" width="13.125" customWidth="1"/>
    <col min="5898" max="5898" width="12.625" customWidth="1"/>
    <col min="5899" max="5899" width="13.125" customWidth="1"/>
    <col min="5902" max="5902" width="20.625" customWidth="1"/>
    <col min="6145" max="6145" width="5.75" customWidth="1"/>
    <col min="6147" max="6147" width="22" customWidth="1"/>
    <col min="6148" max="6148" width="25" customWidth="1"/>
    <col min="6149" max="6149" width="20.25" customWidth="1"/>
    <col min="6150" max="6150" width="24.875" customWidth="1"/>
    <col min="6151" max="6151" width="32.125" customWidth="1"/>
    <col min="6152" max="6152" width="9.125" customWidth="1"/>
    <col min="6153" max="6153" width="13.125" customWidth="1"/>
    <col min="6154" max="6154" width="12.625" customWidth="1"/>
    <col min="6155" max="6155" width="13.125" customWidth="1"/>
    <col min="6158" max="6158" width="20.625" customWidth="1"/>
    <col min="6401" max="6401" width="5.75" customWidth="1"/>
    <col min="6403" max="6403" width="22" customWidth="1"/>
    <col min="6404" max="6404" width="25" customWidth="1"/>
    <col min="6405" max="6405" width="20.25" customWidth="1"/>
    <col min="6406" max="6406" width="24.875" customWidth="1"/>
    <col min="6407" max="6407" width="32.125" customWidth="1"/>
    <col min="6408" max="6408" width="9.125" customWidth="1"/>
    <col min="6409" max="6409" width="13.125" customWidth="1"/>
    <col min="6410" max="6410" width="12.625" customWidth="1"/>
    <col min="6411" max="6411" width="13.125" customWidth="1"/>
    <col min="6414" max="6414" width="20.625" customWidth="1"/>
    <col min="6657" max="6657" width="5.75" customWidth="1"/>
    <col min="6659" max="6659" width="22" customWidth="1"/>
    <col min="6660" max="6660" width="25" customWidth="1"/>
    <col min="6661" max="6661" width="20.25" customWidth="1"/>
    <col min="6662" max="6662" width="24.875" customWidth="1"/>
    <col min="6663" max="6663" width="32.125" customWidth="1"/>
    <col min="6664" max="6664" width="9.125" customWidth="1"/>
    <col min="6665" max="6665" width="13.125" customWidth="1"/>
    <col min="6666" max="6666" width="12.625" customWidth="1"/>
    <col min="6667" max="6667" width="13.125" customWidth="1"/>
    <col min="6670" max="6670" width="20.625" customWidth="1"/>
    <col min="6913" max="6913" width="5.75" customWidth="1"/>
    <col min="6915" max="6915" width="22" customWidth="1"/>
    <col min="6916" max="6916" width="25" customWidth="1"/>
    <col min="6917" max="6917" width="20.25" customWidth="1"/>
    <col min="6918" max="6918" width="24.875" customWidth="1"/>
    <col min="6919" max="6919" width="32.125" customWidth="1"/>
    <col min="6920" max="6920" width="9.125" customWidth="1"/>
    <col min="6921" max="6921" width="13.125" customWidth="1"/>
    <col min="6922" max="6922" width="12.625" customWidth="1"/>
    <col min="6923" max="6923" width="13.125" customWidth="1"/>
    <col min="6926" max="6926" width="20.625" customWidth="1"/>
    <col min="7169" max="7169" width="5.75" customWidth="1"/>
    <col min="7171" max="7171" width="22" customWidth="1"/>
    <col min="7172" max="7172" width="25" customWidth="1"/>
    <col min="7173" max="7173" width="20.25" customWidth="1"/>
    <col min="7174" max="7174" width="24.875" customWidth="1"/>
    <col min="7175" max="7175" width="32.125" customWidth="1"/>
    <col min="7176" max="7176" width="9.125" customWidth="1"/>
    <col min="7177" max="7177" width="13.125" customWidth="1"/>
    <col min="7178" max="7178" width="12.625" customWidth="1"/>
    <col min="7179" max="7179" width="13.125" customWidth="1"/>
    <col min="7182" max="7182" width="20.625" customWidth="1"/>
    <col min="7425" max="7425" width="5.75" customWidth="1"/>
    <col min="7427" max="7427" width="22" customWidth="1"/>
    <col min="7428" max="7428" width="25" customWidth="1"/>
    <col min="7429" max="7429" width="20.25" customWidth="1"/>
    <col min="7430" max="7430" width="24.875" customWidth="1"/>
    <col min="7431" max="7431" width="32.125" customWidth="1"/>
    <col min="7432" max="7432" width="9.125" customWidth="1"/>
    <col min="7433" max="7433" width="13.125" customWidth="1"/>
    <col min="7434" max="7434" width="12.625" customWidth="1"/>
    <col min="7435" max="7435" width="13.125" customWidth="1"/>
    <col min="7438" max="7438" width="20.625" customWidth="1"/>
    <col min="7681" max="7681" width="5.75" customWidth="1"/>
    <col min="7683" max="7683" width="22" customWidth="1"/>
    <col min="7684" max="7684" width="25" customWidth="1"/>
    <col min="7685" max="7685" width="20.25" customWidth="1"/>
    <col min="7686" max="7686" width="24.875" customWidth="1"/>
    <col min="7687" max="7687" width="32.125" customWidth="1"/>
    <col min="7688" max="7688" width="9.125" customWidth="1"/>
    <col min="7689" max="7689" width="13.125" customWidth="1"/>
    <col min="7690" max="7690" width="12.625" customWidth="1"/>
    <col min="7691" max="7691" width="13.125" customWidth="1"/>
    <col min="7694" max="7694" width="20.625" customWidth="1"/>
    <col min="7937" max="7937" width="5.75" customWidth="1"/>
    <col min="7939" max="7939" width="22" customWidth="1"/>
    <col min="7940" max="7940" width="25" customWidth="1"/>
    <col min="7941" max="7941" width="20.25" customWidth="1"/>
    <col min="7942" max="7942" width="24.875" customWidth="1"/>
    <col min="7943" max="7943" width="32.125" customWidth="1"/>
    <col min="7944" max="7944" width="9.125" customWidth="1"/>
    <col min="7945" max="7945" width="13.125" customWidth="1"/>
    <col min="7946" max="7946" width="12.625" customWidth="1"/>
    <col min="7947" max="7947" width="13.125" customWidth="1"/>
    <col min="7950" max="7950" width="20.625" customWidth="1"/>
    <col min="8193" max="8193" width="5.75" customWidth="1"/>
    <col min="8195" max="8195" width="22" customWidth="1"/>
    <col min="8196" max="8196" width="25" customWidth="1"/>
    <col min="8197" max="8197" width="20.25" customWidth="1"/>
    <col min="8198" max="8198" width="24.875" customWidth="1"/>
    <col min="8199" max="8199" width="32.125" customWidth="1"/>
    <col min="8200" max="8200" width="9.125" customWidth="1"/>
    <col min="8201" max="8201" width="13.125" customWidth="1"/>
    <col min="8202" max="8202" width="12.625" customWidth="1"/>
    <col min="8203" max="8203" width="13.125" customWidth="1"/>
    <col min="8206" max="8206" width="20.625" customWidth="1"/>
    <col min="8449" max="8449" width="5.75" customWidth="1"/>
    <col min="8451" max="8451" width="22" customWidth="1"/>
    <col min="8452" max="8452" width="25" customWidth="1"/>
    <col min="8453" max="8453" width="20.25" customWidth="1"/>
    <col min="8454" max="8454" width="24.875" customWidth="1"/>
    <col min="8455" max="8455" width="32.125" customWidth="1"/>
    <col min="8456" max="8456" width="9.125" customWidth="1"/>
    <col min="8457" max="8457" width="13.125" customWidth="1"/>
    <col min="8458" max="8458" width="12.625" customWidth="1"/>
    <col min="8459" max="8459" width="13.125" customWidth="1"/>
    <col min="8462" max="8462" width="20.625" customWidth="1"/>
    <col min="8705" max="8705" width="5.75" customWidth="1"/>
    <col min="8707" max="8707" width="22" customWidth="1"/>
    <col min="8708" max="8708" width="25" customWidth="1"/>
    <col min="8709" max="8709" width="20.25" customWidth="1"/>
    <col min="8710" max="8710" width="24.875" customWidth="1"/>
    <col min="8711" max="8711" width="32.125" customWidth="1"/>
    <col min="8712" max="8712" width="9.125" customWidth="1"/>
    <col min="8713" max="8713" width="13.125" customWidth="1"/>
    <col min="8714" max="8714" width="12.625" customWidth="1"/>
    <col min="8715" max="8715" width="13.125" customWidth="1"/>
    <col min="8718" max="8718" width="20.625" customWidth="1"/>
    <col min="8961" max="8961" width="5.75" customWidth="1"/>
    <col min="8963" max="8963" width="22" customWidth="1"/>
    <col min="8964" max="8964" width="25" customWidth="1"/>
    <col min="8965" max="8965" width="20.25" customWidth="1"/>
    <col min="8966" max="8966" width="24.875" customWidth="1"/>
    <col min="8967" max="8967" width="32.125" customWidth="1"/>
    <col min="8968" max="8968" width="9.125" customWidth="1"/>
    <col min="8969" max="8969" width="13.125" customWidth="1"/>
    <col min="8970" max="8970" width="12.625" customWidth="1"/>
    <col min="8971" max="8971" width="13.125" customWidth="1"/>
    <col min="8974" max="8974" width="20.625" customWidth="1"/>
    <col min="9217" max="9217" width="5.75" customWidth="1"/>
    <col min="9219" max="9219" width="22" customWidth="1"/>
    <col min="9220" max="9220" width="25" customWidth="1"/>
    <col min="9221" max="9221" width="20.25" customWidth="1"/>
    <col min="9222" max="9222" width="24.875" customWidth="1"/>
    <col min="9223" max="9223" width="32.125" customWidth="1"/>
    <col min="9224" max="9224" width="9.125" customWidth="1"/>
    <col min="9225" max="9225" width="13.125" customWidth="1"/>
    <col min="9226" max="9226" width="12.625" customWidth="1"/>
    <col min="9227" max="9227" width="13.125" customWidth="1"/>
    <col min="9230" max="9230" width="20.625" customWidth="1"/>
    <col min="9473" max="9473" width="5.75" customWidth="1"/>
    <col min="9475" max="9475" width="22" customWidth="1"/>
    <col min="9476" max="9476" width="25" customWidth="1"/>
    <col min="9477" max="9477" width="20.25" customWidth="1"/>
    <col min="9478" max="9478" width="24.875" customWidth="1"/>
    <col min="9479" max="9479" width="32.125" customWidth="1"/>
    <col min="9480" max="9480" width="9.125" customWidth="1"/>
    <col min="9481" max="9481" width="13.125" customWidth="1"/>
    <col min="9482" max="9482" width="12.625" customWidth="1"/>
    <col min="9483" max="9483" width="13.125" customWidth="1"/>
    <col min="9486" max="9486" width="20.625" customWidth="1"/>
    <col min="9729" max="9729" width="5.75" customWidth="1"/>
    <col min="9731" max="9731" width="22" customWidth="1"/>
    <col min="9732" max="9732" width="25" customWidth="1"/>
    <col min="9733" max="9733" width="20.25" customWidth="1"/>
    <col min="9734" max="9734" width="24.875" customWidth="1"/>
    <col min="9735" max="9735" width="32.125" customWidth="1"/>
    <col min="9736" max="9736" width="9.125" customWidth="1"/>
    <col min="9737" max="9737" width="13.125" customWidth="1"/>
    <col min="9738" max="9738" width="12.625" customWidth="1"/>
    <col min="9739" max="9739" width="13.125" customWidth="1"/>
    <col min="9742" max="9742" width="20.625" customWidth="1"/>
    <col min="9985" max="9985" width="5.75" customWidth="1"/>
    <col min="9987" max="9987" width="22" customWidth="1"/>
    <col min="9988" max="9988" width="25" customWidth="1"/>
    <col min="9989" max="9989" width="20.25" customWidth="1"/>
    <col min="9990" max="9990" width="24.875" customWidth="1"/>
    <col min="9991" max="9991" width="32.125" customWidth="1"/>
    <col min="9992" max="9992" width="9.125" customWidth="1"/>
    <col min="9993" max="9993" width="13.125" customWidth="1"/>
    <col min="9994" max="9994" width="12.625" customWidth="1"/>
    <col min="9995" max="9995" width="13.125" customWidth="1"/>
    <col min="9998" max="9998" width="20.625" customWidth="1"/>
    <col min="10241" max="10241" width="5.75" customWidth="1"/>
    <col min="10243" max="10243" width="22" customWidth="1"/>
    <col min="10244" max="10244" width="25" customWidth="1"/>
    <col min="10245" max="10245" width="20.25" customWidth="1"/>
    <col min="10246" max="10246" width="24.875" customWidth="1"/>
    <col min="10247" max="10247" width="32.125" customWidth="1"/>
    <col min="10248" max="10248" width="9.125" customWidth="1"/>
    <col min="10249" max="10249" width="13.125" customWidth="1"/>
    <col min="10250" max="10250" width="12.625" customWidth="1"/>
    <col min="10251" max="10251" width="13.125" customWidth="1"/>
    <col min="10254" max="10254" width="20.625" customWidth="1"/>
    <col min="10497" max="10497" width="5.75" customWidth="1"/>
    <col min="10499" max="10499" width="22" customWidth="1"/>
    <col min="10500" max="10500" width="25" customWidth="1"/>
    <col min="10501" max="10501" width="20.25" customWidth="1"/>
    <col min="10502" max="10502" width="24.875" customWidth="1"/>
    <col min="10503" max="10503" width="32.125" customWidth="1"/>
    <col min="10504" max="10504" width="9.125" customWidth="1"/>
    <col min="10505" max="10505" width="13.125" customWidth="1"/>
    <col min="10506" max="10506" width="12.625" customWidth="1"/>
    <col min="10507" max="10507" width="13.125" customWidth="1"/>
    <col min="10510" max="10510" width="20.625" customWidth="1"/>
    <col min="10753" max="10753" width="5.75" customWidth="1"/>
    <col min="10755" max="10755" width="22" customWidth="1"/>
    <col min="10756" max="10756" width="25" customWidth="1"/>
    <col min="10757" max="10757" width="20.25" customWidth="1"/>
    <col min="10758" max="10758" width="24.875" customWidth="1"/>
    <col min="10759" max="10759" width="32.125" customWidth="1"/>
    <col min="10760" max="10760" width="9.125" customWidth="1"/>
    <col min="10761" max="10761" width="13.125" customWidth="1"/>
    <col min="10762" max="10762" width="12.625" customWidth="1"/>
    <col min="10763" max="10763" width="13.125" customWidth="1"/>
    <col min="10766" max="10766" width="20.625" customWidth="1"/>
    <col min="11009" max="11009" width="5.75" customWidth="1"/>
    <col min="11011" max="11011" width="22" customWidth="1"/>
    <col min="11012" max="11012" width="25" customWidth="1"/>
    <col min="11013" max="11013" width="20.25" customWidth="1"/>
    <col min="11014" max="11014" width="24.875" customWidth="1"/>
    <col min="11015" max="11015" width="32.125" customWidth="1"/>
    <col min="11016" max="11016" width="9.125" customWidth="1"/>
    <col min="11017" max="11017" width="13.125" customWidth="1"/>
    <col min="11018" max="11018" width="12.625" customWidth="1"/>
    <col min="11019" max="11019" width="13.125" customWidth="1"/>
    <col min="11022" max="11022" width="20.625" customWidth="1"/>
    <col min="11265" max="11265" width="5.75" customWidth="1"/>
    <col min="11267" max="11267" width="22" customWidth="1"/>
    <col min="11268" max="11268" width="25" customWidth="1"/>
    <col min="11269" max="11269" width="20.25" customWidth="1"/>
    <col min="11270" max="11270" width="24.875" customWidth="1"/>
    <col min="11271" max="11271" width="32.125" customWidth="1"/>
    <col min="11272" max="11272" width="9.125" customWidth="1"/>
    <col min="11273" max="11273" width="13.125" customWidth="1"/>
    <col min="11274" max="11274" width="12.625" customWidth="1"/>
    <col min="11275" max="11275" width="13.125" customWidth="1"/>
    <col min="11278" max="11278" width="20.625" customWidth="1"/>
    <col min="11521" max="11521" width="5.75" customWidth="1"/>
    <col min="11523" max="11523" width="22" customWidth="1"/>
    <col min="11524" max="11524" width="25" customWidth="1"/>
    <col min="11525" max="11525" width="20.25" customWidth="1"/>
    <col min="11526" max="11526" width="24.875" customWidth="1"/>
    <col min="11527" max="11527" width="32.125" customWidth="1"/>
    <col min="11528" max="11528" width="9.125" customWidth="1"/>
    <col min="11529" max="11529" width="13.125" customWidth="1"/>
    <col min="11530" max="11530" width="12.625" customWidth="1"/>
    <col min="11531" max="11531" width="13.125" customWidth="1"/>
    <col min="11534" max="11534" width="20.625" customWidth="1"/>
    <col min="11777" max="11777" width="5.75" customWidth="1"/>
    <col min="11779" max="11779" width="22" customWidth="1"/>
    <col min="11780" max="11780" width="25" customWidth="1"/>
    <col min="11781" max="11781" width="20.25" customWidth="1"/>
    <col min="11782" max="11782" width="24.875" customWidth="1"/>
    <col min="11783" max="11783" width="32.125" customWidth="1"/>
    <col min="11784" max="11784" width="9.125" customWidth="1"/>
    <col min="11785" max="11785" width="13.125" customWidth="1"/>
    <col min="11786" max="11786" width="12.625" customWidth="1"/>
    <col min="11787" max="11787" width="13.125" customWidth="1"/>
    <col min="11790" max="11790" width="20.625" customWidth="1"/>
    <col min="12033" max="12033" width="5.75" customWidth="1"/>
    <col min="12035" max="12035" width="22" customWidth="1"/>
    <col min="12036" max="12036" width="25" customWidth="1"/>
    <col min="12037" max="12037" width="20.25" customWidth="1"/>
    <col min="12038" max="12038" width="24.875" customWidth="1"/>
    <col min="12039" max="12039" width="32.125" customWidth="1"/>
    <col min="12040" max="12040" width="9.125" customWidth="1"/>
    <col min="12041" max="12041" width="13.125" customWidth="1"/>
    <col min="12042" max="12042" width="12.625" customWidth="1"/>
    <col min="12043" max="12043" width="13.125" customWidth="1"/>
    <col min="12046" max="12046" width="20.625" customWidth="1"/>
    <col min="12289" max="12289" width="5.75" customWidth="1"/>
    <col min="12291" max="12291" width="22" customWidth="1"/>
    <col min="12292" max="12292" width="25" customWidth="1"/>
    <col min="12293" max="12293" width="20.25" customWidth="1"/>
    <col min="12294" max="12294" width="24.875" customWidth="1"/>
    <col min="12295" max="12295" width="32.125" customWidth="1"/>
    <col min="12296" max="12296" width="9.125" customWidth="1"/>
    <col min="12297" max="12297" width="13.125" customWidth="1"/>
    <col min="12298" max="12298" width="12.625" customWidth="1"/>
    <col min="12299" max="12299" width="13.125" customWidth="1"/>
    <col min="12302" max="12302" width="20.625" customWidth="1"/>
    <col min="12545" max="12545" width="5.75" customWidth="1"/>
    <col min="12547" max="12547" width="22" customWidth="1"/>
    <col min="12548" max="12548" width="25" customWidth="1"/>
    <col min="12549" max="12549" width="20.25" customWidth="1"/>
    <col min="12550" max="12550" width="24.875" customWidth="1"/>
    <col min="12551" max="12551" width="32.125" customWidth="1"/>
    <col min="12552" max="12552" width="9.125" customWidth="1"/>
    <col min="12553" max="12553" width="13.125" customWidth="1"/>
    <col min="12554" max="12554" width="12.625" customWidth="1"/>
    <col min="12555" max="12555" width="13.125" customWidth="1"/>
    <col min="12558" max="12558" width="20.625" customWidth="1"/>
    <col min="12801" max="12801" width="5.75" customWidth="1"/>
    <col min="12803" max="12803" width="22" customWidth="1"/>
    <col min="12804" max="12804" width="25" customWidth="1"/>
    <col min="12805" max="12805" width="20.25" customWidth="1"/>
    <col min="12806" max="12806" width="24.875" customWidth="1"/>
    <col min="12807" max="12807" width="32.125" customWidth="1"/>
    <col min="12808" max="12808" width="9.125" customWidth="1"/>
    <col min="12809" max="12809" width="13.125" customWidth="1"/>
    <col min="12810" max="12810" width="12.625" customWidth="1"/>
    <col min="12811" max="12811" width="13.125" customWidth="1"/>
    <col min="12814" max="12814" width="20.625" customWidth="1"/>
    <col min="13057" max="13057" width="5.75" customWidth="1"/>
    <col min="13059" max="13059" width="22" customWidth="1"/>
    <col min="13060" max="13060" width="25" customWidth="1"/>
    <col min="13061" max="13061" width="20.25" customWidth="1"/>
    <col min="13062" max="13062" width="24.875" customWidth="1"/>
    <col min="13063" max="13063" width="32.125" customWidth="1"/>
    <col min="13064" max="13064" width="9.125" customWidth="1"/>
    <col min="13065" max="13065" width="13.125" customWidth="1"/>
    <col min="13066" max="13066" width="12.625" customWidth="1"/>
    <col min="13067" max="13067" width="13.125" customWidth="1"/>
    <col min="13070" max="13070" width="20.625" customWidth="1"/>
    <col min="13313" max="13313" width="5.75" customWidth="1"/>
    <col min="13315" max="13315" width="22" customWidth="1"/>
    <col min="13316" max="13316" width="25" customWidth="1"/>
    <col min="13317" max="13317" width="20.25" customWidth="1"/>
    <col min="13318" max="13318" width="24.875" customWidth="1"/>
    <col min="13319" max="13319" width="32.125" customWidth="1"/>
    <col min="13320" max="13320" width="9.125" customWidth="1"/>
    <col min="13321" max="13321" width="13.125" customWidth="1"/>
    <col min="13322" max="13322" width="12.625" customWidth="1"/>
    <col min="13323" max="13323" width="13.125" customWidth="1"/>
    <col min="13326" max="13326" width="20.625" customWidth="1"/>
    <col min="13569" max="13569" width="5.75" customWidth="1"/>
    <col min="13571" max="13571" width="22" customWidth="1"/>
    <col min="13572" max="13572" width="25" customWidth="1"/>
    <col min="13573" max="13573" width="20.25" customWidth="1"/>
    <col min="13574" max="13574" width="24.875" customWidth="1"/>
    <col min="13575" max="13575" width="32.125" customWidth="1"/>
    <col min="13576" max="13576" width="9.125" customWidth="1"/>
    <col min="13577" max="13577" width="13.125" customWidth="1"/>
    <col min="13578" max="13578" width="12.625" customWidth="1"/>
    <col min="13579" max="13579" width="13.125" customWidth="1"/>
    <col min="13582" max="13582" width="20.625" customWidth="1"/>
    <col min="13825" max="13825" width="5.75" customWidth="1"/>
    <col min="13827" max="13827" width="22" customWidth="1"/>
    <col min="13828" max="13828" width="25" customWidth="1"/>
    <col min="13829" max="13829" width="20.25" customWidth="1"/>
    <col min="13830" max="13830" width="24.875" customWidth="1"/>
    <col min="13831" max="13831" width="32.125" customWidth="1"/>
    <col min="13832" max="13832" width="9.125" customWidth="1"/>
    <col min="13833" max="13833" width="13.125" customWidth="1"/>
    <col min="13834" max="13834" width="12.625" customWidth="1"/>
    <col min="13835" max="13835" width="13.125" customWidth="1"/>
    <col min="13838" max="13838" width="20.625" customWidth="1"/>
    <col min="14081" max="14081" width="5.75" customWidth="1"/>
    <col min="14083" max="14083" width="22" customWidth="1"/>
    <col min="14084" max="14084" width="25" customWidth="1"/>
    <col min="14085" max="14085" width="20.25" customWidth="1"/>
    <col min="14086" max="14086" width="24.875" customWidth="1"/>
    <col min="14087" max="14087" width="32.125" customWidth="1"/>
    <col min="14088" max="14088" width="9.125" customWidth="1"/>
    <col min="14089" max="14089" width="13.125" customWidth="1"/>
    <col min="14090" max="14090" width="12.625" customWidth="1"/>
    <col min="14091" max="14091" width="13.125" customWidth="1"/>
    <col min="14094" max="14094" width="20.625" customWidth="1"/>
    <col min="14337" max="14337" width="5.75" customWidth="1"/>
    <col min="14339" max="14339" width="22" customWidth="1"/>
    <col min="14340" max="14340" width="25" customWidth="1"/>
    <col min="14341" max="14341" width="20.25" customWidth="1"/>
    <col min="14342" max="14342" width="24.875" customWidth="1"/>
    <col min="14343" max="14343" width="32.125" customWidth="1"/>
    <col min="14344" max="14344" width="9.125" customWidth="1"/>
    <col min="14345" max="14345" width="13.125" customWidth="1"/>
    <col min="14346" max="14346" width="12.625" customWidth="1"/>
    <col min="14347" max="14347" width="13.125" customWidth="1"/>
    <col min="14350" max="14350" width="20.625" customWidth="1"/>
    <col min="14593" max="14593" width="5.75" customWidth="1"/>
    <col min="14595" max="14595" width="22" customWidth="1"/>
    <col min="14596" max="14596" width="25" customWidth="1"/>
    <col min="14597" max="14597" width="20.25" customWidth="1"/>
    <col min="14598" max="14598" width="24.875" customWidth="1"/>
    <col min="14599" max="14599" width="32.125" customWidth="1"/>
    <col min="14600" max="14600" width="9.125" customWidth="1"/>
    <col min="14601" max="14601" width="13.125" customWidth="1"/>
    <col min="14602" max="14602" width="12.625" customWidth="1"/>
    <col min="14603" max="14603" width="13.125" customWidth="1"/>
    <col min="14606" max="14606" width="20.625" customWidth="1"/>
    <col min="14849" max="14849" width="5.75" customWidth="1"/>
    <col min="14851" max="14851" width="22" customWidth="1"/>
    <col min="14852" max="14852" width="25" customWidth="1"/>
    <col min="14853" max="14853" width="20.25" customWidth="1"/>
    <col min="14854" max="14854" width="24.875" customWidth="1"/>
    <col min="14855" max="14855" width="32.125" customWidth="1"/>
    <col min="14856" max="14856" width="9.125" customWidth="1"/>
    <col min="14857" max="14857" width="13.125" customWidth="1"/>
    <col min="14858" max="14858" width="12.625" customWidth="1"/>
    <col min="14859" max="14859" width="13.125" customWidth="1"/>
    <col min="14862" max="14862" width="20.625" customWidth="1"/>
    <col min="15105" max="15105" width="5.75" customWidth="1"/>
    <col min="15107" max="15107" width="22" customWidth="1"/>
    <col min="15108" max="15108" width="25" customWidth="1"/>
    <col min="15109" max="15109" width="20.25" customWidth="1"/>
    <col min="15110" max="15110" width="24.875" customWidth="1"/>
    <col min="15111" max="15111" width="32.125" customWidth="1"/>
    <col min="15112" max="15112" width="9.125" customWidth="1"/>
    <col min="15113" max="15113" width="13.125" customWidth="1"/>
    <col min="15114" max="15114" width="12.625" customWidth="1"/>
    <col min="15115" max="15115" width="13.125" customWidth="1"/>
    <col min="15118" max="15118" width="20.625" customWidth="1"/>
    <col min="15361" max="15361" width="5.75" customWidth="1"/>
    <col min="15363" max="15363" width="22" customWidth="1"/>
    <col min="15364" max="15364" width="25" customWidth="1"/>
    <col min="15365" max="15365" width="20.25" customWidth="1"/>
    <col min="15366" max="15366" width="24.875" customWidth="1"/>
    <col min="15367" max="15367" width="32.125" customWidth="1"/>
    <col min="15368" max="15368" width="9.125" customWidth="1"/>
    <col min="15369" max="15369" width="13.125" customWidth="1"/>
    <col min="15370" max="15370" width="12.625" customWidth="1"/>
    <col min="15371" max="15371" width="13.125" customWidth="1"/>
    <col min="15374" max="15374" width="20.625" customWidth="1"/>
    <col min="15617" max="15617" width="5.75" customWidth="1"/>
    <col min="15619" max="15619" width="22" customWidth="1"/>
    <col min="15620" max="15620" width="25" customWidth="1"/>
    <col min="15621" max="15621" width="20.25" customWidth="1"/>
    <col min="15622" max="15622" width="24.875" customWidth="1"/>
    <col min="15623" max="15623" width="32.125" customWidth="1"/>
    <col min="15624" max="15624" width="9.125" customWidth="1"/>
    <col min="15625" max="15625" width="13.125" customWidth="1"/>
    <col min="15626" max="15626" width="12.625" customWidth="1"/>
    <col min="15627" max="15627" width="13.125" customWidth="1"/>
    <col min="15630" max="15630" width="20.625" customWidth="1"/>
    <col min="15873" max="15873" width="5.75" customWidth="1"/>
    <col min="15875" max="15875" width="22" customWidth="1"/>
    <col min="15876" max="15876" width="25" customWidth="1"/>
    <col min="15877" max="15877" width="20.25" customWidth="1"/>
    <col min="15878" max="15878" width="24.875" customWidth="1"/>
    <col min="15879" max="15879" width="32.125" customWidth="1"/>
    <col min="15880" max="15880" width="9.125" customWidth="1"/>
    <col min="15881" max="15881" width="13.125" customWidth="1"/>
    <col min="15882" max="15882" width="12.625" customWidth="1"/>
    <col min="15883" max="15883" width="13.125" customWidth="1"/>
    <col min="15886" max="15886" width="20.625" customWidth="1"/>
    <col min="16129" max="16129" width="5.75" customWidth="1"/>
    <col min="16131" max="16131" width="22" customWidth="1"/>
    <col min="16132" max="16132" width="25" customWidth="1"/>
    <col min="16133" max="16133" width="20.25" customWidth="1"/>
    <col min="16134" max="16134" width="24.875" customWidth="1"/>
    <col min="16135" max="16135" width="32.125" customWidth="1"/>
    <col min="16136" max="16136" width="9.125" customWidth="1"/>
    <col min="16137" max="16137" width="13.125" customWidth="1"/>
    <col min="16138" max="16138" width="12.625" customWidth="1"/>
    <col min="16139" max="16139" width="13.125" customWidth="1"/>
    <col min="16142" max="16142" width="20.625" customWidth="1"/>
  </cols>
  <sheetData>
    <row r="1" spans="2:14" ht="18.75">
      <c r="B1" s="92" t="s">
        <v>65</v>
      </c>
      <c r="C1" s="92"/>
      <c r="D1" s="40"/>
      <c r="E1" s="85" t="s">
        <v>66</v>
      </c>
      <c r="F1" s="85"/>
      <c r="G1" s="50"/>
      <c r="H1" s="30"/>
    </row>
    <row r="2" spans="2:14" ht="18.75">
      <c r="B2" s="40"/>
      <c r="C2" s="40"/>
      <c r="D2" s="40"/>
      <c r="E2" s="40"/>
      <c r="F2" s="40"/>
      <c r="G2" s="40"/>
    </row>
    <row r="3" spans="2:14" ht="22.5">
      <c r="B3" s="85" t="s">
        <v>67</v>
      </c>
      <c r="C3" s="85"/>
      <c r="D3" s="85"/>
      <c r="E3" s="85"/>
      <c r="F3" s="85"/>
      <c r="G3" s="85"/>
      <c r="H3" s="51"/>
      <c r="I3" s="13"/>
    </row>
    <row r="4" spans="2:14" ht="20.25">
      <c r="B4" s="86" t="s">
        <v>244</v>
      </c>
      <c r="C4" s="91"/>
      <c r="D4" s="91"/>
      <c r="E4" s="52"/>
      <c r="F4" s="52"/>
      <c r="G4" s="52"/>
      <c r="H4" s="52"/>
      <c r="I4" s="13"/>
    </row>
    <row r="5" spans="2:14" s="45" customFormat="1" ht="24.75" customHeight="1">
      <c r="B5" s="16" t="s">
        <v>103</v>
      </c>
      <c r="C5" s="16" t="s">
        <v>104</v>
      </c>
      <c r="D5" s="16" t="s">
        <v>105</v>
      </c>
      <c r="E5" s="16" t="s">
        <v>106</v>
      </c>
      <c r="F5" s="16" t="s">
        <v>107</v>
      </c>
      <c r="G5" s="16" t="s">
        <v>108</v>
      </c>
      <c r="H5" s="54"/>
      <c r="I5" s="53"/>
      <c r="L5" s="48"/>
    </row>
    <row r="6" spans="2:14" s="45" customFormat="1" ht="24.75" customHeight="1">
      <c r="B6" s="16" t="s">
        <v>109</v>
      </c>
      <c r="C6" s="17">
        <v>10</v>
      </c>
      <c r="D6" s="17">
        <f>C6-(0.05%*C6+0.02%*10)</f>
        <v>9.9930000000000003</v>
      </c>
      <c r="E6" s="5"/>
      <c r="F6" s="17">
        <f>C6+(0.05%*C6+0.02%*10)</f>
        <v>10.007</v>
      </c>
      <c r="G6" s="18" t="s">
        <v>110</v>
      </c>
      <c r="H6" s="64">
        <v>4</v>
      </c>
      <c r="I6">
        <f>(0.004%*C6+0.00005)/1.732</f>
        <v>2.5981524249422603E-4</v>
      </c>
      <c r="J6">
        <f t="shared" ref="J6:J14" si="0">I6/C6</f>
        <v>2.5981524249422601E-5</v>
      </c>
      <c r="K6">
        <f>0.0001/2/SQRT(3)/C6</f>
        <v>2.8867513459481302E-6</v>
      </c>
      <c r="L6" s="47">
        <f t="shared" ref="L6:L14" si="1">2*SQRT(J6^2+K6^2)</f>
        <v>5.2283840715846401E-5</v>
      </c>
      <c r="N6" s="45">
        <f t="shared" ref="N6:N14" si="2">I6*1.732</f>
        <v>4.4999999999999999E-4</v>
      </c>
    </row>
    <row r="7" spans="2:14" s="45" customFormat="1" ht="24.75" customHeight="1">
      <c r="B7" s="16"/>
      <c r="C7" s="17">
        <v>5</v>
      </c>
      <c r="D7" s="17">
        <f>C7-(0.05%*C7+0.02%*10)</f>
        <v>4.9954999999999998</v>
      </c>
      <c r="E7" s="5"/>
      <c r="F7" s="17">
        <f>C7+(0.05%*C7+0.02%*10)</f>
        <v>5.0045000000000002</v>
      </c>
      <c r="G7" s="18" t="s">
        <v>111</v>
      </c>
      <c r="H7" s="64">
        <v>4</v>
      </c>
      <c r="I7">
        <f>(0.004%*C7+0.00005)/1.732</f>
        <v>1.4434180138568099E-4</v>
      </c>
      <c r="J7">
        <f t="shared" si="0"/>
        <v>2.8868360277136299E-5</v>
      </c>
      <c r="K7">
        <f>0.0001/2/SQRT(3)/C7</f>
        <v>5.7735026918962604E-6</v>
      </c>
      <c r="L7" s="47">
        <f t="shared" si="1"/>
        <v>5.8879538041666101E-5</v>
      </c>
      <c r="N7" s="45">
        <f t="shared" si="2"/>
        <v>2.5000000000000001E-4</v>
      </c>
    </row>
    <row r="8" spans="2:14" s="45" customFormat="1" ht="24.75" customHeight="1">
      <c r="B8" s="16"/>
      <c r="C8" s="17">
        <v>1</v>
      </c>
      <c r="D8" s="17">
        <f>C8-(0.05%*C8+0.02%*10)</f>
        <v>0.99750000000000005</v>
      </c>
      <c r="E8" s="5"/>
      <c r="F8" s="17">
        <f>C8+(0.05%*C8+0.02%*10)</f>
        <v>1.0024999999999999</v>
      </c>
      <c r="G8" s="18" t="s">
        <v>112</v>
      </c>
      <c r="H8" s="64">
        <v>4</v>
      </c>
      <c r="I8">
        <f>(0.004%*C8+0.000008)/1.732</f>
        <v>2.7713625866050799E-5</v>
      </c>
      <c r="J8">
        <f t="shared" si="0"/>
        <v>2.7713625866050799E-5</v>
      </c>
      <c r="K8">
        <f>0.0001/2/SQRT(3)/C8</f>
        <v>2.8867513459481299E-5</v>
      </c>
      <c r="L8" s="47">
        <f t="shared" si="1"/>
        <v>8.0034992347097805E-5</v>
      </c>
      <c r="N8" s="45">
        <f t="shared" si="2"/>
        <v>4.8000000000000001E-5</v>
      </c>
    </row>
    <row r="9" spans="2:14" s="45" customFormat="1" ht="24.75" customHeight="1">
      <c r="B9" s="16" t="s">
        <v>113</v>
      </c>
      <c r="C9" s="26">
        <v>100</v>
      </c>
      <c r="D9" s="26">
        <f>C9-(0.05%*C9+0.005%*100)</f>
        <v>99.944999999999993</v>
      </c>
      <c r="E9" s="4"/>
      <c r="F9" s="26">
        <f>C9+(0.05%*C9+0.005%*100)</f>
        <v>100.05500000000001</v>
      </c>
      <c r="G9" s="18" t="s">
        <v>111</v>
      </c>
      <c r="H9" s="64">
        <v>3</v>
      </c>
      <c r="I9">
        <f>(0.005%*C9+0.0008)/1.732</f>
        <v>3.34872979214781E-3</v>
      </c>
      <c r="J9">
        <f t="shared" si="0"/>
        <v>3.3487297921478103E-5</v>
      </c>
      <c r="K9">
        <f>0.001/2/SQRT(3)/C9</f>
        <v>2.8867513459481302E-6</v>
      </c>
      <c r="L9" s="47">
        <f t="shared" si="1"/>
        <v>6.7222020201716603E-5</v>
      </c>
      <c r="N9" s="45">
        <f t="shared" si="2"/>
        <v>5.7999999999999996E-3</v>
      </c>
    </row>
    <row r="10" spans="2:14" s="45" customFormat="1" ht="24.75" customHeight="1">
      <c r="B10" s="16"/>
      <c r="C10" s="26">
        <v>50</v>
      </c>
      <c r="D10" s="26">
        <f>C10-(0.05%*C10+0.005%*100)</f>
        <v>49.97</v>
      </c>
      <c r="E10" s="4"/>
      <c r="F10" s="26">
        <f>C10+(0.05%*C10+0.005%*100)</f>
        <v>50.03</v>
      </c>
      <c r="G10" s="18" t="s">
        <v>114</v>
      </c>
      <c r="H10" s="64">
        <v>3</v>
      </c>
      <c r="I10">
        <f>(0.005%*C10+0.0008)/1.732</f>
        <v>1.9053117782909901E-3</v>
      </c>
      <c r="J10">
        <f t="shared" si="0"/>
        <v>3.81062355658199E-5</v>
      </c>
      <c r="K10">
        <f>0.001/2/SQRT(3)/C10</f>
        <v>5.7735026918962604E-6</v>
      </c>
      <c r="L10" s="47">
        <f t="shared" si="1"/>
        <v>7.7081774759018106E-5</v>
      </c>
      <c r="N10" s="45">
        <f t="shared" si="2"/>
        <v>3.3E-3</v>
      </c>
    </row>
    <row r="11" spans="2:14" s="45" customFormat="1" ht="24.75" customHeight="1">
      <c r="B11" s="16"/>
      <c r="C11" s="26">
        <v>20</v>
      </c>
      <c r="D11" s="26">
        <f>C11-(0.05%*C11+0.005%*100)</f>
        <v>19.984999999999999</v>
      </c>
      <c r="E11" s="4"/>
      <c r="F11" s="26">
        <f>C11+(0.05%*C11+0.005%*100)</f>
        <v>20.015000000000001</v>
      </c>
      <c r="G11" s="18" t="s">
        <v>115</v>
      </c>
      <c r="H11" s="64">
        <v>3</v>
      </c>
      <c r="I11">
        <f>(0.004%*C11+0.00005)/1.732</f>
        <v>4.9076212471131598E-4</v>
      </c>
      <c r="J11">
        <f t="shared" si="0"/>
        <v>2.45381062355658E-5</v>
      </c>
      <c r="K11">
        <f>0.001/2/SQRT(3)/C11</f>
        <v>1.4433756729740601E-5</v>
      </c>
      <c r="L11" s="47">
        <f t="shared" si="1"/>
        <v>5.6938563381947E-5</v>
      </c>
      <c r="N11" s="45">
        <f t="shared" si="2"/>
        <v>8.4999999999999995E-4</v>
      </c>
    </row>
    <row r="12" spans="2:14" s="45" customFormat="1" ht="24.75" customHeight="1">
      <c r="B12" s="16" t="s">
        <v>34</v>
      </c>
      <c r="C12" s="16" t="s">
        <v>116</v>
      </c>
      <c r="D12" s="16" t="s">
        <v>117</v>
      </c>
      <c r="E12" s="16" t="s">
        <v>118</v>
      </c>
      <c r="F12" s="16" t="s">
        <v>119</v>
      </c>
      <c r="G12" s="18"/>
      <c r="H12" s="64"/>
      <c r="I12" t="e">
        <f>(0.009%*C12+0.015)/1.732</f>
        <v>#VALUE!</v>
      </c>
      <c r="J12" t="e">
        <f t="shared" si="0"/>
        <v>#VALUE!</v>
      </c>
      <c r="K12" t="e">
        <f>0.01/2/SQRT(3)/C12</f>
        <v>#VALUE!</v>
      </c>
      <c r="L12" s="47" t="e">
        <f t="shared" si="1"/>
        <v>#VALUE!</v>
      </c>
      <c r="N12" s="45" t="e">
        <f t="shared" si="2"/>
        <v>#VALUE!</v>
      </c>
    </row>
    <row r="13" spans="2:14" s="45" customFormat="1" ht="24.75" customHeight="1">
      <c r="B13" s="16" t="s">
        <v>120</v>
      </c>
      <c r="C13" s="24">
        <v>1</v>
      </c>
      <c r="D13" s="37">
        <f>C13-(0.05%*C13+0.02%*1)</f>
        <v>0.99929999999999997</v>
      </c>
      <c r="E13" s="7"/>
      <c r="F13" s="37">
        <f>C13+(0.05%*C13+0.02%*1)</f>
        <v>1.0006999999999999</v>
      </c>
      <c r="G13" s="18" t="s">
        <v>121</v>
      </c>
      <c r="H13" s="64">
        <v>5</v>
      </c>
      <c r="I13">
        <f>(0.005%*C13+0.0008)/1.732</f>
        <v>4.9076212471131598E-4</v>
      </c>
      <c r="J13">
        <f t="shared" si="0"/>
        <v>4.9076212471131598E-4</v>
      </c>
      <c r="K13">
        <f>0.01/2/SQRT(3)/C13</f>
        <v>2.8867513459481299E-3</v>
      </c>
      <c r="L13" s="47">
        <f t="shared" si="1"/>
        <v>5.8563404272634302E-3</v>
      </c>
      <c r="N13" s="45">
        <f t="shared" si="2"/>
        <v>8.4999999999999995E-4</v>
      </c>
    </row>
    <row r="14" spans="2:14" s="45" customFormat="1" ht="24.75" customHeight="1">
      <c r="B14" s="16"/>
      <c r="C14" s="24">
        <v>0.5</v>
      </c>
      <c r="D14" s="37">
        <f>C14-(0.05%*C14+0.02%*1)</f>
        <v>0.49954999999999999</v>
      </c>
      <c r="E14" s="7"/>
      <c r="F14" s="37">
        <f>C14+(0.05%*C14+0.02%*1)</f>
        <v>0.50044999999999995</v>
      </c>
      <c r="G14" s="18" t="s">
        <v>122</v>
      </c>
      <c r="H14" s="64">
        <v>5</v>
      </c>
      <c r="I14">
        <f>(0.005%*C14+0.0008)/1.732</f>
        <v>4.76327944572748E-4</v>
      </c>
      <c r="J14">
        <f t="shared" si="0"/>
        <v>9.5265588914549698E-4</v>
      </c>
      <c r="K14">
        <f>0.01/2/SQRT(3)/C14</f>
        <v>5.7735026918962597E-3</v>
      </c>
      <c r="L14" s="47">
        <f t="shared" si="1"/>
        <v>1.17031425865021E-2</v>
      </c>
      <c r="N14" s="45">
        <f t="shared" si="2"/>
        <v>8.25E-4</v>
      </c>
    </row>
    <row r="15" spans="2:14" s="45" customFormat="1" ht="24.75" customHeight="1">
      <c r="B15" s="16"/>
      <c r="C15" s="24">
        <v>0.2</v>
      </c>
      <c r="D15" s="37">
        <f>C15-(0.05%*C15+0.02%*1)</f>
        <v>0.19969999999999999</v>
      </c>
      <c r="E15" s="7"/>
      <c r="F15" s="37">
        <f>C15+(0.05%*C15+0.02%*1)</f>
        <v>0.20030000000000001</v>
      </c>
      <c r="G15" s="18" t="s">
        <v>123</v>
      </c>
      <c r="H15" s="64">
        <v>5</v>
      </c>
      <c r="I15"/>
      <c r="J15"/>
      <c r="K15"/>
      <c r="L15" s="47"/>
    </row>
    <row r="16" spans="2:14" s="45" customFormat="1" ht="24.75" customHeight="1">
      <c r="B16" s="16" t="s">
        <v>124</v>
      </c>
      <c r="C16" s="25">
        <v>3</v>
      </c>
      <c r="D16" s="25">
        <f>C16-(0.1%*C16+0.02%*3)</f>
        <v>2.9964</v>
      </c>
      <c r="E16" s="5"/>
      <c r="F16" s="25">
        <f>C16+(0.1%*C16+0.02%*3)</f>
        <v>3.0036</v>
      </c>
      <c r="G16" s="18" t="s">
        <v>125</v>
      </c>
      <c r="H16" s="64">
        <v>4</v>
      </c>
      <c r="I16">
        <f>(0.009%*C16+0.000015)/1.732</f>
        <v>1.6454965357967701E-4</v>
      </c>
      <c r="J16">
        <f t="shared" ref="J16:J23" si="3">I16/C16</f>
        <v>5.48498845265589E-5</v>
      </c>
      <c r="K16">
        <f>0.00001/2/SQRT(3)/C16</f>
        <v>9.6225044864937602E-7</v>
      </c>
      <c r="L16" s="47">
        <f t="shared" ref="L16:L23" si="4">2*SQRT(J16^2+K16^2)</f>
        <v>1.09715997010463E-4</v>
      </c>
      <c r="N16" s="45">
        <f t="shared" ref="N16:N23" si="5">I16*1.732</f>
        <v>2.8499999999999999E-4</v>
      </c>
    </row>
    <row r="17" spans="2:14" s="45" customFormat="1" ht="24.75" customHeight="1">
      <c r="B17" s="16"/>
      <c r="C17" s="25">
        <v>2</v>
      </c>
      <c r="D17" s="25">
        <f>C17-(0.1%*C17+0.02%*3)</f>
        <v>1.9974000000000001</v>
      </c>
      <c r="E17" s="5"/>
      <c r="F17" s="25">
        <f>C17+(0.1%*C17+0.02%*3)</f>
        <v>2.0026000000000002</v>
      </c>
      <c r="G17" s="18" t="s">
        <v>126</v>
      </c>
      <c r="H17" s="64">
        <v>4</v>
      </c>
      <c r="I17">
        <f>(0.009%*C17+0.000015)/1.732</f>
        <v>1.12586605080831E-4</v>
      </c>
      <c r="J17">
        <f t="shared" si="3"/>
        <v>5.6293302540415698E-5</v>
      </c>
      <c r="K17">
        <f>0.00001/2/SQRT(3)/C17</f>
        <v>1.44337567297406E-6</v>
      </c>
      <c r="L17" s="47">
        <f t="shared" si="4"/>
        <v>1.12623265802409E-4</v>
      </c>
      <c r="N17" s="45">
        <f t="shared" si="5"/>
        <v>1.95E-4</v>
      </c>
    </row>
    <row r="18" spans="2:14" s="45" customFormat="1" ht="24.75" customHeight="1">
      <c r="B18" s="16" t="s">
        <v>103</v>
      </c>
      <c r="C18" s="16" t="s">
        <v>127</v>
      </c>
      <c r="D18" s="16" t="s">
        <v>128</v>
      </c>
      <c r="E18" s="16" t="s">
        <v>106</v>
      </c>
      <c r="F18" s="16" t="s">
        <v>107</v>
      </c>
      <c r="G18" s="18"/>
      <c r="H18" s="64">
        <v>4</v>
      </c>
      <c r="I18" t="e">
        <f>(0.005%*C18+0.0000008)/1.732</f>
        <v>#VALUE!</v>
      </c>
      <c r="J18" t="e">
        <f t="shared" si="3"/>
        <v>#VALUE!</v>
      </c>
      <c r="K18" t="e">
        <f>0.00001/2/SQRT(3)/C18</f>
        <v>#VALUE!</v>
      </c>
      <c r="L18" s="47" t="e">
        <f t="shared" si="4"/>
        <v>#VALUE!</v>
      </c>
      <c r="N18" s="45" t="e">
        <f t="shared" si="5"/>
        <v>#VALUE!</v>
      </c>
    </row>
    <row r="19" spans="2:14" s="45" customFormat="1" ht="24.75" customHeight="1">
      <c r="B19" s="16" t="s">
        <v>109</v>
      </c>
      <c r="C19" s="17">
        <v>-10</v>
      </c>
      <c r="D19" s="17">
        <f>C19-(0.05%*C6+0.02%*10)</f>
        <v>-10.007</v>
      </c>
      <c r="E19" s="5"/>
      <c r="F19" s="17">
        <f>C19+(0.05%*C6+0.02%*10)</f>
        <v>-9.9930000000000003</v>
      </c>
      <c r="G19" s="18" t="s">
        <v>115</v>
      </c>
      <c r="H19" s="64">
        <v>4</v>
      </c>
      <c r="I19">
        <f>(0.036%*C19+0.00048)/1.732</f>
        <v>-1.8013856812933E-3</v>
      </c>
      <c r="J19">
        <f t="shared" si="3"/>
        <v>1.8013856812933E-4</v>
      </c>
      <c r="K19">
        <f>0.0001/2/SQRT(3)/C19</f>
        <v>-2.8867513459481302E-6</v>
      </c>
      <c r="L19" s="47">
        <f t="shared" si="4"/>
        <v>3.6032318826298101E-4</v>
      </c>
      <c r="N19" s="45">
        <f t="shared" si="5"/>
        <v>-3.1199999999999999E-3</v>
      </c>
    </row>
    <row r="20" spans="2:14" s="45" customFormat="1" ht="24.75" customHeight="1">
      <c r="B20" s="16"/>
      <c r="C20" s="17">
        <v>-1</v>
      </c>
      <c r="D20" s="17">
        <f>C20-(0.05%*C8+0.02%*10)</f>
        <v>-1.0024999999999999</v>
      </c>
      <c r="E20" s="5"/>
      <c r="F20" s="17">
        <f>C20+(0.05%*C8+0.02%*10)</f>
        <v>-0.99750000000000005</v>
      </c>
      <c r="G20" s="18" t="s">
        <v>112</v>
      </c>
      <c r="H20" s="64">
        <v>3</v>
      </c>
      <c r="I20">
        <f>(0.009%*C20+0.000015)/1.732</f>
        <v>-4.3302540415704401E-5</v>
      </c>
      <c r="J20">
        <f t="shared" si="3"/>
        <v>4.3302540415704401E-5</v>
      </c>
      <c r="K20">
        <f>0.0001/2/SQRT(3)/C20</f>
        <v>-2.8867513459481299E-5</v>
      </c>
      <c r="L20" s="47">
        <f t="shared" si="4"/>
        <v>1.04084580990654E-4</v>
      </c>
      <c r="N20" s="45">
        <f t="shared" si="5"/>
        <v>-7.4999999999999993E-5</v>
      </c>
    </row>
    <row r="21" spans="2:14" s="45" customFormat="1" ht="24.75" customHeight="1">
      <c r="B21" s="16" t="s">
        <v>113</v>
      </c>
      <c r="C21" s="27">
        <v>-100</v>
      </c>
      <c r="D21" s="27">
        <f>C21-(0.05%*C9+0.005%*100)</f>
        <v>-100.05500000000001</v>
      </c>
      <c r="E21" s="4"/>
      <c r="F21" s="27">
        <f>C21+(0.05%*C9+0.005%*100)</f>
        <v>-99.944999999999993</v>
      </c>
      <c r="G21" s="18" t="s">
        <v>111</v>
      </c>
      <c r="H21" s="64">
        <v>3</v>
      </c>
      <c r="I21">
        <f>(0.036%*C21+0.00048)/1.732</f>
        <v>-2.0508083140877601E-2</v>
      </c>
      <c r="J21">
        <f t="shared" si="3"/>
        <v>2.0508083140877601E-4</v>
      </c>
      <c r="K21">
        <f>0.0001/2/SQRT(3)/C21</f>
        <v>-2.88675134594813E-7</v>
      </c>
      <c r="L21" s="47">
        <f t="shared" si="4"/>
        <v>4.1016191924653401E-4</v>
      </c>
      <c r="N21" s="45">
        <f t="shared" si="5"/>
        <v>-3.5520000000000003E-2</v>
      </c>
    </row>
    <row r="22" spans="2:14" s="45" customFormat="1" ht="24.75" customHeight="1">
      <c r="B22" s="16"/>
      <c r="C22" s="27">
        <v>-20</v>
      </c>
      <c r="D22" s="27">
        <f>C22-(0.05%*C11+0.005%*100)</f>
        <v>-20.015000000000001</v>
      </c>
      <c r="E22" s="4"/>
      <c r="F22" s="27">
        <f>C22+(0.05%*C11+0.005%*100)</f>
        <v>-19.984999999999999</v>
      </c>
      <c r="G22" s="18" t="s">
        <v>110</v>
      </c>
      <c r="H22" s="64">
        <v>3</v>
      </c>
      <c r="I22">
        <f>(0.036%*C22+0.00048)/1.732</f>
        <v>-3.8799076212471099E-3</v>
      </c>
      <c r="J22">
        <f t="shared" si="3"/>
        <v>1.9399538106235599E-4</v>
      </c>
      <c r="K22">
        <f>0.0001/2/SQRT(3)/C22</f>
        <v>-1.44337567297406E-6</v>
      </c>
      <c r="L22" s="47">
        <f t="shared" si="4"/>
        <v>3.8800154638867098E-4</v>
      </c>
      <c r="N22" s="45">
        <f t="shared" si="5"/>
        <v>-6.7200000000000003E-3</v>
      </c>
    </row>
    <row r="23" spans="2:14" s="45" customFormat="1" ht="24.75" customHeight="1">
      <c r="B23" s="16" t="s">
        <v>103</v>
      </c>
      <c r="C23" s="16" t="s">
        <v>116</v>
      </c>
      <c r="D23" s="16" t="s">
        <v>129</v>
      </c>
      <c r="E23" s="16" t="s">
        <v>130</v>
      </c>
      <c r="F23" s="16" t="s">
        <v>131</v>
      </c>
      <c r="G23" s="18"/>
      <c r="H23" s="64"/>
      <c r="I23" t="e">
        <f>(0.036%*C23+0.00048)/1.732</f>
        <v>#VALUE!</v>
      </c>
      <c r="J23" t="e">
        <f t="shared" si="3"/>
        <v>#VALUE!</v>
      </c>
      <c r="K23" t="e">
        <f>0.0001/2/SQRT(3)/C23</f>
        <v>#VALUE!</v>
      </c>
      <c r="L23" s="47" t="e">
        <f t="shared" si="4"/>
        <v>#VALUE!</v>
      </c>
      <c r="N23" s="45" t="e">
        <f t="shared" si="5"/>
        <v>#VALUE!</v>
      </c>
    </row>
    <row r="24" spans="2:14" s="45" customFormat="1" ht="24.75" customHeight="1">
      <c r="B24" s="16" t="s">
        <v>120</v>
      </c>
      <c r="C24" s="24">
        <v>-1</v>
      </c>
      <c r="D24" s="24">
        <f>C24-(0.05%*C13+0.02%*1)</f>
        <v>-1.0006999999999999</v>
      </c>
      <c r="E24" s="7"/>
      <c r="F24" s="24">
        <f>C24+(0.05%*C13+0.02%*1)</f>
        <v>-0.99929999999999997</v>
      </c>
      <c r="G24" s="18" t="s">
        <v>132</v>
      </c>
      <c r="H24" s="64">
        <v>5</v>
      </c>
      <c r="I24"/>
      <c r="J24"/>
      <c r="K24"/>
      <c r="L24" s="47"/>
    </row>
    <row r="25" spans="2:14" s="45" customFormat="1" ht="24.75" customHeight="1">
      <c r="B25" s="16"/>
      <c r="C25" s="24">
        <v>-0.2</v>
      </c>
      <c r="D25" s="24">
        <f>C25-(0.05%*C15+0.02%*1)</f>
        <v>-0.20030000000000001</v>
      </c>
      <c r="E25" s="7"/>
      <c r="F25" s="24">
        <f>C25+(0.05%*C15+0.02%*1)</f>
        <v>-0.19969999999999999</v>
      </c>
      <c r="G25" s="18" t="s">
        <v>123</v>
      </c>
      <c r="H25" s="64">
        <v>5</v>
      </c>
      <c r="I25">
        <f>(0.005%*-C25+0.007)/1.732</f>
        <v>4.0473441108544997E-3</v>
      </c>
      <c r="J25">
        <f>I25/-C25</f>
        <v>2.0236720554272499E-2</v>
      </c>
      <c r="K25">
        <f>0.001/2/SQRT(3)/C25</f>
        <v>-1.4433756729740599E-3</v>
      </c>
      <c r="L25" s="47">
        <f>2*SQRT(J25^2+K25^2)</f>
        <v>4.0576258679183297E-2</v>
      </c>
      <c r="N25" s="45">
        <f>I25*1.732</f>
        <v>7.0099999999999997E-3</v>
      </c>
    </row>
    <row r="26" spans="2:14" s="45" customFormat="1" ht="24.75" customHeight="1">
      <c r="B26" s="16" t="s">
        <v>133</v>
      </c>
      <c r="C26" s="17">
        <v>-3</v>
      </c>
      <c r="D26" s="17">
        <f>C26-(0.1%*C16+0.02%*3)</f>
        <v>-3.0036</v>
      </c>
      <c r="E26" s="5"/>
      <c r="F26" s="17">
        <f>C26+(0.1%*C16+0.02%*3)</f>
        <v>-2.9964</v>
      </c>
      <c r="G26" s="18" t="s">
        <v>134</v>
      </c>
      <c r="H26" s="64">
        <v>4</v>
      </c>
      <c r="I26">
        <f>(0.005%*-C26+0.007)/1.732</f>
        <v>4.1281755196304797E-3</v>
      </c>
      <c r="J26">
        <f>I26/-C26</f>
        <v>1.37605850654349E-3</v>
      </c>
      <c r="K26">
        <f>0.001/2/SQRT(3)/C26</f>
        <v>-9.6225044864937606E-5</v>
      </c>
      <c r="L26" s="47">
        <f>2*SQRT(J26^2+K26^2)</f>
        <v>2.75883765379553E-3</v>
      </c>
      <c r="N26" s="45">
        <f>I26*1.732</f>
        <v>7.1500000000000001E-3</v>
      </c>
    </row>
    <row r="27" spans="2:14" s="45" customFormat="1" ht="24.75" customHeight="1">
      <c r="B27" s="16"/>
      <c r="C27" s="17">
        <v>-2</v>
      </c>
      <c r="D27" s="17">
        <f>C27-(0.1%*C17+0.02%*3)</f>
        <v>-2.0026000000000002</v>
      </c>
      <c r="E27" s="5"/>
      <c r="F27" s="17">
        <f>C27+(0.1%*C17+0.02%*3)</f>
        <v>-1.9974000000000001</v>
      </c>
      <c r="G27" s="18" t="s">
        <v>135</v>
      </c>
      <c r="H27" s="64">
        <v>4</v>
      </c>
      <c r="I27"/>
      <c r="J27"/>
      <c r="K27"/>
      <c r="L27" s="47"/>
    </row>
    <row r="28" spans="2:14" s="45" customFormat="1" ht="19.5" customHeight="1"/>
    <row r="29" spans="2:14" s="45" customFormat="1" ht="20.25"/>
    <row r="30" spans="2:14" s="45" customFormat="1" ht="20.25"/>
    <row r="31" spans="2:14" s="45" customFormat="1" ht="20.25"/>
    <row r="32" spans="2:14" s="45" customFormat="1" ht="20.25"/>
    <row r="33" s="45" customFormat="1" ht="20.25"/>
    <row r="34" s="45" customFormat="1" ht="20.25"/>
    <row r="35" s="45" customFormat="1" ht="20.25"/>
    <row r="36" s="45" customFormat="1" ht="20.25"/>
    <row r="37" s="45" customFormat="1" ht="20.25"/>
    <row r="38" s="45" customFormat="1" ht="20.25"/>
    <row r="39" s="45" customFormat="1" ht="20.25"/>
    <row r="40" s="45" customFormat="1" ht="20.25"/>
  </sheetData>
  <mergeCells count="4">
    <mergeCell ref="B1:C1"/>
    <mergeCell ref="E1:F1"/>
    <mergeCell ref="B3:G3"/>
    <mergeCell ref="B4:D4"/>
  </mergeCells>
  <phoneticPr fontId="26" type="noConversion"/>
  <conditionalFormatting sqref="E6">
    <cfRule type="expression" dxfId="6" priority="5">
      <formula>OR($E6&gt;=ROUND($F6,$H6),$E6&lt;=ROUND($D6,$H6))</formula>
    </cfRule>
  </conditionalFormatting>
  <conditionalFormatting sqref="E7:E11">
    <cfRule type="expression" dxfId="5" priority="4">
      <formula>OR($E7&gt;=ROUND($F7,$H7),$E7&lt;=ROUND($D7,$H7))</formula>
    </cfRule>
  </conditionalFormatting>
  <conditionalFormatting sqref="E13:E17">
    <cfRule type="expression" dxfId="4" priority="3">
      <formula>OR($E13&gt;=ROUND($F13,$H13),$E13&lt;=ROUND($D13,$H13))</formula>
    </cfRule>
  </conditionalFormatting>
  <conditionalFormatting sqref="E19:E22">
    <cfRule type="expression" dxfId="3" priority="2">
      <formula>OR($E19&gt;=ROUND($F19,$H19),$E19&lt;=ROUND($D19,$H19))</formula>
    </cfRule>
  </conditionalFormatting>
  <conditionalFormatting sqref="E24:E27">
    <cfRule type="expression" dxfId="2" priority="1">
      <formula>OR($E24&gt;=ROUND($F24,$H24),$E24&lt;=ROUND($D24,$H24))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workbookViewId="0">
      <selection activeCell="F9" sqref="F9"/>
    </sheetView>
  </sheetViews>
  <sheetFormatPr defaultColWidth="9" defaultRowHeight="20.25"/>
  <cols>
    <col min="1" max="1" width="4" style="45" customWidth="1"/>
    <col min="2" max="2" width="9" style="45" customWidth="1"/>
    <col min="3" max="3" width="11.375" style="45" customWidth="1"/>
    <col min="4" max="4" width="16.375" style="45" customWidth="1"/>
    <col min="5" max="5" width="23.375" style="45" customWidth="1"/>
    <col min="6" max="6" width="18.625" style="45" customWidth="1"/>
    <col min="7" max="7" width="25.75" style="45" customWidth="1"/>
    <col min="8" max="8" width="32.375" style="45" customWidth="1"/>
    <col min="9" max="9" width="13.625" style="45" customWidth="1"/>
    <col min="10" max="11" width="9.125" style="45" bestFit="1" customWidth="1"/>
    <col min="12" max="12" width="14.25" style="45" bestFit="1" customWidth="1"/>
    <col min="13" max="13" width="9.125" style="45" bestFit="1" customWidth="1"/>
    <col min="14" max="14" width="9" style="45" customWidth="1"/>
    <col min="15" max="15" width="20.25" style="45" customWidth="1"/>
    <col min="16" max="256" width="9" style="45" customWidth="1"/>
    <col min="257" max="257" width="4" style="45" customWidth="1"/>
    <col min="258" max="258" width="9" style="45" customWidth="1"/>
    <col min="259" max="259" width="11.375" style="45" customWidth="1"/>
    <col min="260" max="260" width="16.375" style="45" customWidth="1"/>
    <col min="261" max="261" width="23.375" style="45" customWidth="1"/>
    <col min="262" max="262" width="18.625" style="45" customWidth="1"/>
    <col min="263" max="263" width="25.75" style="45" customWidth="1"/>
    <col min="264" max="264" width="32.375" style="45" customWidth="1"/>
    <col min="265" max="265" width="13.625" style="45" customWidth="1"/>
    <col min="266" max="267" width="9.125" style="45" bestFit="1" customWidth="1"/>
    <col min="268" max="268" width="14.25" style="45" bestFit="1" customWidth="1"/>
    <col min="269" max="269" width="9.125" style="45" bestFit="1" customWidth="1"/>
    <col min="270" max="270" width="9" style="45" customWidth="1"/>
    <col min="271" max="271" width="20.25" style="45" customWidth="1"/>
    <col min="272" max="512" width="9" style="45" customWidth="1"/>
    <col min="513" max="513" width="4" style="45" customWidth="1"/>
    <col min="514" max="514" width="9" style="45" customWidth="1"/>
    <col min="515" max="515" width="11.375" style="45" customWidth="1"/>
    <col min="516" max="516" width="16.375" style="45" customWidth="1"/>
    <col min="517" max="517" width="23.375" style="45" customWidth="1"/>
    <col min="518" max="518" width="18.625" style="45" customWidth="1"/>
    <col min="519" max="519" width="25.75" style="45" customWidth="1"/>
    <col min="520" max="520" width="32.375" style="45" customWidth="1"/>
    <col min="521" max="521" width="13.625" style="45" customWidth="1"/>
    <col min="522" max="523" width="9.125" style="45" bestFit="1" customWidth="1"/>
    <col min="524" max="524" width="14.25" style="45" bestFit="1" customWidth="1"/>
    <col min="525" max="525" width="9.125" style="45" bestFit="1" customWidth="1"/>
    <col min="526" max="526" width="9" style="45" customWidth="1"/>
    <col min="527" max="527" width="20.25" style="45" customWidth="1"/>
    <col min="528" max="768" width="9" style="45" customWidth="1"/>
    <col min="769" max="769" width="4" style="45" customWidth="1"/>
    <col min="770" max="770" width="9" style="45" customWidth="1"/>
    <col min="771" max="771" width="11.375" style="45" customWidth="1"/>
    <col min="772" max="772" width="16.375" style="45" customWidth="1"/>
    <col min="773" max="773" width="23.375" style="45" customWidth="1"/>
    <col min="774" max="774" width="18.625" style="45" customWidth="1"/>
    <col min="775" max="775" width="25.75" style="45" customWidth="1"/>
    <col min="776" max="776" width="32.375" style="45" customWidth="1"/>
    <col min="777" max="777" width="13.625" style="45" customWidth="1"/>
    <col min="778" max="779" width="9.125" style="45" bestFit="1" customWidth="1"/>
    <col min="780" max="780" width="14.25" style="45" bestFit="1" customWidth="1"/>
    <col min="781" max="781" width="9.125" style="45" bestFit="1" customWidth="1"/>
    <col min="782" max="782" width="9" style="45" customWidth="1"/>
    <col min="783" max="783" width="20.25" style="45" customWidth="1"/>
    <col min="784" max="1024" width="9" style="45" customWidth="1"/>
    <col min="1025" max="1025" width="4" style="45" customWidth="1"/>
    <col min="1026" max="1026" width="9" style="45" customWidth="1"/>
    <col min="1027" max="1027" width="11.375" style="45" customWidth="1"/>
    <col min="1028" max="1028" width="16.375" style="45" customWidth="1"/>
    <col min="1029" max="1029" width="23.375" style="45" customWidth="1"/>
    <col min="1030" max="1030" width="18.625" style="45" customWidth="1"/>
    <col min="1031" max="1031" width="25.75" style="45" customWidth="1"/>
    <col min="1032" max="1032" width="32.375" style="45" customWidth="1"/>
    <col min="1033" max="1033" width="13.625" style="45" customWidth="1"/>
    <col min="1034" max="1035" width="9.125" style="45" bestFit="1" customWidth="1"/>
    <col min="1036" max="1036" width="14.25" style="45" bestFit="1" customWidth="1"/>
    <col min="1037" max="1037" width="9.125" style="45" bestFit="1" customWidth="1"/>
    <col min="1038" max="1038" width="9" style="45" customWidth="1"/>
    <col min="1039" max="1039" width="20.25" style="45" customWidth="1"/>
    <col min="1040" max="1280" width="9" style="45" customWidth="1"/>
    <col min="1281" max="1281" width="4" style="45" customWidth="1"/>
    <col min="1282" max="1282" width="9" style="45" customWidth="1"/>
    <col min="1283" max="1283" width="11.375" style="45" customWidth="1"/>
    <col min="1284" max="1284" width="16.375" style="45" customWidth="1"/>
    <col min="1285" max="1285" width="23.375" style="45" customWidth="1"/>
    <col min="1286" max="1286" width="18.625" style="45" customWidth="1"/>
    <col min="1287" max="1287" width="25.75" style="45" customWidth="1"/>
    <col min="1288" max="1288" width="32.375" style="45" customWidth="1"/>
    <col min="1289" max="1289" width="13.625" style="45" customWidth="1"/>
    <col min="1290" max="1291" width="9.125" style="45" bestFit="1" customWidth="1"/>
    <col min="1292" max="1292" width="14.25" style="45" bestFit="1" customWidth="1"/>
    <col min="1293" max="1293" width="9.125" style="45" bestFit="1" customWidth="1"/>
    <col min="1294" max="1294" width="9" style="45" customWidth="1"/>
    <col min="1295" max="1295" width="20.25" style="45" customWidth="1"/>
    <col min="1296" max="1536" width="9" style="45" customWidth="1"/>
    <col min="1537" max="1537" width="4" style="45" customWidth="1"/>
    <col min="1538" max="1538" width="9" style="45" customWidth="1"/>
    <col min="1539" max="1539" width="11.375" style="45" customWidth="1"/>
    <col min="1540" max="1540" width="16.375" style="45" customWidth="1"/>
    <col min="1541" max="1541" width="23.375" style="45" customWidth="1"/>
    <col min="1542" max="1542" width="18.625" style="45" customWidth="1"/>
    <col min="1543" max="1543" width="25.75" style="45" customWidth="1"/>
    <col min="1544" max="1544" width="32.375" style="45" customWidth="1"/>
    <col min="1545" max="1545" width="13.625" style="45" customWidth="1"/>
    <col min="1546" max="1547" width="9.125" style="45" bestFit="1" customWidth="1"/>
    <col min="1548" max="1548" width="14.25" style="45" bestFit="1" customWidth="1"/>
    <col min="1549" max="1549" width="9.125" style="45" bestFit="1" customWidth="1"/>
    <col min="1550" max="1550" width="9" style="45" customWidth="1"/>
    <col min="1551" max="1551" width="20.25" style="45" customWidth="1"/>
    <col min="1552" max="1792" width="9" style="45" customWidth="1"/>
    <col min="1793" max="1793" width="4" style="45" customWidth="1"/>
    <col min="1794" max="1794" width="9" style="45" customWidth="1"/>
    <col min="1795" max="1795" width="11.375" style="45" customWidth="1"/>
    <col min="1796" max="1796" width="16.375" style="45" customWidth="1"/>
    <col min="1797" max="1797" width="23.375" style="45" customWidth="1"/>
    <col min="1798" max="1798" width="18.625" style="45" customWidth="1"/>
    <col min="1799" max="1799" width="25.75" style="45" customWidth="1"/>
    <col min="1800" max="1800" width="32.375" style="45" customWidth="1"/>
    <col min="1801" max="1801" width="13.625" style="45" customWidth="1"/>
    <col min="1802" max="1803" width="9.125" style="45" bestFit="1" customWidth="1"/>
    <col min="1804" max="1804" width="14.25" style="45" bestFit="1" customWidth="1"/>
    <col min="1805" max="1805" width="9.125" style="45" bestFit="1" customWidth="1"/>
    <col min="1806" max="1806" width="9" style="45" customWidth="1"/>
    <col min="1807" max="1807" width="20.25" style="45" customWidth="1"/>
    <col min="1808" max="2048" width="9" style="45" customWidth="1"/>
    <col min="2049" max="2049" width="4" style="45" customWidth="1"/>
    <col min="2050" max="2050" width="9" style="45" customWidth="1"/>
    <col min="2051" max="2051" width="11.375" style="45" customWidth="1"/>
    <col min="2052" max="2052" width="16.375" style="45" customWidth="1"/>
    <col min="2053" max="2053" width="23.375" style="45" customWidth="1"/>
    <col min="2054" max="2054" width="18.625" style="45" customWidth="1"/>
    <col min="2055" max="2055" width="25.75" style="45" customWidth="1"/>
    <col min="2056" max="2056" width="32.375" style="45" customWidth="1"/>
    <col min="2057" max="2057" width="13.625" style="45" customWidth="1"/>
    <col min="2058" max="2059" width="9.125" style="45" bestFit="1" customWidth="1"/>
    <col min="2060" max="2060" width="14.25" style="45" bestFit="1" customWidth="1"/>
    <col min="2061" max="2061" width="9.125" style="45" bestFit="1" customWidth="1"/>
    <col min="2062" max="2062" width="9" style="45" customWidth="1"/>
    <col min="2063" max="2063" width="20.25" style="45" customWidth="1"/>
    <col min="2064" max="2304" width="9" style="45" customWidth="1"/>
    <col min="2305" max="2305" width="4" style="45" customWidth="1"/>
    <col min="2306" max="2306" width="9" style="45" customWidth="1"/>
    <col min="2307" max="2307" width="11.375" style="45" customWidth="1"/>
    <col min="2308" max="2308" width="16.375" style="45" customWidth="1"/>
    <col min="2309" max="2309" width="23.375" style="45" customWidth="1"/>
    <col min="2310" max="2310" width="18.625" style="45" customWidth="1"/>
    <col min="2311" max="2311" width="25.75" style="45" customWidth="1"/>
    <col min="2312" max="2312" width="32.375" style="45" customWidth="1"/>
    <col min="2313" max="2313" width="13.625" style="45" customWidth="1"/>
    <col min="2314" max="2315" width="9.125" style="45" bestFit="1" customWidth="1"/>
    <col min="2316" max="2316" width="14.25" style="45" bestFit="1" customWidth="1"/>
    <col min="2317" max="2317" width="9.125" style="45" bestFit="1" customWidth="1"/>
    <col min="2318" max="2318" width="9" style="45" customWidth="1"/>
    <col min="2319" max="2319" width="20.25" style="45" customWidth="1"/>
    <col min="2320" max="2560" width="9" style="45" customWidth="1"/>
    <col min="2561" max="2561" width="4" style="45" customWidth="1"/>
    <col min="2562" max="2562" width="9" style="45" customWidth="1"/>
    <col min="2563" max="2563" width="11.375" style="45" customWidth="1"/>
    <col min="2564" max="2564" width="16.375" style="45" customWidth="1"/>
    <col min="2565" max="2565" width="23.375" style="45" customWidth="1"/>
    <col min="2566" max="2566" width="18.625" style="45" customWidth="1"/>
    <col min="2567" max="2567" width="25.75" style="45" customWidth="1"/>
    <col min="2568" max="2568" width="32.375" style="45" customWidth="1"/>
    <col min="2569" max="2569" width="13.625" style="45" customWidth="1"/>
    <col min="2570" max="2571" width="9.125" style="45" bestFit="1" customWidth="1"/>
    <col min="2572" max="2572" width="14.25" style="45" bestFit="1" customWidth="1"/>
    <col min="2573" max="2573" width="9.125" style="45" bestFit="1" customWidth="1"/>
    <col min="2574" max="2574" width="9" style="45" customWidth="1"/>
    <col min="2575" max="2575" width="20.25" style="45" customWidth="1"/>
    <col min="2576" max="2816" width="9" style="45" customWidth="1"/>
    <col min="2817" max="2817" width="4" style="45" customWidth="1"/>
    <col min="2818" max="2818" width="9" style="45" customWidth="1"/>
    <col min="2819" max="2819" width="11.375" style="45" customWidth="1"/>
    <col min="2820" max="2820" width="16.375" style="45" customWidth="1"/>
    <col min="2821" max="2821" width="23.375" style="45" customWidth="1"/>
    <col min="2822" max="2822" width="18.625" style="45" customWidth="1"/>
    <col min="2823" max="2823" width="25.75" style="45" customWidth="1"/>
    <col min="2824" max="2824" width="32.375" style="45" customWidth="1"/>
    <col min="2825" max="2825" width="13.625" style="45" customWidth="1"/>
    <col min="2826" max="2827" width="9.125" style="45" bestFit="1" customWidth="1"/>
    <col min="2828" max="2828" width="14.25" style="45" bestFit="1" customWidth="1"/>
    <col min="2829" max="2829" width="9.125" style="45" bestFit="1" customWidth="1"/>
    <col min="2830" max="2830" width="9" style="45" customWidth="1"/>
    <col min="2831" max="2831" width="20.25" style="45" customWidth="1"/>
    <col min="2832" max="3072" width="9" style="45" customWidth="1"/>
    <col min="3073" max="3073" width="4" style="45" customWidth="1"/>
    <col min="3074" max="3074" width="9" style="45" customWidth="1"/>
    <col min="3075" max="3075" width="11.375" style="45" customWidth="1"/>
    <col min="3076" max="3076" width="16.375" style="45" customWidth="1"/>
    <col min="3077" max="3077" width="23.375" style="45" customWidth="1"/>
    <col min="3078" max="3078" width="18.625" style="45" customWidth="1"/>
    <col min="3079" max="3079" width="25.75" style="45" customWidth="1"/>
    <col min="3080" max="3080" width="32.375" style="45" customWidth="1"/>
    <col min="3081" max="3081" width="13.625" style="45" customWidth="1"/>
    <col min="3082" max="3083" width="9.125" style="45" bestFit="1" customWidth="1"/>
    <col min="3084" max="3084" width="14.25" style="45" bestFit="1" customWidth="1"/>
    <col min="3085" max="3085" width="9.125" style="45" bestFit="1" customWidth="1"/>
    <col min="3086" max="3086" width="9" style="45" customWidth="1"/>
    <col min="3087" max="3087" width="20.25" style="45" customWidth="1"/>
    <col min="3088" max="3328" width="9" style="45" customWidth="1"/>
    <col min="3329" max="3329" width="4" style="45" customWidth="1"/>
    <col min="3330" max="3330" width="9" style="45" customWidth="1"/>
    <col min="3331" max="3331" width="11.375" style="45" customWidth="1"/>
    <col min="3332" max="3332" width="16.375" style="45" customWidth="1"/>
    <col min="3333" max="3333" width="23.375" style="45" customWidth="1"/>
    <col min="3334" max="3334" width="18.625" style="45" customWidth="1"/>
    <col min="3335" max="3335" width="25.75" style="45" customWidth="1"/>
    <col min="3336" max="3336" width="32.375" style="45" customWidth="1"/>
    <col min="3337" max="3337" width="13.625" style="45" customWidth="1"/>
    <col min="3338" max="3339" width="9.125" style="45" bestFit="1" customWidth="1"/>
    <col min="3340" max="3340" width="14.25" style="45" bestFit="1" customWidth="1"/>
    <col min="3341" max="3341" width="9.125" style="45" bestFit="1" customWidth="1"/>
    <col min="3342" max="3342" width="9" style="45" customWidth="1"/>
    <col min="3343" max="3343" width="20.25" style="45" customWidth="1"/>
    <col min="3344" max="3584" width="9" style="45" customWidth="1"/>
    <col min="3585" max="3585" width="4" style="45" customWidth="1"/>
    <col min="3586" max="3586" width="9" style="45" customWidth="1"/>
    <col min="3587" max="3587" width="11.375" style="45" customWidth="1"/>
    <col min="3588" max="3588" width="16.375" style="45" customWidth="1"/>
    <col min="3589" max="3589" width="23.375" style="45" customWidth="1"/>
    <col min="3590" max="3590" width="18.625" style="45" customWidth="1"/>
    <col min="3591" max="3591" width="25.75" style="45" customWidth="1"/>
    <col min="3592" max="3592" width="32.375" style="45" customWidth="1"/>
    <col min="3593" max="3593" width="13.625" style="45" customWidth="1"/>
    <col min="3594" max="3595" width="9.125" style="45" bestFit="1" customWidth="1"/>
    <col min="3596" max="3596" width="14.25" style="45" bestFit="1" customWidth="1"/>
    <col min="3597" max="3597" width="9.125" style="45" bestFit="1" customWidth="1"/>
    <col min="3598" max="3598" width="9" style="45" customWidth="1"/>
    <col min="3599" max="3599" width="20.25" style="45" customWidth="1"/>
    <col min="3600" max="3840" width="9" style="45" customWidth="1"/>
    <col min="3841" max="3841" width="4" style="45" customWidth="1"/>
    <col min="3842" max="3842" width="9" style="45" customWidth="1"/>
    <col min="3843" max="3843" width="11.375" style="45" customWidth="1"/>
    <col min="3844" max="3844" width="16.375" style="45" customWidth="1"/>
    <col min="3845" max="3845" width="23.375" style="45" customWidth="1"/>
    <col min="3846" max="3846" width="18.625" style="45" customWidth="1"/>
    <col min="3847" max="3847" width="25.75" style="45" customWidth="1"/>
    <col min="3848" max="3848" width="32.375" style="45" customWidth="1"/>
    <col min="3849" max="3849" width="13.625" style="45" customWidth="1"/>
    <col min="3850" max="3851" width="9.125" style="45" bestFit="1" customWidth="1"/>
    <col min="3852" max="3852" width="14.25" style="45" bestFit="1" customWidth="1"/>
    <col min="3853" max="3853" width="9.125" style="45" bestFit="1" customWidth="1"/>
    <col min="3854" max="3854" width="9" style="45" customWidth="1"/>
    <col min="3855" max="3855" width="20.25" style="45" customWidth="1"/>
    <col min="3856" max="4096" width="9" style="45" customWidth="1"/>
    <col min="4097" max="4097" width="4" style="45" customWidth="1"/>
    <col min="4098" max="4098" width="9" style="45" customWidth="1"/>
    <col min="4099" max="4099" width="11.375" style="45" customWidth="1"/>
    <col min="4100" max="4100" width="16.375" style="45" customWidth="1"/>
    <col min="4101" max="4101" width="23.375" style="45" customWidth="1"/>
    <col min="4102" max="4102" width="18.625" style="45" customWidth="1"/>
    <col min="4103" max="4103" width="25.75" style="45" customWidth="1"/>
    <col min="4104" max="4104" width="32.375" style="45" customWidth="1"/>
    <col min="4105" max="4105" width="13.625" style="45" customWidth="1"/>
    <col min="4106" max="4107" width="9.125" style="45" bestFit="1" customWidth="1"/>
    <col min="4108" max="4108" width="14.25" style="45" bestFit="1" customWidth="1"/>
    <col min="4109" max="4109" width="9.125" style="45" bestFit="1" customWidth="1"/>
    <col min="4110" max="4110" width="9" style="45" customWidth="1"/>
    <col min="4111" max="4111" width="20.25" style="45" customWidth="1"/>
    <col min="4112" max="4352" width="9" style="45" customWidth="1"/>
    <col min="4353" max="4353" width="4" style="45" customWidth="1"/>
    <col min="4354" max="4354" width="9" style="45" customWidth="1"/>
    <col min="4355" max="4355" width="11.375" style="45" customWidth="1"/>
    <col min="4356" max="4356" width="16.375" style="45" customWidth="1"/>
    <col min="4357" max="4357" width="23.375" style="45" customWidth="1"/>
    <col min="4358" max="4358" width="18.625" style="45" customWidth="1"/>
    <col min="4359" max="4359" width="25.75" style="45" customWidth="1"/>
    <col min="4360" max="4360" width="32.375" style="45" customWidth="1"/>
    <col min="4361" max="4361" width="13.625" style="45" customWidth="1"/>
    <col min="4362" max="4363" width="9.125" style="45" bestFit="1" customWidth="1"/>
    <col min="4364" max="4364" width="14.25" style="45" bestFit="1" customWidth="1"/>
    <col min="4365" max="4365" width="9.125" style="45" bestFit="1" customWidth="1"/>
    <col min="4366" max="4366" width="9" style="45" customWidth="1"/>
    <col min="4367" max="4367" width="20.25" style="45" customWidth="1"/>
    <col min="4368" max="4608" width="9" style="45" customWidth="1"/>
    <col min="4609" max="4609" width="4" style="45" customWidth="1"/>
    <col min="4610" max="4610" width="9" style="45" customWidth="1"/>
    <col min="4611" max="4611" width="11.375" style="45" customWidth="1"/>
    <col min="4612" max="4612" width="16.375" style="45" customWidth="1"/>
    <col min="4613" max="4613" width="23.375" style="45" customWidth="1"/>
    <col min="4614" max="4614" width="18.625" style="45" customWidth="1"/>
    <col min="4615" max="4615" width="25.75" style="45" customWidth="1"/>
    <col min="4616" max="4616" width="32.375" style="45" customWidth="1"/>
    <col min="4617" max="4617" width="13.625" style="45" customWidth="1"/>
    <col min="4618" max="4619" width="9.125" style="45" bestFit="1" customWidth="1"/>
    <col min="4620" max="4620" width="14.25" style="45" bestFit="1" customWidth="1"/>
    <col min="4621" max="4621" width="9.125" style="45" bestFit="1" customWidth="1"/>
    <col min="4622" max="4622" width="9" style="45" customWidth="1"/>
    <col min="4623" max="4623" width="20.25" style="45" customWidth="1"/>
    <col min="4624" max="4864" width="9" style="45" customWidth="1"/>
    <col min="4865" max="4865" width="4" style="45" customWidth="1"/>
    <col min="4866" max="4866" width="9" style="45" customWidth="1"/>
    <col min="4867" max="4867" width="11.375" style="45" customWidth="1"/>
    <col min="4868" max="4868" width="16.375" style="45" customWidth="1"/>
    <col min="4869" max="4869" width="23.375" style="45" customWidth="1"/>
    <col min="4870" max="4870" width="18.625" style="45" customWidth="1"/>
    <col min="4871" max="4871" width="25.75" style="45" customWidth="1"/>
    <col min="4872" max="4872" width="32.375" style="45" customWidth="1"/>
    <col min="4873" max="4873" width="13.625" style="45" customWidth="1"/>
    <col min="4874" max="4875" width="9.125" style="45" bestFit="1" customWidth="1"/>
    <col min="4876" max="4876" width="14.25" style="45" bestFit="1" customWidth="1"/>
    <col min="4877" max="4877" width="9.125" style="45" bestFit="1" customWidth="1"/>
    <col min="4878" max="4878" width="9" style="45" customWidth="1"/>
    <col min="4879" max="4879" width="20.25" style="45" customWidth="1"/>
    <col min="4880" max="5120" width="9" style="45" customWidth="1"/>
    <col min="5121" max="5121" width="4" style="45" customWidth="1"/>
    <col min="5122" max="5122" width="9" style="45" customWidth="1"/>
    <col min="5123" max="5123" width="11.375" style="45" customWidth="1"/>
    <col min="5124" max="5124" width="16.375" style="45" customWidth="1"/>
    <col min="5125" max="5125" width="23.375" style="45" customWidth="1"/>
    <col min="5126" max="5126" width="18.625" style="45" customWidth="1"/>
    <col min="5127" max="5127" width="25.75" style="45" customWidth="1"/>
    <col min="5128" max="5128" width="32.375" style="45" customWidth="1"/>
    <col min="5129" max="5129" width="13.625" style="45" customWidth="1"/>
    <col min="5130" max="5131" width="9.125" style="45" bestFit="1" customWidth="1"/>
    <col min="5132" max="5132" width="14.25" style="45" bestFit="1" customWidth="1"/>
    <col min="5133" max="5133" width="9.125" style="45" bestFit="1" customWidth="1"/>
    <col min="5134" max="5134" width="9" style="45" customWidth="1"/>
    <col min="5135" max="5135" width="20.25" style="45" customWidth="1"/>
    <col min="5136" max="5376" width="9" style="45" customWidth="1"/>
    <col min="5377" max="5377" width="4" style="45" customWidth="1"/>
    <col min="5378" max="5378" width="9" style="45" customWidth="1"/>
    <col min="5379" max="5379" width="11.375" style="45" customWidth="1"/>
    <col min="5380" max="5380" width="16.375" style="45" customWidth="1"/>
    <col min="5381" max="5381" width="23.375" style="45" customWidth="1"/>
    <col min="5382" max="5382" width="18.625" style="45" customWidth="1"/>
    <col min="5383" max="5383" width="25.75" style="45" customWidth="1"/>
    <col min="5384" max="5384" width="32.375" style="45" customWidth="1"/>
    <col min="5385" max="5385" width="13.625" style="45" customWidth="1"/>
    <col min="5386" max="5387" width="9.125" style="45" bestFit="1" customWidth="1"/>
    <col min="5388" max="5388" width="14.25" style="45" bestFit="1" customWidth="1"/>
    <col min="5389" max="5389" width="9.125" style="45" bestFit="1" customWidth="1"/>
    <col min="5390" max="5390" width="9" style="45" customWidth="1"/>
    <col min="5391" max="5391" width="20.25" style="45" customWidth="1"/>
    <col min="5392" max="5632" width="9" style="45" customWidth="1"/>
    <col min="5633" max="5633" width="4" style="45" customWidth="1"/>
    <col min="5634" max="5634" width="9" style="45" customWidth="1"/>
    <col min="5635" max="5635" width="11.375" style="45" customWidth="1"/>
    <col min="5636" max="5636" width="16.375" style="45" customWidth="1"/>
    <col min="5637" max="5637" width="23.375" style="45" customWidth="1"/>
    <col min="5638" max="5638" width="18.625" style="45" customWidth="1"/>
    <col min="5639" max="5639" width="25.75" style="45" customWidth="1"/>
    <col min="5640" max="5640" width="32.375" style="45" customWidth="1"/>
    <col min="5641" max="5641" width="13.625" style="45" customWidth="1"/>
    <col min="5642" max="5643" width="9.125" style="45" bestFit="1" customWidth="1"/>
    <col min="5644" max="5644" width="14.25" style="45" bestFit="1" customWidth="1"/>
    <col min="5645" max="5645" width="9.125" style="45" bestFit="1" customWidth="1"/>
    <col min="5646" max="5646" width="9" style="45" customWidth="1"/>
    <col min="5647" max="5647" width="20.25" style="45" customWidth="1"/>
    <col min="5648" max="5888" width="9" style="45" customWidth="1"/>
    <col min="5889" max="5889" width="4" style="45" customWidth="1"/>
    <col min="5890" max="5890" width="9" style="45" customWidth="1"/>
    <col min="5891" max="5891" width="11.375" style="45" customWidth="1"/>
    <col min="5892" max="5892" width="16.375" style="45" customWidth="1"/>
    <col min="5893" max="5893" width="23.375" style="45" customWidth="1"/>
    <col min="5894" max="5894" width="18.625" style="45" customWidth="1"/>
    <col min="5895" max="5895" width="25.75" style="45" customWidth="1"/>
    <col min="5896" max="5896" width="32.375" style="45" customWidth="1"/>
    <col min="5897" max="5897" width="13.625" style="45" customWidth="1"/>
    <col min="5898" max="5899" width="9.125" style="45" bestFit="1" customWidth="1"/>
    <col min="5900" max="5900" width="14.25" style="45" bestFit="1" customWidth="1"/>
    <col min="5901" max="5901" width="9.125" style="45" bestFit="1" customWidth="1"/>
    <col min="5902" max="5902" width="9" style="45" customWidth="1"/>
    <col min="5903" max="5903" width="20.25" style="45" customWidth="1"/>
    <col min="5904" max="6144" width="9" style="45" customWidth="1"/>
    <col min="6145" max="6145" width="4" style="45" customWidth="1"/>
    <col min="6146" max="6146" width="9" style="45" customWidth="1"/>
    <col min="6147" max="6147" width="11.375" style="45" customWidth="1"/>
    <col min="6148" max="6148" width="16.375" style="45" customWidth="1"/>
    <col min="6149" max="6149" width="23.375" style="45" customWidth="1"/>
    <col min="6150" max="6150" width="18.625" style="45" customWidth="1"/>
    <col min="6151" max="6151" width="25.75" style="45" customWidth="1"/>
    <col min="6152" max="6152" width="32.375" style="45" customWidth="1"/>
    <col min="6153" max="6153" width="13.625" style="45" customWidth="1"/>
    <col min="6154" max="6155" width="9.125" style="45" bestFit="1" customWidth="1"/>
    <col min="6156" max="6156" width="14.25" style="45" bestFit="1" customWidth="1"/>
    <col min="6157" max="6157" width="9.125" style="45" bestFit="1" customWidth="1"/>
    <col min="6158" max="6158" width="9" style="45" customWidth="1"/>
    <col min="6159" max="6159" width="20.25" style="45" customWidth="1"/>
    <col min="6160" max="6400" width="9" style="45" customWidth="1"/>
    <col min="6401" max="6401" width="4" style="45" customWidth="1"/>
    <col min="6402" max="6402" width="9" style="45" customWidth="1"/>
    <col min="6403" max="6403" width="11.375" style="45" customWidth="1"/>
    <col min="6404" max="6404" width="16.375" style="45" customWidth="1"/>
    <col min="6405" max="6405" width="23.375" style="45" customWidth="1"/>
    <col min="6406" max="6406" width="18.625" style="45" customWidth="1"/>
    <col min="6407" max="6407" width="25.75" style="45" customWidth="1"/>
    <col min="6408" max="6408" width="32.375" style="45" customWidth="1"/>
    <col min="6409" max="6409" width="13.625" style="45" customWidth="1"/>
    <col min="6410" max="6411" width="9.125" style="45" bestFit="1" customWidth="1"/>
    <col min="6412" max="6412" width="14.25" style="45" bestFit="1" customWidth="1"/>
    <col min="6413" max="6413" width="9.125" style="45" bestFit="1" customWidth="1"/>
    <col min="6414" max="6414" width="9" style="45" customWidth="1"/>
    <col min="6415" max="6415" width="20.25" style="45" customWidth="1"/>
    <col min="6416" max="6656" width="9" style="45" customWidth="1"/>
    <col min="6657" max="6657" width="4" style="45" customWidth="1"/>
    <col min="6658" max="6658" width="9" style="45" customWidth="1"/>
    <col min="6659" max="6659" width="11.375" style="45" customWidth="1"/>
    <col min="6660" max="6660" width="16.375" style="45" customWidth="1"/>
    <col min="6661" max="6661" width="23.375" style="45" customWidth="1"/>
    <col min="6662" max="6662" width="18.625" style="45" customWidth="1"/>
    <col min="6663" max="6663" width="25.75" style="45" customWidth="1"/>
    <col min="6664" max="6664" width="32.375" style="45" customWidth="1"/>
    <col min="6665" max="6665" width="13.625" style="45" customWidth="1"/>
    <col min="6666" max="6667" width="9.125" style="45" bestFit="1" customWidth="1"/>
    <col min="6668" max="6668" width="14.25" style="45" bestFit="1" customWidth="1"/>
    <col min="6669" max="6669" width="9.125" style="45" bestFit="1" customWidth="1"/>
    <col min="6670" max="6670" width="9" style="45" customWidth="1"/>
    <col min="6671" max="6671" width="20.25" style="45" customWidth="1"/>
    <col min="6672" max="6912" width="9" style="45" customWidth="1"/>
    <col min="6913" max="6913" width="4" style="45" customWidth="1"/>
    <col min="6914" max="6914" width="9" style="45" customWidth="1"/>
    <col min="6915" max="6915" width="11.375" style="45" customWidth="1"/>
    <col min="6916" max="6916" width="16.375" style="45" customWidth="1"/>
    <col min="6917" max="6917" width="23.375" style="45" customWidth="1"/>
    <col min="6918" max="6918" width="18.625" style="45" customWidth="1"/>
    <col min="6919" max="6919" width="25.75" style="45" customWidth="1"/>
    <col min="6920" max="6920" width="32.375" style="45" customWidth="1"/>
    <col min="6921" max="6921" width="13.625" style="45" customWidth="1"/>
    <col min="6922" max="6923" width="9.125" style="45" bestFit="1" customWidth="1"/>
    <col min="6924" max="6924" width="14.25" style="45" bestFit="1" customWidth="1"/>
    <col min="6925" max="6925" width="9.125" style="45" bestFit="1" customWidth="1"/>
    <col min="6926" max="6926" width="9" style="45" customWidth="1"/>
    <col min="6927" max="6927" width="20.25" style="45" customWidth="1"/>
    <col min="6928" max="7168" width="9" style="45" customWidth="1"/>
    <col min="7169" max="7169" width="4" style="45" customWidth="1"/>
    <col min="7170" max="7170" width="9" style="45" customWidth="1"/>
    <col min="7171" max="7171" width="11.375" style="45" customWidth="1"/>
    <col min="7172" max="7172" width="16.375" style="45" customWidth="1"/>
    <col min="7173" max="7173" width="23.375" style="45" customWidth="1"/>
    <col min="7174" max="7174" width="18.625" style="45" customWidth="1"/>
    <col min="7175" max="7175" width="25.75" style="45" customWidth="1"/>
    <col min="7176" max="7176" width="32.375" style="45" customWidth="1"/>
    <col min="7177" max="7177" width="13.625" style="45" customWidth="1"/>
    <col min="7178" max="7179" width="9.125" style="45" bestFit="1" customWidth="1"/>
    <col min="7180" max="7180" width="14.25" style="45" bestFit="1" customWidth="1"/>
    <col min="7181" max="7181" width="9.125" style="45" bestFit="1" customWidth="1"/>
    <col min="7182" max="7182" width="9" style="45" customWidth="1"/>
    <col min="7183" max="7183" width="20.25" style="45" customWidth="1"/>
    <col min="7184" max="7424" width="9" style="45" customWidth="1"/>
    <col min="7425" max="7425" width="4" style="45" customWidth="1"/>
    <col min="7426" max="7426" width="9" style="45" customWidth="1"/>
    <col min="7427" max="7427" width="11.375" style="45" customWidth="1"/>
    <col min="7428" max="7428" width="16.375" style="45" customWidth="1"/>
    <col min="7429" max="7429" width="23.375" style="45" customWidth="1"/>
    <col min="7430" max="7430" width="18.625" style="45" customWidth="1"/>
    <col min="7431" max="7431" width="25.75" style="45" customWidth="1"/>
    <col min="7432" max="7432" width="32.375" style="45" customWidth="1"/>
    <col min="7433" max="7433" width="13.625" style="45" customWidth="1"/>
    <col min="7434" max="7435" width="9.125" style="45" bestFit="1" customWidth="1"/>
    <col min="7436" max="7436" width="14.25" style="45" bestFit="1" customWidth="1"/>
    <col min="7437" max="7437" width="9.125" style="45" bestFit="1" customWidth="1"/>
    <col min="7438" max="7438" width="9" style="45" customWidth="1"/>
    <col min="7439" max="7439" width="20.25" style="45" customWidth="1"/>
    <col min="7440" max="7680" width="9" style="45" customWidth="1"/>
    <col min="7681" max="7681" width="4" style="45" customWidth="1"/>
    <col min="7682" max="7682" width="9" style="45" customWidth="1"/>
    <col min="7683" max="7683" width="11.375" style="45" customWidth="1"/>
    <col min="7684" max="7684" width="16.375" style="45" customWidth="1"/>
    <col min="7685" max="7685" width="23.375" style="45" customWidth="1"/>
    <col min="7686" max="7686" width="18.625" style="45" customWidth="1"/>
    <col min="7687" max="7687" width="25.75" style="45" customWidth="1"/>
    <col min="7688" max="7688" width="32.375" style="45" customWidth="1"/>
    <col min="7689" max="7689" width="13.625" style="45" customWidth="1"/>
    <col min="7690" max="7691" width="9.125" style="45" bestFit="1" customWidth="1"/>
    <col min="7692" max="7692" width="14.25" style="45" bestFit="1" customWidth="1"/>
    <col min="7693" max="7693" width="9.125" style="45" bestFit="1" customWidth="1"/>
    <col min="7694" max="7694" width="9" style="45" customWidth="1"/>
    <col min="7695" max="7695" width="20.25" style="45" customWidth="1"/>
    <col min="7696" max="7936" width="9" style="45" customWidth="1"/>
    <col min="7937" max="7937" width="4" style="45" customWidth="1"/>
    <col min="7938" max="7938" width="9" style="45" customWidth="1"/>
    <col min="7939" max="7939" width="11.375" style="45" customWidth="1"/>
    <col min="7940" max="7940" width="16.375" style="45" customWidth="1"/>
    <col min="7941" max="7941" width="23.375" style="45" customWidth="1"/>
    <col min="7942" max="7942" width="18.625" style="45" customWidth="1"/>
    <col min="7943" max="7943" width="25.75" style="45" customWidth="1"/>
    <col min="7944" max="7944" width="32.375" style="45" customWidth="1"/>
    <col min="7945" max="7945" width="13.625" style="45" customWidth="1"/>
    <col min="7946" max="7947" width="9.125" style="45" bestFit="1" customWidth="1"/>
    <col min="7948" max="7948" width="14.25" style="45" bestFit="1" customWidth="1"/>
    <col min="7949" max="7949" width="9.125" style="45" bestFit="1" customWidth="1"/>
    <col min="7950" max="7950" width="9" style="45" customWidth="1"/>
    <col min="7951" max="7951" width="20.25" style="45" customWidth="1"/>
    <col min="7952" max="8192" width="9" style="45" customWidth="1"/>
    <col min="8193" max="8193" width="4" style="45" customWidth="1"/>
    <col min="8194" max="8194" width="9" style="45" customWidth="1"/>
    <col min="8195" max="8195" width="11.375" style="45" customWidth="1"/>
    <col min="8196" max="8196" width="16.375" style="45" customWidth="1"/>
    <col min="8197" max="8197" width="23.375" style="45" customWidth="1"/>
    <col min="8198" max="8198" width="18.625" style="45" customWidth="1"/>
    <col min="8199" max="8199" width="25.75" style="45" customWidth="1"/>
    <col min="8200" max="8200" width="32.375" style="45" customWidth="1"/>
    <col min="8201" max="8201" width="13.625" style="45" customWidth="1"/>
    <col min="8202" max="8203" width="9.125" style="45" bestFit="1" customWidth="1"/>
    <col min="8204" max="8204" width="14.25" style="45" bestFit="1" customWidth="1"/>
    <col min="8205" max="8205" width="9.125" style="45" bestFit="1" customWidth="1"/>
    <col min="8206" max="8206" width="9" style="45" customWidth="1"/>
    <col min="8207" max="8207" width="20.25" style="45" customWidth="1"/>
    <col min="8208" max="8448" width="9" style="45" customWidth="1"/>
    <col min="8449" max="8449" width="4" style="45" customWidth="1"/>
    <col min="8450" max="8450" width="9" style="45" customWidth="1"/>
    <col min="8451" max="8451" width="11.375" style="45" customWidth="1"/>
    <col min="8452" max="8452" width="16.375" style="45" customWidth="1"/>
    <col min="8453" max="8453" width="23.375" style="45" customWidth="1"/>
    <col min="8454" max="8454" width="18.625" style="45" customWidth="1"/>
    <col min="8455" max="8455" width="25.75" style="45" customWidth="1"/>
    <col min="8456" max="8456" width="32.375" style="45" customWidth="1"/>
    <col min="8457" max="8457" width="13.625" style="45" customWidth="1"/>
    <col min="8458" max="8459" width="9.125" style="45" bestFit="1" customWidth="1"/>
    <col min="8460" max="8460" width="14.25" style="45" bestFit="1" customWidth="1"/>
    <col min="8461" max="8461" width="9.125" style="45" bestFit="1" customWidth="1"/>
    <col min="8462" max="8462" width="9" style="45" customWidth="1"/>
    <col min="8463" max="8463" width="20.25" style="45" customWidth="1"/>
    <col min="8464" max="8704" width="9" style="45" customWidth="1"/>
    <col min="8705" max="8705" width="4" style="45" customWidth="1"/>
    <col min="8706" max="8706" width="9" style="45" customWidth="1"/>
    <col min="8707" max="8707" width="11.375" style="45" customWidth="1"/>
    <col min="8708" max="8708" width="16.375" style="45" customWidth="1"/>
    <col min="8709" max="8709" width="23.375" style="45" customWidth="1"/>
    <col min="8710" max="8710" width="18.625" style="45" customWidth="1"/>
    <col min="8711" max="8711" width="25.75" style="45" customWidth="1"/>
    <col min="8712" max="8712" width="32.375" style="45" customWidth="1"/>
    <col min="8713" max="8713" width="13.625" style="45" customWidth="1"/>
    <col min="8714" max="8715" width="9.125" style="45" bestFit="1" customWidth="1"/>
    <col min="8716" max="8716" width="14.25" style="45" bestFit="1" customWidth="1"/>
    <col min="8717" max="8717" width="9.125" style="45" bestFit="1" customWidth="1"/>
    <col min="8718" max="8718" width="9" style="45" customWidth="1"/>
    <col min="8719" max="8719" width="20.25" style="45" customWidth="1"/>
    <col min="8720" max="8960" width="9" style="45" customWidth="1"/>
    <col min="8961" max="8961" width="4" style="45" customWidth="1"/>
    <col min="8962" max="8962" width="9" style="45" customWidth="1"/>
    <col min="8963" max="8963" width="11.375" style="45" customWidth="1"/>
    <col min="8964" max="8964" width="16.375" style="45" customWidth="1"/>
    <col min="8965" max="8965" width="23.375" style="45" customWidth="1"/>
    <col min="8966" max="8966" width="18.625" style="45" customWidth="1"/>
    <col min="8967" max="8967" width="25.75" style="45" customWidth="1"/>
    <col min="8968" max="8968" width="32.375" style="45" customWidth="1"/>
    <col min="8969" max="8969" width="13.625" style="45" customWidth="1"/>
    <col min="8970" max="8971" width="9.125" style="45" bestFit="1" customWidth="1"/>
    <col min="8972" max="8972" width="14.25" style="45" bestFit="1" customWidth="1"/>
    <col min="8973" max="8973" width="9.125" style="45" bestFit="1" customWidth="1"/>
    <col min="8974" max="8974" width="9" style="45" customWidth="1"/>
    <col min="8975" max="8975" width="20.25" style="45" customWidth="1"/>
    <col min="8976" max="9216" width="9" style="45" customWidth="1"/>
    <col min="9217" max="9217" width="4" style="45" customWidth="1"/>
    <col min="9218" max="9218" width="9" style="45" customWidth="1"/>
    <col min="9219" max="9219" width="11.375" style="45" customWidth="1"/>
    <col min="9220" max="9220" width="16.375" style="45" customWidth="1"/>
    <col min="9221" max="9221" width="23.375" style="45" customWidth="1"/>
    <col min="9222" max="9222" width="18.625" style="45" customWidth="1"/>
    <col min="9223" max="9223" width="25.75" style="45" customWidth="1"/>
    <col min="9224" max="9224" width="32.375" style="45" customWidth="1"/>
    <col min="9225" max="9225" width="13.625" style="45" customWidth="1"/>
    <col min="9226" max="9227" width="9.125" style="45" bestFit="1" customWidth="1"/>
    <col min="9228" max="9228" width="14.25" style="45" bestFit="1" customWidth="1"/>
    <col min="9229" max="9229" width="9.125" style="45" bestFit="1" customWidth="1"/>
    <col min="9230" max="9230" width="9" style="45" customWidth="1"/>
    <col min="9231" max="9231" width="20.25" style="45" customWidth="1"/>
    <col min="9232" max="9472" width="9" style="45" customWidth="1"/>
    <col min="9473" max="9473" width="4" style="45" customWidth="1"/>
    <col min="9474" max="9474" width="9" style="45" customWidth="1"/>
    <col min="9475" max="9475" width="11.375" style="45" customWidth="1"/>
    <col min="9476" max="9476" width="16.375" style="45" customWidth="1"/>
    <col min="9477" max="9477" width="23.375" style="45" customWidth="1"/>
    <col min="9478" max="9478" width="18.625" style="45" customWidth="1"/>
    <col min="9479" max="9479" width="25.75" style="45" customWidth="1"/>
    <col min="9480" max="9480" width="32.375" style="45" customWidth="1"/>
    <col min="9481" max="9481" width="13.625" style="45" customWidth="1"/>
    <col min="9482" max="9483" width="9.125" style="45" bestFit="1" customWidth="1"/>
    <col min="9484" max="9484" width="14.25" style="45" bestFit="1" customWidth="1"/>
    <col min="9485" max="9485" width="9.125" style="45" bestFit="1" customWidth="1"/>
    <col min="9486" max="9486" width="9" style="45" customWidth="1"/>
    <col min="9487" max="9487" width="20.25" style="45" customWidth="1"/>
    <col min="9488" max="9728" width="9" style="45" customWidth="1"/>
    <col min="9729" max="9729" width="4" style="45" customWidth="1"/>
    <col min="9730" max="9730" width="9" style="45" customWidth="1"/>
    <col min="9731" max="9731" width="11.375" style="45" customWidth="1"/>
    <col min="9732" max="9732" width="16.375" style="45" customWidth="1"/>
    <col min="9733" max="9733" width="23.375" style="45" customWidth="1"/>
    <col min="9734" max="9734" width="18.625" style="45" customWidth="1"/>
    <col min="9735" max="9735" width="25.75" style="45" customWidth="1"/>
    <col min="9736" max="9736" width="32.375" style="45" customWidth="1"/>
    <col min="9737" max="9737" width="13.625" style="45" customWidth="1"/>
    <col min="9738" max="9739" width="9.125" style="45" bestFit="1" customWidth="1"/>
    <col min="9740" max="9740" width="14.25" style="45" bestFit="1" customWidth="1"/>
    <col min="9741" max="9741" width="9.125" style="45" bestFit="1" customWidth="1"/>
    <col min="9742" max="9742" width="9" style="45" customWidth="1"/>
    <col min="9743" max="9743" width="20.25" style="45" customWidth="1"/>
    <col min="9744" max="9984" width="9" style="45" customWidth="1"/>
    <col min="9985" max="9985" width="4" style="45" customWidth="1"/>
    <col min="9986" max="9986" width="9" style="45" customWidth="1"/>
    <col min="9987" max="9987" width="11.375" style="45" customWidth="1"/>
    <col min="9988" max="9988" width="16.375" style="45" customWidth="1"/>
    <col min="9989" max="9989" width="23.375" style="45" customWidth="1"/>
    <col min="9990" max="9990" width="18.625" style="45" customWidth="1"/>
    <col min="9991" max="9991" width="25.75" style="45" customWidth="1"/>
    <col min="9992" max="9992" width="32.375" style="45" customWidth="1"/>
    <col min="9993" max="9993" width="13.625" style="45" customWidth="1"/>
    <col min="9994" max="9995" width="9.125" style="45" bestFit="1" customWidth="1"/>
    <col min="9996" max="9996" width="14.25" style="45" bestFit="1" customWidth="1"/>
    <col min="9997" max="9997" width="9.125" style="45" bestFit="1" customWidth="1"/>
    <col min="9998" max="9998" width="9" style="45" customWidth="1"/>
    <col min="9999" max="9999" width="20.25" style="45" customWidth="1"/>
    <col min="10000" max="10240" width="9" style="45" customWidth="1"/>
    <col min="10241" max="10241" width="4" style="45" customWidth="1"/>
    <col min="10242" max="10242" width="9" style="45" customWidth="1"/>
    <col min="10243" max="10243" width="11.375" style="45" customWidth="1"/>
    <col min="10244" max="10244" width="16.375" style="45" customWidth="1"/>
    <col min="10245" max="10245" width="23.375" style="45" customWidth="1"/>
    <col min="10246" max="10246" width="18.625" style="45" customWidth="1"/>
    <col min="10247" max="10247" width="25.75" style="45" customWidth="1"/>
    <col min="10248" max="10248" width="32.375" style="45" customWidth="1"/>
    <col min="10249" max="10249" width="13.625" style="45" customWidth="1"/>
    <col min="10250" max="10251" width="9.125" style="45" bestFit="1" customWidth="1"/>
    <col min="10252" max="10252" width="14.25" style="45" bestFit="1" customWidth="1"/>
    <col min="10253" max="10253" width="9.125" style="45" bestFit="1" customWidth="1"/>
    <col min="10254" max="10254" width="9" style="45" customWidth="1"/>
    <col min="10255" max="10255" width="20.25" style="45" customWidth="1"/>
    <col min="10256" max="10496" width="9" style="45" customWidth="1"/>
    <col min="10497" max="10497" width="4" style="45" customWidth="1"/>
    <col min="10498" max="10498" width="9" style="45" customWidth="1"/>
    <col min="10499" max="10499" width="11.375" style="45" customWidth="1"/>
    <col min="10500" max="10500" width="16.375" style="45" customWidth="1"/>
    <col min="10501" max="10501" width="23.375" style="45" customWidth="1"/>
    <col min="10502" max="10502" width="18.625" style="45" customWidth="1"/>
    <col min="10503" max="10503" width="25.75" style="45" customWidth="1"/>
    <col min="10504" max="10504" width="32.375" style="45" customWidth="1"/>
    <col min="10505" max="10505" width="13.625" style="45" customWidth="1"/>
    <col min="10506" max="10507" width="9.125" style="45" bestFit="1" customWidth="1"/>
    <col min="10508" max="10508" width="14.25" style="45" bestFit="1" customWidth="1"/>
    <col min="10509" max="10509" width="9.125" style="45" bestFit="1" customWidth="1"/>
    <col min="10510" max="10510" width="9" style="45" customWidth="1"/>
    <col min="10511" max="10511" width="20.25" style="45" customWidth="1"/>
    <col min="10512" max="10752" width="9" style="45" customWidth="1"/>
    <col min="10753" max="10753" width="4" style="45" customWidth="1"/>
    <col min="10754" max="10754" width="9" style="45" customWidth="1"/>
    <col min="10755" max="10755" width="11.375" style="45" customWidth="1"/>
    <col min="10756" max="10756" width="16.375" style="45" customWidth="1"/>
    <col min="10757" max="10757" width="23.375" style="45" customWidth="1"/>
    <col min="10758" max="10758" width="18.625" style="45" customWidth="1"/>
    <col min="10759" max="10759" width="25.75" style="45" customWidth="1"/>
    <col min="10760" max="10760" width="32.375" style="45" customWidth="1"/>
    <col min="10761" max="10761" width="13.625" style="45" customWidth="1"/>
    <col min="10762" max="10763" width="9.125" style="45" bestFit="1" customWidth="1"/>
    <col min="10764" max="10764" width="14.25" style="45" bestFit="1" customWidth="1"/>
    <col min="10765" max="10765" width="9.125" style="45" bestFit="1" customWidth="1"/>
    <col min="10766" max="10766" width="9" style="45" customWidth="1"/>
    <col min="10767" max="10767" width="20.25" style="45" customWidth="1"/>
    <col min="10768" max="11008" width="9" style="45" customWidth="1"/>
    <col min="11009" max="11009" width="4" style="45" customWidth="1"/>
    <col min="11010" max="11010" width="9" style="45" customWidth="1"/>
    <col min="11011" max="11011" width="11.375" style="45" customWidth="1"/>
    <col min="11012" max="11012" width="16.375" style="45" customWidth="1"/>
    <col min="11013" max="11013" width="23.375" style="45" customWidth="1"/>
    <col min="11014" max="11014" width="18.625" style="45" customWidth="1"/>
    <col min="11015" max="11015" width="25.75" style="45" customWidth="1"/>
    <col min="11016" max="11016" width="32.375" style="45" customWidth="1"/>
    <col min="11017" max="11017" width="13.625" style="45" customWidth="1"/>
    <col min="11018" max="11019" width="9.125" style="45" bestFit="1" customWidth="1"/>
    <col min="11020" max="11020" width="14.25" style="45" bestFit="1" customWidth="1"/>
    <col min="11021" max="11021" width="9.125" style="45" bestFit="1" customWidth="1"/>
    <col min="11022" max="11022" width="9" style="45" customWidth="1"/>
    <col min="11023" max="11023" width="20.25" style="45" customWidth="1"/>
    <col min="11024" max="11264" width="9" style="45" customWidth="1"/>
    <col min="11265" max="11265" width="4" style="45" customWidth="1"/>
    <col min="11266" max="11266" width="9" style="45" customWidth="1"/>
    <col min="11267" max="11267" width="11.375" style="45" customWidth="1"/>
    <col min="11268" max="11268" width="16.375" style="45" customWidth="1"/>
    <col min="11269" max="11269" width="23.375" style="45" customWidth="1"/>
    <col min="11270" max="11270" width="18.625" style="45" customWidth="1"/>
    <col min="11271" max="11271" width="25.75" style="45" customWidth="1"/>
    <col min="11272" max="11272" width="32.375" style="45" customWidth="1"/>
    <col min="11273" max="11273" width="13.625" style="45" customWidth="1"/>
    <col min="11274" max="11275" width="9.125" style="45" bestFit="1" customWidth="1"/>
    <col min="11276" max="11276" width="14.25" style="45" bestFit="1" customWidth="1"/>
    <col min="11277" max="11277" width="9.125" style="45" bestFit="1" customWidth="1"/>
    <col min="11278" max="11278" width="9" style="45" customWidth="1"/>
    <col min="11279" max="11279" width="20.25" style="45" customWidth="1"/>
    <col min="11280" max="11520" width="9" style="45" customWidth="1"/>
    <col min="11521" max="11521" width="4" style="45" customWidth="1"/>
    <col min="11522" max="11522" width="9" style="45" customWidth="1"/>
    <col min="11523" max="11523" width="11.375" style="45" customWidth="1"/>
    <col min="11524" max="11524" width="16.375" style="45" customWidth="1"/>
    <col min="11525" max="11525" width="23.375" style="45" customWidth="1"/>
    <col min="11526" max="11526" width="18.625" style="45" customWidth="1"/>
    <col min="11527" max="11527" width="25.75" style="45" customWidth="1"/>
    <col min="11528" max="11528" width="32.375" style="45" customWidth="1"/>
    <col min="11529" max="11529" width="13.625" style="45" customWidth="1"/>
    <col min="11530" max="11531" width="9.125" style="45" bestFit="1" customWidth="1"/>
    <col min="11532" max="11532" width="14.25" style="45" bestFit="1" customWidth="1"/>
    <col min="11533" max="11533" width="9.125" style="45" bestFit="1" customWidth="1"/>
    <col min="11534" max="11534" width="9" style="45" customWidth="1"/>
    <col min="11535" max="11535" width="20.25" style="45" customWidth="1"/>
    <col min="11536" max="11776" width="9" style="45" customWidth="1"/>
    <col min="11777" max="11777" width="4" style="45" customWidth="1"/>
    <col min="11778" max="11778" width="9" style="45" customWidth="1"/>
    <col min="11779" max="11779" width="11.375" style="45" customWidth="1"/>
    <col min="11780" max="11780" width="16.375" style="45" customWidth="1"/>
    <col min="11781" max="11781" width="23.375" style="45" customWidth="1"/>
    <col min="11782" max="11782" width="18.625" style="45" customWidth="1"/>
    <col min="11783" max="11783" width="25.75" style="45" customWidth="1"/>
    <col min="11784" max="11784" width="32.375" style="45" customWidth="1"/>
    <col min="11785" max="11785" width="13.625" style="45" customWidth="1"/>
    <col min="11786" max="11787" width="9.125" style="45" bestFit="1" customWidth="1"/>
    <col min="11788" max="11788" width="14.25" style="45" bestFit="1" customWidth="1"/>
    <col min="11789" max="11789" width="9.125" style="45" bestFit="1" customWidth="1"/>
    <col min="11790" max="11790" width="9" style="45" customWidth="1"/>
    <col min="11791" max="11791" width="20.25" style="45" customWidth="1"/>
    <col min="11792" max="12032" width="9" style="45" customWidth="1"/>
    <col min="12033" max="12033" width="4" style="45" customWidth="1"/>
    <col min="12034" max="12034" width="9" style="45" customWidth="1"/>
    <col min="12035" max="12035" width="11.375" style="45" customWidth="1"/>
    <col min="12036" max="12036" width="16.375" style="45" customWidth="1"/>
    <col min="12037" max="12037" width="23.375" style="45" customWidth="1"/>
    <col min="12038" max="12038" width="18.625" style="45" customWidth="1"/>
    <col min="12039" max="12039" width="25.75" style="45" customWidth="1"/>
    <col min="12040" max="12040" width="32.375" style="45" customWidth="1"/>
    <col min="12041" max="12041" width="13.625" style="45" customWidth="1"/>
    <col min="12042" max="12043" width="9.125" style="45" bestFit="1" customWidth="1"/>
    <col min="12044" max="12044" width="14.25" style="45" bestFit="1" customWidth="1"/>
    <col min="12045" max="12045" width="9.125" style="45" bestFit="1" customWidth="1"/>
    <col min="12046" max="12046" width="9" style="45" customWidth="1"/>
    <col min="12047" max="12047" width="20.25" style="45" customWidth="1"/>
    <col min="12048" max="12288" width="9" style="45" customWidth="1"/>
    <col min="12289" max="12289" width="4" style="45" customWidth="1"/>
    <col min="12290" max="12290" width="9" style="45" customWidth="1"/>
    <col min="12291" max="12291" width="11.375" style="45" customWidth="1"/>
    <col min="12292" max="12292" width="16.375" style="45" customWidth="1"/>
    <col min="12293" max="12293" width="23.375" style="45" customWidth="1"/>
    <col min="12294" max="12294" width="18.625" style="45" customWidth="1"/>
    <col min="12295" max="12295" width="25.75" style="45" customWidth="1"/>
    <col min="12296" max="12296" width="32.375" style="45" customWidth="1"/>
    <col min="12297" max="12297" width="13.625" style="45" customWidth="1"/>
    <col min="12298" max="12299" width="9.125" style="45" bestFit="1" customWidth="1"/>
    <col min="12300" max="12300" width="14.25" style="45" bestFit="1" customWidth="1"/>
    <col min="12301" max="12301" width="9.125" style="45" bestFit="1" customWidth="1"/>
    <col min="12302" max="12302" width="9" style="45" customWidth="1"/>
    <col min="12303" max="12303" width="20.25" style="45" customWidth="1"/>
    <col min="12304" max="12544" width="9" style="45" customWidth="1"/>
    <col min="12545" max="12545" width="4" style="45" customWidth="1"/>
    <col min="12546" max="12546" width="9" style="45" customWidth="1"/>
    <col min="12547" max="12547" width="11.375" style="45" customWidth="1"/>
    <col min="12548" max="12548" width="16.375" style="45" customWidth="1"/>
    <col min="12549" max="12549" width="23.375" style="45" customWidth="1"/>
    <col min="12550" max="12550" width="18.625" style="45" customWidth="1"/>
    <col min="12551" max="12551" width="25.75" style="45" customWidth="1"/>
    <col min="12552" max="12552" width="32.375" style="45" customWidth="1"/>
    <col min="12553" max="12553" width="13.625" style="45" customWidth="1"/>
    <col min="12554" max="12555" width="9.125" style="45" bestFit="1" customWidth="1"/>
    <col min="12556" max="12556" width="14.25" style="45" bestFit="1" customWidth="1"/>
    <col min="12557" max="12557" width="9.125" style="45" bestFit="1" customWidth="1"/>
    <col min="12558" max="12558" width="9" style="45" customWidth="1"/>
    <col min="12559" max="12559" width="20.25" style="45" customWidth="1"/>
    <col min="12560" max="12800" width="9" style="45" customWidth="1"/>
    <col min="12801" max="12801" width="4" style="45" customWidth="1"/>
    <col min="12802" max="12802" width="9" style="45" customWidth="1"/>
    <col min="12803" max="12803" width="11.375" style="45" customWidth="1"/>
    <col min="12804" max="12804" width="16.375" style="45" customWidth="1"/>
    <col min="12805" max="12805" width="23.375" style="45" customWidth="1"/>
    <col min="12806" max="12806" width="18.625" style="45" customWidth="1"/>
    <col min="12807" max="12807" width="25.75" style="45" customWidth="1"/>
    <col min="12808" max="12808" width="32.375" style="45" customWidth="1"/>
    <col min="12809" max="12809" width="13.625" style="45" customWidth="1"/>
    <col min="12810" max="12811" width="9.125" style="45" bestFit="1" customWidth="1"/>
    <col min="12812" max="12812" width="14.25" style="45" bestFit="1" customWidth="1"/>
    <col min="12813" max="12813" width="9.125" style="45" bestFit="1" customWidth="1"/>
    <col min="12814" max="12814" width="9" style="45" customWidth="1"/>
    <col min="12815" max="12815" width="20.25" style="45" customWidth="1"/>
    <col min="12816" max="13056" width="9" style="45" customWidth="1"/>
    <col min="13057" max="13057" width="4" style="45" customWidth="1"/>
    <col min="13058" max="13058" width="9" style="45" customWidth="1"/>
    <col min="13059" max="13059" width="11.375" style="45" customWidth="1"/>
    <col min="13060" max="13060" width="16.375" style="45" customWidth="1"/>
    <col min="13061" max="13061" width="23.375" style="45" customWidth="1"/>
    <col min="13062" max="13062" width="18.625" style="45" customWidth="1"/>
    <col min="13063" max="13063" width="25.75" style="45" customWidth="1"/>
    <col min="13064" max="13064" width="32.375" style="45" customWidth="1"/>
    <col min="13065" max="13065" width="13.625" style="45" customWidth="1"/>
    <col min="13066" max="13067" width="9.125" style="45" bestFit="1" customWidth="1"/>
    <col min="13068" max="13068" width="14.25" style="45" bestFit="1" customWidth="1"/>
    <col min="13069" max="13069" width="9.125" style="45" bestFit="1" customWidth="1"/>
    <col min="13070" max="13070" width="9" style="45" customWidth="1"/>
    <col min="13071" max="13071" width="20.25" style="45" customWidth="1"/>
    <col min="13072" max="13312" width="9" style="45" customWidth="1"/>
    <col min="13313" max="13313" width="4" style="45" customWidth="1"/>
    <col min="13314" max="13314" width="9" style="45" customWidth="1"/>
    <col min="13315" max="13315" width="11.375" style="45" customWidth="1"/>
    <col min="13316" max="13316" width="16.375" style="45" customWidth="1"/>
    <col min="13317" max="13317" width="23.375" style="45" customWidth="1"/>
    <col min="13318" max="13318" width="18.625" style="45" customWidth="1"/>
    <col min="13319" max="13319" width="25.75" style="45" customWidth="1"/>
    <col min="13320" max="13320" width="32.375" style="45" customWidth="1"/>
    <col min="13321" max="13321" width="13.625" style="45" customWidth="1"/>
    <col min="13322" max="13323" width="9.125" style="45" bestFit="1" customWidth="1"/>
    <col min="13324" max="13324" width="14.25" style="45" bestFit="1" customWidth="1"/>
    <col min="13325" max="13325" width="9.125" style="45" bestFit="1" customWidth="1"/>
    <col min="13326" max="13326" width="9" style="45" customWidth="1"/>
    <col min="13327" max="13327" width="20.25" style="45" customWidth="1"/>
    <col min="13328" max="13568" width="9" style="45" customWidth="1"/>
    <col min="13569" max="13569" width="4" style="45" customWidth="1"/>
    <col min="13570" max="13570" width="9" style="45" customWidth="1"/>
    <col min="13571" max="13571" width="11.375" style="45" customWidth="1"/>
    <col min="13572" max="13572" width="16.375" style="45" customWidth="1"/>
    <col min="13573" max="13573" width="23.375" style="45" customWidth="1"/>
    <col min="13574" max="13574" width="18.625" style="45" customWidth="1"/>
    <col min="13575" max="13575" width="25.75" style="45" customWidth="1"/>
    <col min="13576" max="13576" width="32.375" style="45" customWidth="1"/>
    <col min="13577" max="13577" width="13.625" style="45" customWidth="1"/>
    <col min="13578" max="13579" width="9.125" style="45" bestFit="1" customWidth="1"/>
    <col min="13580" max="13580" width="14.25" style="45" bestFit="1" customWidth="1"/>
    <col min="13581" max="13581" width="9.125" style="45" bestFit="1" customWidth="1"/>
    <col min="13582" max="13582" width="9" style="45" customWidth="1"/>
    <col min="13583" max="13583" width="20.25" style="45" customWidth="1"/>
    <col min="13584" max="13824" width="9" style="45" customWidth="1"/>
    <col min="13825" max="13825" width="4" style="45" customWidth="1"/>
    <col min="13826" max="13826" width="9" style="45" customWidth="1"/>
    <col min="13827" max="13827" width="11.375" style="45" customWidth="1"/>
    <col min="13828" max="13828" width="16.375" style="45" customWidth="1"/>
    <col min="13829" max="13829" width="23.375" style="45" customWidth="1"/>
    <col min="13830" max="13830" width="18.625" style="45" customWidth="1"/>
    <col min="13831" max="13831" width="25.75" style="45" customWidth="1"/>
    <col min="13832" max="13832" width="32.375" style="45" customWidth="1"/>
    <col min="13833" max="13833" width="13.625" style="45" customWidth="1"/>
    <col min="13834" max="13835" width="9.125" style="45" bestFit="1" customWidth="1"/>
    <col min="13836" max="13836" width="14.25" style="45" bestFit="1" customWidth="1"/>
    <col min="13837" max="13837" width="9.125" style="45" bestFit="1" customWidth="1"/>
    <col min="13838" max="13838" width="9" style="45" customWidth="1"/>
    <col min="13839" max="13839" width="20.25" style="45" customWidth="1"/>
    <col min="13840" max="14080" width="9" style="45" customWidth="1"/>
    <col min="14081" max="14081" width="4" style="45" customWidth="1"/>
    <col min="14082" max="14082" width="9" style="45" customWidth="1"/>
    <col min="14083" max="14083" width="11.375" style="45" customWidth="1"/>
    <col min="14084" max="14084" width="16.375" style="45" customWidth="1"/>
    <col min="14085" max="14085" width="23.375" style="45" customWidth="1"/>
    <col min="14086" max="14086" width="18.625" style="45" customWidth="1"/>
    <col min="14087" max="14087" width="25.75" style="45" customWidth="1"/>
    <col min="14088" max="14088" width="32.375" style="45" customWidth="1"/>
    <col min="14089" max="14089" width="13.625" style="45" customWidth="1"/>
    <col min="14090" max="14091" width="9.125" style="45" bestFit="1" customWidth="1"/>
    <col min="14092" max="14092" width="14.25" style="45" bestFit="1" customWidth="1"/>
    <col min="14093" max="14093" width="9.125" style="45" bestFit="1" customWidth="1"/>
    <col min="14094" max="14094" width="9" style="45" customWidth="1"/>
    <col min="14095" max="14095" width="20.25" style="45" customWidth="1"/>
    <col min="14096" max="14336" width="9" style="45" customWidth="1"/>
    <col min="14337" max="14337" width="4" style="45" customWidth="1"/>
    <col min="14338" max="14338" width="9" style="45" customWidth="1"/>
    <col min="14339" max="14339" width="11.375" style="45" customWidth="1"/>
    <col min="14340" max="14340" width="16.375" style="45" customWidth="1"/>
    <col min="14341" max="14341" width="23.375" style="45" customWidth="1"/>
    <col min="14342" max="14342" width="18.625" style="45" customWidth="1"/>
    <col min="14343" max="14343" width="25.75" style="45" customWidth="1"/>
    <col min="14344" max="14344" width="32.375" style="45" customWidth="1"/>
    <col min="14345" max="14345" width="13.625" style="45" customWidth="1"/>
    <col min="14346" max="14347" width="9.125" style="45" bestFit="1" customWidth="1"/>
    <col min="14348" max="14348" width="14.25" style="45" bestFit="1" customWidth="1"/>
    <col min="14349" max="14349" width="9.125" style="45" bestFit="1" customWidth="1"/>
    <col min="14350" max="14350" width="9" style="45" customWidth="1"/>
    <col min="14351" max="14351" width="20.25" style="45" customWidth="1"/>
    <col min="14352" max="14592" width="9" style="45" customWidth="1"/>
    <col min="14593" max="14593" width="4" style="45" customWidth="1"/>
    <col min="14594" max="14594" width="9" style="45" customWidth="1"/>
    <col min="14595" max="14595" width="11.375" style="45" customWidth="1"/>
    <col min="14596" max="14596" width="16.375" style="45" customWidth="1"/>
    <col min="14597" max="14597" width="23.375" style="45" customWidth="1"/>
    <col min="14598" max="14598" width="18.625" style="45" customWidth="1"/>
    <col min="14599" max="14599" width="25.75" style="45" customWidth="1"/>
    <col min="14600" max="14600" width="32.375" style="45" customWidth="1"/>
    <col min="14601" max="14601" width="13.625" style="45" customWidth="1"/>
    <col min="14602" max="14603" width="9.125" style="45" bestFit="1" customWidth="1"/>
    <col min="14604" max="14604" width="14.25" style="45" bestFit="1" customWidth="1"/>
    <col min="14605" max="14605" width="9.125" style="45" bestFit="1" customWidth="1"/>
    <col min="14606" max="14606" width="9" style="45" customWidth="1"/>
    <col min="14607" max="14607" width="20.25" style="45" customWidth="1"/>
    <col min="14608" max="14848" width="9" style="45" customWidth="1"/>
    <col min="14849" max="14849" width="4" style="45" customWidth="1"/>
    <col min="14850" max="14850" width="9" style="45" customWidth="1"/>
    <col min="14851" max="14851" width="11.375" style="45" customWidth="1"/>
    <col min="14852" max="14852" width="16.375" style="45" customWidth="1"/>
    <col min="14853" max="14853" width="23.375" style="45" customWidth="1"/>
    <col min="14854" max="14854" width="18.625" style="45" customWidth="1"/>
    <col min="14855" max="14855" width="25.75" style="45" customWidth="1"/>
    <col min="14856" max="14856" width="32.375" style="45" customWidth="1"/>
    <col min="14857" max="14857" width="13.625" style="45" customWidth="1"/>
    <col min="14858" max="14859" width="9.125" style="45" bestFit="1" customWidth="1"/>
    <col min="14860" max="14860" width="14.25" style="45" bestFit="1" customWidth="1"/>
    <col min="14861" max="14861" width="9.125" style="45" bestFit="1" customWidth="1"/>
    <col min="14862" max="14862" width="9" style="45" customWidth="1"/>
    <col min="14863" max="14863" width="20.25" style="45" customWidth="1"/>
    <col min="14864" max="15104" width="9" style="45" customWidth="1"/>
    <col min="15105" max="15105" width="4" style="45" customWidth="1"/>
    <col min="15106" max="15106" width="9" style="45" customWidth="1"/>
    <col min="15107" max="15107" width="11.375" style="45" customWidth="1"/>
    <col min="15108" max="15108" width="16.375" style="45" customWidth="1"/>
    <col min="15109" max="15109" width="23.375" style="45" customWidth="1"/>
    <col min="15110" max="15110" width="18.625" style="45" customWidth="1"/>
    <col min="15111" max="15111" width="25.75" style="45" customWidth="1"/>
    <col min="15112" max="15112" width="32.375" style="45" customWidth="1"/>
    <col min="15113" max="15113" width="13.625" style="45" customWidth="1"/>
    <col min="15114" max="15115" width="9.125" style="45" bestFit="1" customWidth="1"/>
    <col min="15116" max="15116" width="14.25" style="45" bestFit="1" customWidth="1"/>
    <col min="15117" max="15117" width="9.125" style="45" bestFit="1" customWidth="1"/>
    <col min="15118" max="15118" width="9" style="45" customWidth="1"/>
    <col min="15119" max="15119" width="20.25" style="45" customWidth="1"/>
    <col min="15120" max="15360" width="9" style="45" customWidth="1"/>
    <col min="15361" max="15361" width="4" style="45" customWidth="1"/>
    <col min="15362" max="15362" width="9" style="45" customWidth="1"/>
    <col min="15363" max="15363" width="11.375" style="45" customWidth="1"/>
    <col min="15364" max="15364" width="16.375" style="45" customWidth="1"/>
    <col min="15365" max="15365" width="23.375" style="45" customWidth="1"/>
    <col min="15366" max="15366" width="18.625" style="45" customWidth="1"/>
    <col min="15367" max="15367" width="25.75" style="45" customWidth="1"/>
    <col min="15368" max="15368" width="32.375" style="45" customWidth="1"/>
    <col min="15369" max="15369" width="13.625" style="45" customWidth="1"/>
    <col min="15370" max="15371" width="9.125" style="45" bestFit="1" customWidth="1"/>
    <col min="15372" max="15372" width="14.25" style="45" bestFit="1" customWidth="1"/>
    <col min="15373" max="15373" width="9.125" style="45" bestFit="1" customWidth="1"/>
    <col min="15374" max="15374" width="9" style="45" customWidth="1"/>
    <col min="15375" max="15375" width="20.25" style="45" customWidth="1"/>
    <col min="15376" max="15616" width="9" style="45" customWidth="1"/>
    <col min="15617" max="15617" width="4" style="45" customWidth="1"/>
    <col min="15618" max="15618" width="9" style="45" customWidth="1"/>
    <col min="15619" max="15619" width="11.375" style="45" customWidth="1"/>
    <col min="15620" max="15620" width="16.375" style="45" customWidth="1"/>
    <col min="15621" max="15621" width="23.375" style="45" customWidth="1"/>
    <col min="15622" max="15622" width="18.625" style="45" customWidth="1"/>
    <col min="15623" max="15623" width="25.75" style="45" customWidth="1"/>
    <col min="15624" max="15624" width="32.375" style="45" customWidth="1"/>
    <col min="15625" max="15625" width="13.625" style="45" customWidth="1"/>
    <col min="15626" max="15627" width="9.125" style="45" bestFit="1" customWidth="1"/>
    <col min="15628" max="15628" width="14.25" style="45" bestFit="1" customWidth="1"/>
    <col min="15629" max="15629" width="9.125" style="45" bestFit="1" customWidth="1"/>
    <col min="15630" max="15630" width="9" style="45" customWidth="1"/>
    <col min="15631" max="15631" width="20.25" style="45" customWidth="1"/>
    <col min="15632" max="15872" width="9" style="45" customWidth="1"/>
    <col min="15873" max="15873" width="4" style="45" customWidth="1"/>
    <col min="15874" max="15874" width="9" style="45" customWidth="1"/>
    <col min="15875" max="15875" width="11.375" style="45" customWidth="1"/>
    <col min="15876" max="15876" width="16.375" style="45" customWidth="1"/>
    <col min="15877" max="15877" width="23.375" style="45" customWidth="1"/>
    <col min="15878" max="15878" width="18.625" style="45" customWidth="1"/>
    <col min="15879" max="15879" width="25.75" style="45" customWidth="1"/>
    <col min="15880" max="15880" width="32.375" style="45" customWidth="1"/>
    <col min="15881" max="15881" width="13.625" style="45" customWidth="1"/>
    <col min="15882" max="15883" width="9.125" style="45" bestFit="1" customWidth="1"/>
    <col min="15884" max="15884" width="14.25" style="45" bestFit="1" customWidth="1"/>
    <col min="15885" max="15885" width="9.125" style="45" bestFit="1" customWidth="1"/>
    <col min="15886" max="15886" width="9" style="45" customWidth="1"/>
    <col min="15887" max="15887" width="20.25" style="45" customWidth="1"/>
    <col min="15888" max="16128" width="9" style="45" customWidth="1"/>
    <col min="16129" max="16129" width="4" style="45" customWidth="1"/>
    <col min="16130" max="16130" width="9" style="45" customWidth="1"/>
    <col min="16131" max="16131" width="11.375" style="45" customWidth="1"/>
    <col min="16132" max="16132" width="16.375" style="45" customWidth="1"/>
    <col min="16133" max="16133" width="23.375" style="45" customWidth="1"/>
    <col min="16134" max="16134" width="18.625" style="45" customWidth="1"/>
    <col min="16135" max="16135" width="25.75" style="45" customWidth="1"/>
    <col min="16136" max="16136" width="32.375" style="45" customWidth="1"/>
    <col min="16137" max="16137" width="13.625" style="45" customWidth="1"/>
    <col min="16138" max="16139" width="9.125" style="45" bestFit="1" customWidth="1"/>
    <col min="16140" max="16140" width="14.25" style="45" bestFit="1" customWidth="1"/>
    <col min="16141" max="16141" width="9.125" style="45" bestFit="1" customWidth="1"/>
    <col min="16142" max="16142" width="9" style="45" customWidth="1"/>
    <col min="16143" max="16143" width="20.25" style="45" customWidth="1"/>
    <col min="16144" max="16384" width="9" style="45" customWidth="1"/>
  </cols>
  <sheetData>
    <row r="1" spans="2:15">
      <c r="B1" s="93" t="s">
        <v>68</v>
      </c>
      <c r="C1" s="93"/>
      <c r="D1" s="93"/>
      <c r="E1" s="56"/>
      <c r="F1" s="94" t="s">
        <v>69</v>
      </c>
      <c r="G1" s="94"/>
      <c r="H1" s="57"/>
      <c r="I1" s="57"/>
    </row>
    <row r="2" spans="2:15">
      <c r="B2" s="93"/>
      <c r="C2" s="93"/>
    </row>
    <row r="3" spans="2:15">
      <c r="C3" s="94" t="s">
        <v>70</v>
      </c>
      <c r="D3" s="94"/>
      <c r="E3" s="94"/>
      <c r="F3" s="94"/>
      <c r="G3" s="94"/>
      <c r="H3" s="94"/>
      <c r="I3" s="57"/>
    </row>
    <row r="7" spans="2:15" ht="30" customHeight="1">
      <c r="B7" s="95" t="s">
        <v>245</v>
      </c>
      <c r="C7" s="95"/>
      <c r="D7" s="95"/>
      <c r="E7" s="95"/>
    </row>
    <row r="8" spans="2:15" ht="30" customHeight="1">
      <c r="B8" s="16" t="s">
        <v>136</v>
      </c>
      <c r="C8" s="16" t="s">
        <v>137</v>
      </c>
      <c r="D8" s="16" t="s">
        <v>138</v>
      </c>
      <c r="E8" s="16" t="s">
        <v>139</v>
      </c>
      <c r="F8" s="16" t="s">
        <v>140</v>
      </c>
      <c r="G8" s="16" t="s">
        <v>141</v>
      </c>
      <c r="H8" s="16" t="s">
        <v>142</v>
      </c>
      <c r="I8" s="43"/>
    </row>
    <row r="9" spans="2:15" ht="30" customHeight="1">
      <c r="B9" s="16" t="s">
        <v>143</v>
      </c>
      <c r="C9" s="16" t="s">
        <v>144</v>
      </c>
      <c r="D9" s="37">
        <v>1</v>
      </c>
      <c r="E9" s="37">
        <f>D9-(0.1%*D9+0.04%*1)</f>
        <v>0.99860000000000004</v>
      </c>
      <c r="F9" s="7"/>
      <c r="G9" s="37">
        <f>D9+(0.1%*D9+0.04%*1)</f>
        <v>1.0014000000000001</v>
      </c>
      <c r="H9" s="18" t="s">
        <v>145</v>
      </c>
      <c r="I9" s="65">
        <v>5</v>
      </c>
      <c r="J9">
        <f>(0.02%*D9+0.0004)/1.732</f>
        <v>3.4642032332563499E-4</v>
      </c>
      <c r="K9">
        <f>J9/D9</f>
        <v>3.4642032332563499E-4</v>
      </c>
      <c r="L9">
        <f>0.0001/2/SQRT(3)/D9</f>
        <v>2.8867513459481299E-5</v>
      </c>
      <c r="M9" s="47">
        <f>2*SQRT(K9^2+L9^2)</f>
        <v>6.9524211610057099E-4</v>
      </c>
      <c r="O9" s="45">
        <f>J9*1.732</f>
        <v>5.9999999999999995E-4</v>
      </c>
    </row>
    <row r="10" spans="2:15" ht="30" customHeight="1">
      <c r="B10" s="16"/>
      <c r="C10" s="16"/>
      <c r="D10" s="37">
        <v>0.1</v>
      </c>
      <c r="E10" s="37">
        <f>D10-(0.1%*D10+0.04%*1)</f>
        <v>9.9500000000000005E-2</v>
      </c>
      <c r="F10" s="7"/>
      <c r="G10" s="37">
        <f>D10+(0.1%*D10+0.04%*1)</f>
        <v>0.10050000000000001</v>
      </c>
      <c r="H10" s="18" t="s">
        <v>146</v>
      </c>
      <c r="I10" s="65">
        <v>5</v>
      </c>
      <c r="J10">
        <f>(0.02%*D10+0.004)/1.732</f>
        <v>2.32101616628176E-3</v>
      </c>
      <c r="K10">
        <f>J10/D10</f>
        <v>2.3210161662817599E-2</v>
      </c>
      <c r="L10">
        <f>0.001/2/SQRT(3)/D10</f>
        <v>2.8867513459481299E-3</v>
      </c>
      <c r="M10" s="47">
        <f>2*SQRT(K10^2+L10^2)</f>
        <v>4.6777983611951499E-2</v>
      </c>
      <c r="O10" s="45">
        <f>J10*1.732</f>
        <v>4.0200000000000001E-3</v>
      </c>
    </row>
    <row r="11" spans="2:15" ht="30" customHeight="1">
      <c r="B11" s="16" t="s">
        <v>147</v>
      </c>
      <c r="C11" s="16" t="s">
        <v>148</v>
      </c>
      <c r="D11" s="25">
        <v>3</v>
      </c>
      <c r="E11" s="25">
        <f>D11-(0.15%*D11+0.06%*3)</f>
        <v>2.9937</v>
      </c>
      <c r="F11" s="5"/>
      <c r="G11" s="16">
        <f>D11+(0.15%*D11+0.06%*3)</f>
        <v>3.0063</v>
      </c>
      <c r="H11" s="18" t="s">
        <v>149</v>
      </c>
      <c r="I11" s="65">
        <v>4</v>
      </c>
      <c r="J11">
        <f>(0.02%*D11+0.0004)/1.732</f>
        <v>5.7736720554272495E-4</v>
      </c>
      <c r="K11">
        <f>J11/D11</f>
        <v>1.92455735180908E-4</v>
      </c>
      <c r="L11">
        <f>0.001/2/SQRT(3)/D11</f>
        <v>9.6225044864937606E-5</v>
      </c>
      <c r="M11" s="47">
        <f>2*SQRT(K11^2+L11^2)</f>
        <v>4.3034172467935298E-4</v>
      </c>
      <c r="O11" s="45">
        <f>J11*1.732</f>
        <v>1E-3</v>
      </c>
    </row>
    <row r="12" spans="2:15" ht="30" customHeight="1">
      <c r="B12" s="16"/>
      <c r="C12" s="16"/>
      <c r="D12" s="25">
        <v>2</v>
      </c>
      <c r="E12" s="25">
        <f>D12-(0.15%*D12+0.06%*3)</f>
        <v>1.9952000000000001</v>
      </c>
      <c r="F12" s="5"/>
      <c r="G12" s="16">
        <f>D12+(0.15%*D12+0.06%*3)</f>
        <v>2.0047999999999999</v>
      </c>
      <c r="H12" s="18" t="s">
        <v>149</v>
      </c>
      <c r="I12" s="65">
        <v>4</v>
      </c>
      <c r="J12">
        <f>(0.032%*D12+0.04)/1.732</f>
        <v>2.34642032332564E-2</v>
      </c>
      <c r="K12">
        <f>J12/D12</f>
        <v>1.17321016166282E-2</v>
      </c>
      <c r="L12">
        <f>0.01/2/SQRT(3)/D12</f>
        <v>1.4433756729740599E-3</v>
      </c>
      <c r="M12" s="47">
        <f>2*SQRT(K12^2+L12^2)</f>
        <v>2.3641111792807E-2</v>
      </c>
      <c r="O12" s="45">
        <f>J12*1.732</f>
        <v>4.0640000000000003E-2</v>
      </c>
    </row>
    <row r="13" spans="2:15" ht="30" customHeight="1">
      <c r="B13" s="16" t="s">
        <v>150</v>
      </c>
      <c r="C13" s="16" t="s">
        <v>144</v>
      </c>
      <c r="D13" s="24">
        <v>1</v>
      </c>
      <c r="E13" s="37">
        <f>D13-(0.1%*D13+0.04%*1)</f>
        <v>0.99860000000000004</v>
      </c>
      <c r="F13" s="7"/>
      <c r="G13" s="37">
        <f>D13+(0.1%*D13+0.04%*1)</f>
        <v>1.0014000000000001</v>
      </c>
      <c r="H13" s="18" t="s">
        <v>151</v>
      </c>
      <c r="I13" s="65">
        <v>5</v>
      </c>
      <c r="J13">
        <f>(0.02%*D13+0.004)/1.732</f>
        <v>2.4249422632794501E-3</v>
      </c>
      <c r="K13">
        <f>J13/D13</f>
        <v>2.4249422632794501E-3</v>
      </c>
      <c r="L13">
        <f>0.01/2/SQRT(3)/D13</f>
        <v>2.8867513459481299E-3</v>
      </c>
      <c r="M13" s="47">
        <f>2*SQRT(K13^2+L13^2)</f>
        <v>7.5402064427971703E-3</v>
      </c>
      <c r="O13" s="45">
        <f>J13*1.732</f>
        <v>4.1999999999999997E-3</v>
      </c>
    </row>
    <row r="14" spans="2:15" ht="30" customHeight="1">
      <c r="B14" s="61"/>
      <c r="C14" s="16"/>
      <c r="D14" s="24">
        <v>0.5</v>
      </c>
      <c r="E14" s="37">
        <f>D14-(0.1%*D14+0.04%*1)</f>
        <v>0.49909999999999999</v>
      </c>
      <c r="F14" s="7"/>
      <c r="G14" s="37">
        <f>D14+(0.1%*D14+0.04%*1)</f>
        <v>0.50090000000000001</v>
      </c>
      <c r="H14" s="18" t="s">
        <v>152</v>
      </c>
      <c r="I14" s="65">
        <v>5</v>
      </c>
      <c r="M14" s="48"/>
    </row>
    <row r="15" spans="2:15" ht="30" customHeight="1">
      <c r="B15" s="61"/>
      <c r="C15" s="16"/>
      <c r="D15" s="24">
        <v>0.1</v>
      </c>
      <c r="E15" s="37">
        <f>D15-(0.1%*D15+0.04%*1)</f>
        <v>9.9500000000000005E-2</v>
      </c>
      <c r="F15" s="7"/>
      <c r="G15" s="37">
        <f>D15+(0.1%*D15+0.04%*1)</f>
        <v>0.10050000000000001</v>
      </c>
      <c r="H15" s="18" t="s">
        <v>153</v>
      </c>
      <c r="I15" s="65">
        <v>5</v>
      </c>
      <c r="J15">
        <f>(0.032%*D15+0.00004)/1.732</f>
        <v>4.15704387990762E-5</v>
      </c>
      <c r="K15">
        <f t="shared" ref="K15:K20" si="0">J15/D15</f>
        <v>4.15704387990762E-4</v>
      </c>
      <c r="L15">
        <f>0.00001/2/SQRT(3)/D15</f>
        <v>2.8867513459481299E-5</v>
      </c>
      <c r="M15" s="47">
        <f t="shared" ref="M15:M20" si="1">2*SQRT(K15^2+L15^2)</f>
        <v>8.3341106304152203E-4</v>
      </c>
      <c r="O15" s="45">
        <f t="shared" ref="O15:O20" si="2">J15*1.732</f>
        <v>7.2000000000000002E-5</v>
      </c>
    </row>
    <row r="16" spans="2:15" ht="30" customHeight="1">
      <c r="B16" s="61"/>
      <c r="C16" s="16" t="s">
        <v>124</v>
      </c>
      <c r="D16" s="25">
        <v>3</v>
      </c>
      <c r="E16" s="25">
        <f>D16-(0.15%*D16+0.06%*3)</f>
        <v>2.9937</v>
      </c>
      <c r="F16" s="5"/>
      <c r="G16" s="16">
        <f>D16+(0.15%*D16+0.06%*3)</f>
        <v>3.0063</v>
      </c>
      <c r="H16" s="18" t="s">
        <v>154</v>
      </c>
      <c r="I16" s="65">
        <v>4</v>
      </c>
      <c r="J16">
        <f>(0.02%*D16+0.000004)/1.732</f>
        <v>3.48729792147806E-4</v>
      </c>
      <c r="K16">
        <f t="shared" si="0"/>
        <v>1.16243264049269E-4</v>
      </c>
      <c r="L16">
        <f>0.00001/2/SQRT(3)/D16</f>
        <v>9.6225044864937602E-7</v>
      </c>
      <c r="M16" s="47">
        <f t="shared" si="1"/>
        <v>2.32494301005422E-4</v>
      </c>
      <c r="O16" s="45">
        <f t="shared" si="2"/>
        <v>6.0400000000000004E-4</v>
      </c>
    </row>
    <row r="17" spans="2:15" ht="30" customHeight="1">
      <c r="B17" s="61"/>
      <c r="C17" s="16"/>
      <c r="D17" s="25">
        <v>2</v>
      </c>
      <c r="E17" s="25">
        <f>D17-(0.15%*D17+0.06%*3)</f>
        <v>1.9952000000000001</v>
      </c>
      <c r="F17" s="5"/>
      <c r="G17" s="16">
        <f>D17+(0.15%*D17+0.06%*3)</f>
        <v>2.0047999999999999</v>
      </c>
      <c r="H17" s="18" t="s">
        <v>134</v>
      </c>
      <c r="I17" s="65">
        <v>4</v>
      </c>
      <c r="J17">
        <f>(0.046%*D17+0.00017)/1.732</f>
        <v>6.2933025404157E-4</v>
      </c>
      <c r="K17">
        <f t="shared" si="0"/>
        <v>3.14665127020785E-4</v>
      </c>
      <c r="L17">
        <f>0.0001/2/SQRT(3)/D17</f>
        <v>1.4433756729740601E-5</v>
      </c>
      <c r="M17" s="47">
        <f t="shared" si="1"/>
        <v>6.2999206344207203E-4</v>
      </c>
      <c r="O17" s="45">
        <f t="shared" si="2"/>
        <v>1.09E-3</v>
      </c>
    </row>
    <row r="18" spans="2:15" ht="30" customHeight="1">
      <c r="B18" s="16" t="s">
        <v>155</v>
      </c>
      <c r="C18" s="16" t="s">
        <v>156</v>
      </c>
      <c r="D18" s="24">
        <v>1</v>
      </c>
      <c r="E18" s="37">
        <f>D18-(0.1%*D18+0.04%*1)</f>
        <v>0.99860000000000004</v>
      </c>
      <c r="F18" s="7"/>
      <c r="G18" s="37">
        <f>D18+(0.1%*D18+0.04%*1)</f>
        <v>1.0014000000000001</v>
      </c>
      <c r="H18" s="18" t="s">
        <v>157</v>
      </c>
      <c r="I18" s="65">
        <v>5</v>
      </c>
      <c r="J18">
        <f>(0.032%*D18+0.00004)/1.732</f>
        <v>2.07852193995381E-4</v>
      </c>
      <c r="K18">
        <f t="shared" si="0"/>
        <v>2.07852193995381E-4</v>
      </c>
      <c r="L18">
        <f>0.0001/2/SQRT(3)/D18</f>
        <v>2.8867513459481299E-5</v>
      </c>
      <c r="M18" s="47">
        <f t="shared" si="1"/>
        <v>4.1969465090706102E-4</v>
      </c>
      <c r="O18" s="45">
        <f t="shared" si="2"/>
        <v>3.6000000000000002E-4</v>
      </c>
    </row>
    <row r="19" spans="2:15" ht="30" customHeight="1">
      <c r="B19" s="16"/>
      <c r="C19" s="16"/>
      <c r="D19" s="24">
        <v>0.1</v>
      </c>
      <c r="E19" s="37">
        <f>D19-(0.1%*D19+0.04%*1)</f>
        <v>9.9500000000000005E-2</v>
      </c>
      <c r="F19" s="7"/>
      <c r="G19" s="37">
        <f>D19+(0.1%*D19+0.04%*1)</f>
        <v>0.10050000000000001</v>
      </c>
      <c r="H19" s="18" t="s">
        <v>158</v>
      </c>
      <c r="I19" s="65">
        <v>5</v>
      </c>
      <c r="J19">
        <f>(0.046%*D19+0.00017)/1.732</f>
        <v>1.2471131639722901E-4</v>
      </c>
      <c r="K19">
        <f t="shared" si="0"/>
        <v>1.24711316397229E-3</v>
      </c>
      <c r="L19">
        <f>0.0001/2/SQRT(3)/D19</f>
        <v>2.8867513459481301E-4</v>
      </c>
      <c r="M19" s="47">
        <f t="shared" si="1"/>
        <v>2.5601754627368801E-3</v>
      </c>
      <c r="O19" s="45">
        <f t="shared" si="2"/>
        <v>2.1599999999999999E-4</v>
      </c>
    </row>
    <row r="20" spans="2:15" ht="30" customHeight="1">
      <c r="B20" s="16"/>
      <c r="C20" s="16" t="s">
        <v>159</v>
      </c>
      <c r="D20" s="25">
        <v>3</v>
      </c>
      <c r="E20" s="25">
        <f>D20-(0.15%*D20+0.06%*3)</f>
        <v>2.9937</v>
      </c>
      <c r="F20" s="5"/>
      <c r="G20" s="16">
        <f>D20+(0.15%*D20+0.06%*3)</f>
        <v>3.0063</v>
      </c>
      <c r="H20" s="18" t="s">
        <v>160</v>
      </c>
      <c r="I20" s="65">
        <v>4</v>
      </c>
      <c r="J20">
        <f>(0.046%*D20+0.00017)/1.732</f>
        <v>8.9491916859122398E-4</v>
      </c>
      <c r="K20">
        <f t="shared" si="0"/>
        <v>2.9830638953040801E-4</v>
      </c>
      <c r="L20">
        <f>0.0001/2/SQRT(3)/D20</f>
        <v>9.6225044864937602E-6</v>
      </c>
      <c r="M20" s="47">
        <f t="shared" si="1"/>
        <v>5.9692311062648602E-4</v>
      </c>
      <c r="O20" s="45">
        <f t="shared" si="2"/>
        <v>1.5499999999999999E-3</v>
      </c>
    </row>
    <row r="21" spans="2:15" ht="30" customHeight="1">
      <c r="B21" s="16"/>
      <c r="C21" s="16"/>
      <c r="D21" s="25">
        <v>2</v>
      </c>
      <c r="E21" s="25">
        <f>D21-(0.15%*D21+0.06%*3)</f>
        <v>1.9952000000000001</v>
      </c>
      <c r="F21" s="5"/>
      <c r="G21" s="16">
        <f>D21+(0.15%*D21+0.06%*3)</f>
        <v>2.0047999999999999</v>
      </c>
      <c r="H21" s="18" t="s">
        <v>157</v>
      </c>
      <c r="I21" s="65">
        <v>4</v>
      </c>
      <c r="M21" s="48"/>
    </row>
    <row r="22" spans="2:15" ht="30" customHeight="1"/>
  </sheetData>
  <mergeCells count="5">
    <mergeCell ref="B1:D1"/>
    <mergeCell ref="F1:G1"/>
    <mergeCell ref="B2:C2"/>
    <mergeCell ref="C3:H3"/>
    <mergeCell ref="B7:E7"/>
  </mergeCells>
  <phoneticPr fontId="26" type="noConversion"/>
  <conditionalFormatting sqref="F9">
    <cfRule type="expression" dxfId="1" priority="2">
      <formula>OR($F9&gt;=ROUND($G9,$I9),$F9&lt;=ROUND($E9,$I9))</formula>
    </cfRule>
  </conditionalFormatting>
  <conditionalFormatting sqref="F10:F21">
    <cfRule type="expression" dxfId="0" priority="1">
      <formula>OR($F10&gt;=ROUND($G10,$I10),$F10&lt;=ROUND($E10,$I10))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K8" sqref="K8"/>
    </sheetView>
  </sheetViews>
  <sheetFormatPr defaultColWidth="9" defaultRowHeight="14.25"/>
  <cols>
    <col min="1" max="1" width="9.125" style="66" bestFit="1" customWidth="1"/>
    <col min="2" max="2" width="10.5" style="66" bestFit="1" customWidth="1"/>
    <col min="3" max="3" width="9.125" style="66" bestFit="1" customWidth="1"/>
    <col min="4" max="4" width="10.5" style="66" bestFit="1" customWidth="1"/>
    <col min="5" max="5" width="9.125" style="66" bestFit="1" customWidth="1"/>
    <col min="6" max="6" width="17.375" style="66" customWidth="1"/>
    <col min="7" max="7" width="20" style="66" customWidth="1"/>
    <col min="8" max="9" width="9" style="66" customWidth="1"/>
    <col min="10" max="10" width="14.75" style="66" customWidth="1"/>
    <col min="11" max="11" width="13.75" style="66" customWidth="1"/>
    <col min="12" max="12" width="25.375" style="66" customWidth="1"/>
    <col min="13" max="256" width="9" style="66" customWidth="1"/>
    <col min="257" max="257" width="9.125" style="66" bestFit="1" customWidth="1"/>
    <col min="258" max="258" width="10.5" style="66" bestFit="1" customWidth="1"/>
    <col min="259" max="259" width="9.125" style="66" bestFit="1" customWidth="1"/>
    <col min="260" max="260" width="10.5" style="66" bestFit="1" customWidth="1"/>
    <col min="261" max="261" width="9.125" style="66" bestFit="1" customWidth="1"/>
    <col min="262" max="262" width="17.375" style="66" customWidth="1"/>
    <col min="263" max="265" width="9" style="66" customWidth="1"/>
    <col min="266" max="266" width="14.75" style="66" customWidth="1"/>
    <col min="267" max="267" width="13.75" style="66" customWidth="1"/>
    <col min="268" max="268" width="9.125" style="66" bestFit="1" customWidth="1"/>
    <col min="269" max="512" width="9" style="66" customWidth="1"/>
    <col min="513" max="513" width="9.125" style="66" bestFit="1" customWidth="1"/>
    <col min="514" max="514" width="10.5" style="66" bestFit="1" customWidth="1"/>
    <col min="515" max="515" width="9.125" style="66" bestFit="1" customWidth="1"/>
    <col min="516" max="516" width="10.5" style="66" bestFit="1" customWidth="1"/>
    <col min="517" max="517" width="9.125" style="66" bestFit="1" customWidth="1"/>
    <col min="518" max="518" width="17.375" style="66" customWidth="1"/>
    <col min="519" max="521" width="9" style="66" customWidth="1"/>
    <col min="522" max="522" width="14.75" style="66" customWidth="1"/>
    <col min="523" max="523" width="13.75" style="66" customWidth="1"/>
    <col min="524" max="524" width="9.125" style="66" bestFit="1" customWidth="1"/>
    <col min="525" max="768" width="9" style="66" customWidth="1"/>
    <col min="769" max="769" width="9.125" style="66" bestFit="1" customWidth="1"/>
    <col min="770" max="770" width="10.5" style="66" bestFit="1" customWidth="1"/>
    <col min="771" max="771" width="9.125" style="66" bestFit="1" customWidth="1"/>
    <col min="772" max="772" width="10.5" style="66" bestFit="1" customWidth="1"/>
    <col min="773" max="773" width="9.125" style="66" bestFit="1" customWidth="1"/>
    <col min="774" max="774" width="17.375" style="66" customWidth="1"/>
    <col min="775" max="777" width="9" style="66" customWidth="1"/>
    <col min="778" max="778" width="14.75" style="66" customWidth="1"/>
    <col min="779" max="779" width="13.75" style="66" customWidth="1"/>
    <col min="780" max="780" width="9.125" style="66" bestFit="1" customWidth="1"/>
    <col min="781" max="1024" width="9" style="66" customWidth="1"/>
    <col min="1025" max="1025" width="9.125" style="66" bestFit="1" customWidth="1"/>
    <col min="1026" max="1026" width="10.5" style="66" bestFit="1" customWidth="1"/>
    <col min="1027" max="1027" width="9.125" style="66" bestFit="1" customWidth="1"/>
    <col min="1028" max="1028" width="10.5" style="66" bestFit="1" customWidth="1"/>
    <col min="1029" max="1029" width="9.125" style="66" bestFit="1" customWidth="1"/>
    <col min="1030" max="1030" width="17.375" style="66" customWidth="1"/>
    <col min="1031" max="1033" width="9" style="66" customWidth="1"/>
    <col min="1034" max="1034" width="14.75" style="66" customWidth="1"/>
    <col min="1035" max="1035" width="13.75" style="66" customWidth="1"/>
    <col min="1036" max="1036" width="9.125" style="66" bestFit="1" customWidth="1"/>
    <col min="1037" max="1280" width="9" style="66" customWidth="1"/>
    <col min="1281" max="1281" width="9.125" style="66" bestFit="1" customWidth="1"/>
    <col min="1282" max="1282" width="10.5" style="66" bestFit="1" customWidth="1"/>
    <col min="1283" max="1283" width="9.125" style="66" bestFit="1" customWidth="1"/>
    <col min="1284" max="1284" width="10.5" style="66" bestFit="1" customWidth="1"/>
    <col min="1285" max="1285" width="9.125" style="66" bestFit="1" customWidth="1"/>
    <col min="1286" max="1286" width="17.375" style="66" customWidth="1"/>
    <col min="1287" max="1289" width="9" style="66" customWidth="1"/>
    <col min="1290" max="1290" width="14.75" style="66" customWidth="1"/>
    <col min="1291" max="1291" width="13.75" style="66" customWidth="1"/>
    <col min="1292" max="1292" width="9.125" style="66" bestFit="1" customWidth="1"/>
    <col min="1293" max="1536" width="9" style="66" customWidth="1"/>
    <col min="1537" max="1537" width="9.125" style="66" bestFit="1" customWidth="1"/>
    <col min="1538" max="1538" width="10.5" style="66" bestFit="1" customWidth="1"/>
    <col min="1539" max="1539" width="9.125" style="66" bestFit="1" customWidth="1"/>
    <col min="1540" max="1540" width="10.5" style="66" bestFit="1" customWidth="1"/>
    <col min="1541" max="1541" width="9.125" style="66" bestFit="1" customWidth="1"/>
    <col min="1542" max="1542" width="17.375" style="66" customWidth="1"/>
    <col min="1543" max="1545" width="9" style="66" customWidth="1"/>
    <col min="1546" max="1546" width="14.75" style="66" customWidth="1"/>
    <col min="1547" max="1547" width="13.75" style="66" customWidth="1"/>
    <col min="1548" max="1548" width="9.125" style="66" bestFit="1" customWidth="1"/>
    <col min="1549" max="1792" width="9" style="66" customWidth="1"/>
    <col min="1793" max="1793" width="9.125" style="66" bestFit="1" customWidth="1"/>
    <col min="1794" max="1794" width="10.5" style="66" bestFit="1" customWidth="1"/>
    <col min="1795" max="1795" width="9.125" style="66" bestFit="1" customWidth="1"/>
    <col min="1796" max="1796" width="10.5" style="66" bestFit="1" customWidth="1"/>
    <col min="1797" max="1797" width="9.125" style="66" bestFit="1" customWidth="1"/>
    <col min="1798" max="1798" width="17.375" style="66" customWidth="1"/>
    <col min="1799" max="1801" width="9" style="66" customWidth="1"/>
    <col min="1802" max="1802" width="14.75" style="66" customWidth="1"/>
    <col min="1803" max="1803" width="13.75" style="66" customWidth="1"/>
    <col min="1804" max="1804" width="9.125" style="66" bestFit="1" customWidth="1"/>
    <col min="1805" max="2048" width="9" style="66" customWidth="1"/>
    <col min="2049" max="2049" width="9.125" style="66" bestFit="1" customWidth="1"/>
    <col min="2050" max="2050" width="10.5" style="66" bestFit="1" customWidth="1"/>
    <col min="2051" max="2051" width="9.125" style="66" bestFit="1" customWidth="1"/>
    <col min="2052" max="2052" width="10.5" style="66" bestFit="1" customWidth="1"/>
    <col min="2053" max="2053" width="9.125" style="66" bestFit="1" customWidth="1"/>
    <col min="2054" max="2054" width="17.375" style="66" customWidth="1"/>
    <col min="2055" max="2057" width="9" style="66" customWidth="1"/>
    <col min="2058" max="2058" width="14.75" style="66" customWidth="1"/>
    <col min="2059" max="2059" width="13.75" style="66" customWidth="1"/>
    <col min="2060" max="2060" width="9.125" style="66" bestFit="1" customWidth="1"/>
    <col min="2061" max="2304" width="9" style="66" customWidth="1"/>
    <col min="2305" max="2305" width="9.125" style="66" bestFit="1" customWidth="1"/>
    <col min="2306" max="2306" width="10.5" style="66" bestFit="1" customWidth="1"/>
    <col min="2307" max="2307" width="9.125" style="66" bestFit="1" customWidth="1"/>
    <col min="2308" max="2308" width="10.5" style="66" bestFit="1" customWidth="1"/>
    <col min="2309" max="2309" width="9.125" style="66" bestFit="1" customWidth="1"/>
    <col min="2310" max="2310" width="17.375" style="66" customWidth="1"/>
    <col min="2311" max="2313" width="9" style="66" customWidth="1"/>
    <col min="2314" max="2314" width="14.75" style="66" customWidth="1"/>
    <col min="2315" max="2315" width="13.75" style="66" customWidth="1"/>
    <col min="2316" max="2316" width="9.125" style="66" bestFit="1" customWidth="1"/>
    <col min="2317" max="2560" width="9" style="66" customWidth="1"/>
    <col min="2561" max="2561" width="9.125" style="66" bestFit="1" customWidth="1"/>
    <col min="2562" max="2562" width="10.5" style="66" bestFit="1" customWidth="1"/>
    <col min="2563" max="2563" width="9.125" style="66" bestFit="1" customWidth="1"/>
    <col min="2564" max="2564" width="10.5" style="66" bestFit="1" customWidth="1"/>
    <col min="2565" max="2565" width="9.125" style="66" bestFit="1" customWidth="1"/>
    <col min="2566" max="2566" width="17.375" style="66" customWidth="1"/>
    <col min="2567" max="2569" width="9" style="66" customWidth="1"/>
    <col min="2570" max="2570" width="14.75" style="66" customWidth="1"/>
    <col min="2571" max="2571" width="13.75" style="66" customWidth="1"/>
    <col min="2572" max="2572" width="9.125" style="66" bestFit="1" customWidth="1"/>
    <col min="2573" max="2816" width="9" style="66" customWidth="1"/>
    <col min="2817" max="2817" width="9.125" style="66" bestFit="1" customWidth="1"/>
    <col min="2818" max="2818" width="10.5" style="66" bestFit="1" customWidth="1"/>
    <col min="2819" max="2819" width="9.125" style="66" bestFit="1" customWidth="1"/>
    <col min="2820" max="2820" width="10.5" style="66" bestFit="1" customWidth="1"/>
    <col min="2821" max="2821" width="9.125" style="66" bestFit="1" customWidth="1"/>
    <col min="2822" max="2822" width="17.375" style="66" customWidth="1"/>
    <col min="2823" max="2825" width="9" style="66" customWidth="1"/>
    <col min="2826" max="2826" width="14.75" style="66" customWidth="1"/>
    <col min="2827" max="2827" width="13.75" style="66" customWidth="1"/>
    <col min="2828" max="2828" width="9.125" style="66" bestFit="1" customWidth="1"/>
    <col min="2829" max="3072" width="9" style="66" customWidth="1"/>
    <col min="3073" max="3073" width="9.125" style="66" bestFit="1" customWidth="1"/>
    <col min="3074" max="3074" width="10.5" style="66" bestFit="1" customWidth="1"/>
    <col min="3075" max="3075" width="9.125" style="66" bestFit="1" customWidth="1"/>
    <col min="3076" max="3076" width="10.5" style="66" bestFit="1" customWidth="1"/>
    <col min="3077" max="3077" width="9.125" style="66" bestFit="1" customWidth="1"/>
    <col min="3078" max="3078" width="17.375" style="66" customWidth="1"/>
    <col min="3079" max="3081" width="9" style="66" customWidth="1"/>
    <col min="3082" max="3082" width="14.75" style="66" customWidth="1"/>
    <col min="3083" max="3083" width="13.75" style="66" customWidth="1"/>
    <col min="3084" max="3084" width="9.125" style="66" bestFit="1" customWidth="1"/>
    <col min="3085" max="3328" width="9" style="66" customWidth="1"/>
    <col min="3329" max="3329" width="9.125" style="66" bestFit="1" customWidth="1"/>
    <col min="3330" max="3330" width="10.5" style="66" bestFit="1" customWidth="1"/>
    <col min="3331" max="3331" width="9.125" style="66" bestFit="1" customWidth="1"/>
    <col min="3332" max="3332" width="10.5" style="66" bestFit="1" customWidth="1"/>
    <col min="3333" max="3333" width="9.125" style="66" bestFit="1" customWidth="1"/>
    <col min="3334" max="3334" width="17.375" style="66" customWidth="1"/>
    <col min="3335" max="3337" width="9" style="66" customWidth="1"/>
    <col min="3338" max="3338" width="14.75" style="66" customWidth="1"/>
    <col min="3339" max="3339" width="13.75" style="66" customWidth="1"/>
    <col min="3340" max="3340" width="9.125" style="66" bestFit="1" customWidth="1"/>
    <col min="3341" max="3584" width="9" style="66" customWidth="1"/>
    <col min="3585" max="3585" width="9.125" style="66" bestFit="1" customWidth="1"/>
    <col min="3586" max="3586" width="10.5" style="66" bestFit="1" customWidth="1"/>
    <col min="3587" max="3587" width="9.125" style="66" bestFit="1" customWidth="1"/>
    <col min="3588" max="3588" width="10.5" style="66" bestFit="1" customWidth="1"/>
    <col min="3589" max="3589" width="9.125" style="66" bestFit="1" customWidth="1"/>
    <col min="3590" max="3590" width="17.375" style="66" customWidth="1"/>
    <col min="3591" max="3593" width="9" style="66" customWidth="1"/>
    <col min="3594" max="3594" width="14.75" style="66" customWidth="1"/>
    <col min="3595" max="3595" width="13.75" style="66" customWidth="1"/>
    <col min="3596" max="3596" width="9.125" style="66" bestFit="1" customWidth="1"/>
    <col min="3597" max="3840" width="9" style="66" customWidth="1"/>
    <col min="3841" max="3841" width="9.125" style="66" bestFit="1" customWidth="1"/>
    <col min="3842" max="3842" width="10.5" style="66" bestFit="1" customWidth="1"/>
    <col min="3843" max="3843" width="9.125" style="66" bestFit="1" customWidth="1"/>
    <col min="3844" max="3844" width="10.5" style="66" bestFit="1" customWidth="1"/>
    <col min="3845" max="3845" width="9.125" style="66" bestFit="1" customWidth="1"/>
    <col min="3846" max="3846" width="17.375" style="66" customWidth="1"/>
    <col min="3847" max="3849" width="9" style="66" customWidth="1"/>
    <col min="3850" max="3850" width="14.75" style="66" customWidth="1"/>
    <col min="3851" max="3851" width="13.75" style="66" customWidth="1"/>
    <col min="3852" max="3852" width="9.125" style="66" bestFit="1" customWidth="1"/>
    <col min="3853" max="4096" width="9" style="66" customWidth="1"/>
    <col min="4097" max="4097" width="9.125" style="66" bestFit="1" customWidth="1"/>
    <col min="4098" max="4098" width="10.5" style="66" bestFit="1" customWidth="1"/>
    <col min="4099" max="4099" width="9.125" style="66" bestFit="1" customWidth="1"/>
    <col min="4100" max="4100" width="10.5" style="66" bestFit="1" customWidth="1"/>
    <col min="4101" max="4101" width="9.125" style="66" bestFit="1" customWidth="1"/>
    <col min="4102" max="4102" width="17.375" style="66" customWidth="1"/>
    <col min="4103" max="4105" width="9" style="66" customWidth="1"/>
    <col min="4106" max="4106" width="14.75" style="66" customWidth="1"/>
    <col min="4107" max="4107" width="13.75" style="66" customWidth="1"/>
    <col min="4108" max="4108" width="9.125" style="66" bestFit="1" customWidth="1"/>
    <col min="4109" max="4352" width="9" style="66" customWidth="1"/>
    <col min="4353" max="4353" width="9.125" style="66" bestFit="1" customWidth="1"/>
    <col min="4354" max="4354" width="10.5" style="66" bestFit="1" customWidth="1"/>
    <col min="4355" max="4355" width="9.125" style="66" bestFit="1" customWidth="1"/>
    <col min="4356" max="4356" width="10.5" style="66" bestFit="1" customWidth="1"/>
    <col min="4357" max="4357" width="9.125" style="66" bestFit="1" customWidth="1"/>
    <col min="4358" max="4358" width="17.375" style="66" customWidth="1"/>
    <col min="4359" max="4361" width="9" style="66" customWidth="1"/>
    <col min="4362" max="4362" width="14.75" style="66" customWidth="1"/>
    <col min="4363" max="4363" width="13.75" style="66" customWidth="1"/>
    <col min="4364" max="4364" width="9.125" style="66" bestFit="1" customWidth="1"/>
    <col min="4365" max="4608" width="9" style="66" customWidth="1"/>
    <col min="4609" max="4609" width="9.125" style="66" bestFit="1" customWidth="1"/>
    <col min="4610" max="4610" width="10.5" style="66" bestFit="1" customWidth="1"/>
    <col min="4611" max="4611" width="9.125" style="66" bestFit="1" customWidth="1"/>
    <col min="4612" max="4612" width="10.5" style="66" bestFit="1" customWidth="1"/>
    <col min="4613" max="4613" width="9.125" style="66" bestFit="1" customWidth="1"/>
    <col min="4614" max="4614" width="17.375" style="66" customWidth="1"/>
    <col min="4615" max="4617" width="9" style="66" customWidth="1"/>
    <col min="4618" max="4618" width="14.75" style="66" customWidth="1"/>
    <col min="4619" max="4619" width="13.75" style="66" customWidth="1"/>
    <col min="4620" max="4620" width="9.125" style="66" bestFit="1" customWidth="1"/>
    <col min="4621" max="4864" width="9" style="66" customWidth="1"/>
    <col min="4865" max="4865" width="9.125" style="66" bestFit="1" customWidth="1"/>
    <col min="4866" max="4866" width="10.5" style="66" bestFit="1" customWidth="1"/>
    <col min="4867" max="4867" width="9.125" style="66" bestFit="1" customWidth="1"/>
    <col min="4868" max="4868" width="10.5" style="66" bestFit="1" customWidth="1"/>
    <col min="4869" max="4869" width="9.125" style="66" bestFit="1" customWidth="1"/>
    <col min="4870" max="4870" width="17.375" style="66" customWidth="1"/>
    <col min="4871" max="4873" width="9" style="66" customWidth="1"/>
    <col min="4874" max="4874" width="14.75" style="66" customWidth="1"/>
    <col min="4875" max="4875" width="13.75" style="66" customWidth="1"/>
    <col min="4876" max="4876" width="9.125" style="66" bestFit="1" customWidth="1"/>
    <col min="4877" max="5120" width="9" style="66" customWidth="1"/>
    <col min="5121" max="5121" width="9.125" style="66" bestFit="1" customWidth="1"/>
    <col min="5122" max="5122" width="10.5" style="66" bestFit="1" customWidth="1"/>
    <col min="5123" max="5123" width="9.125" style="66" bestFit="1" customWidth="1"/>
    <col min="5124" max="5124" width="10.5" style="66" bestFit="1" customWidth="1"/>
    <col min="5125" max="5125" width="9.125" style="66" bestFit="1" customWidth="1"/>
    <col min="5126" max="5126" width="17.375" style="66" customWidth="1"/>
    <col min="5127" max="5129" width="9" style="66" customWidth="1"/>
    <col min="5130" max="5130" width="14.75" style="66" customWidth="1"/>
    <col min="5131" max="5131" width="13.75" style="66" customWidth="1"/>
    <col min="5132" max="5132" width="9.125" style="66" bestFit="1" customWidth="1"/>
    <col min="5133" max="5376" width="9" style="66" customWidth="1"/>
    <col min="5377" max="5377" width="9.125" style="66" bestFit="1" customWidth="1"/>
    <col min="5378" max="5378" width="10.5" style="66" bestFit="1" customWidth="1"/>
    <col min="5379" max="5379" width="9.125" style="66" bestFit="1" customWidth="1"/>
    <col min="5380" max="5380" width="10.5" style="66" bestFit="1" customWidth="1"/>
    <col min="5381" max="5381" width="9.125" style="66" bestFit="1" customWidth="1"/>
    <col min="5382" max="5382" width="17.375" style="66" customWidth="1"/>
    <col min="5383" max="5385" width="9" style="66" customWidth="1"/>
    <col min="5386" max="5386" width="14.75" style="66" customWidth="1"/>
    <col min="5387" max="5387" width="13.75" style="66" customWidth="1"/>
    <col min="5388" max="5388" width="9.125" style="66" bestFit="1" customWidth="1"/>
    <col min="5389" max="5632" width="9" style="66" customWidth="1"/>
    <col min="5633" max="5633" width="9.125" style="66" bestFit="1" customWidth="1"/>
    <col min="5634" max="5634" width="10.5" style="66" bestFit="1" customWidth="1"/>
    <col min="5635" max="5635" width="9.125" style="66" bestFit="1" customWidth="1"/>
    <col min="5636" max="5636" width="10.5" style="66" bestFit="1" customWidth="1"/>
    <col min="5637" max="5637" width="9.125" style="66" bestFit="1" customWidth="1"/>
    <col min="5638" max="5638" width="17.375" style="66" customWidth="1"/>
    <col min="5639" max="5641" width="9" style="66" customWidth="1"/>
    <col min="5642" max="5642" width="14.75" style="66" customWidth="1"/>
    <col min="5643" max="5643" width="13.75" style="66" customWidth="1"/>
    <col min="5644" max="5644" width="9.125" style="66" bestFit="1" customWidth="1"/>
    <col min="5645" max="5888" width="9" style="66" customWidth="1"/>
    <col min="5889" max="5889" width="9.125" style="66" bestFit="1" customWidth="1"/>
    <col min="5890" max="5890" width="10.5" style="66" bestFit="1" customWidth="1"/>
    <col min="5891" max="5891" width="9.125" style="66" bestFit="1" customWidth="1"/>
    <col min="5892" max="5892" width="10.5" style="66" bestFit="1" customWidth="1"/>
    <col min="5893" max="5893" width="9.125" style="66" bestFit="1" customWidth="1"/>
    <col min="5894" max="5894" width="17.375" style="66" customWidth="1"/>
    <col min="5895" max="5897" width="9" style="66" customWidth="1"/>
    <col min="5898" max="5898" width="14.75" style="66" customWidth="1"/>
    <col min="5899" max="5899" width="13.75" style="66" customWidth="1"/>
    <col min="5900" max="5900" width="9.125" style="66" bestFit="1" customWidth="1"/>
    <col min="5901" max="6144" width="9" style="66" customWidth="1"/>
    <col min="6145" max="6145" width="9.125" style="66" bestFit="1" customWidth="1"/>
    <col min="6146" max="6146" width="10.5" style="66" bestFit="1" customWidth="1"/>
    <col min="6147" max="6147" width="9.125" style="66" bestFit="1" customWidth="1"/>
    <col min="6148" max="6148" width="10.5" style="66" bestFit="1" customWidth="1"/>
    <col min="6149" max="6149" width="9.125" style="66" bestFit="1" customWidth="1"/>
    <col min="6150" max="6150" width="17.375" style="66" customWidth="1"/>
    <col min="6151" max="6153" width="9" style="66" customWidth="1"/>
    <col min="6154" max="6154" width="14.75" style="66" customWidth="1"/>
    <col min="6155" max="6155" width="13.75" style="66" customWidth="1"/>
    <col min="6156" max="6156" width="9.125" style="66" bestFit="1" customWidth="1"/>
    <col min="6157" max="6400" width="9" style="66" customWidth="1"/>
    <col min="6401" max="6401" width="9.125" style="66" bestFit="1" customWidth="1"/>
    <col min="6402" max="6402" width="10.5" style="66" bestFit="1" customWidth="1"/>
    <col min="6403" max="6403" width="9.125" style="66" bestFit="1" customWidth="1"/>
    <col min="6404" max="6404" width="10.5" style="66" bestFit="1" customWidth="1"/>
    <col min="6405" max="6405" width="9.125" style="66" bestFit="1" customWidth="1"/>
    <col min="6406" max="6406" width="17.375" style="66" customWidth="1"/>
    <col min="6407" max="6409" width="9" style="66" customWidth="1"/>
    <col min="6410" max="6410" width="14.75" style="66" customWidth="1"/>
    <col min="6411" max="6411" width="13.75" style="66" customWidth="1"/>
    <col min="6412" max="6412" width="9.125" style="66" bestFit="1" customWidth="1"/>
    <col min="6413" max="6656" width="9" style="66" customWidth="1"/>
    <col min="6657" max="6657" width="9.125" style="66" bestFit="1" customWidth="1"/>
    <col min="6658" max="6658" width="10.5" style="66" bestFit="1" customWidth="1"/>
    <col min="6659" max="6659" width="9.125" style="66" bestFit="1" customWidth="1"/>
    <col min="6660" max="6660" width="10.5" style="66" bestFit="1" customWidth="1"/>
    <col min="6661" max="6661" width="9.125" style="66" bestFit="1" customWidth="1"/>
    <col min="6662" max="6662" width="17.375" style="66" customWidth="1"/>
    <col min="6663" max="6665" width="9" style="66" customWidth="1"/>
    <col min="6666" max="6666" width="14.75" style="66" customWidth="1"/>
    <col min="6667" max="6667" width="13.75" style="66" customWidth="1"/>
    <col min="6668" max="6668" width="9.125" style="66" bestFit="1" customWidth="1"/>
    <col min="6669" max="6912" width="9" style="66" customWidth="1"/>
    <col min="6913" max="6913" width="9.125" style="66" bestFit="1" customWidth="1"/>
    <col min="6914" max="6914" width="10.5" style="66" bestFit="1" customWidth="1"/>
    <col min="6915" max="6915" width="9.125" style="66" bestFit="1" customWidth="1"/>
    <col min="6916" max="6916" width="10.5" style="66" bestFit="1" customWidth="1"/>
    <col min="6917" max="6917" width="9.125" style="66" bestFit="1" customWidth="1"/>
    <col min="6918" max="6918" width="17.375" style="66" customWidth="1"/>
    <col min="6919" max="6921" width="9" style="66" customWidth="1"/>
    <col min="6922" max="6922" width="14.75" style="66" customWidth="1"/>
    <col min="6923" max="6923" width="13.75" style="66" customWidth="1"/>
    <col min="6924" max="6924" width="9.125" style="66" bestFit="1" customWidth="1"/>
    <col min="6925" max="7168" width="9" style="66" customWidth="1"/>
    <col min="7169" max="7169" width="9.125" style="66" bestFit="1" customWidth="1"/>
    <col min="7170" max="7170" width="10.5" style="66" bestFit="1" customWidth="1"/>
    <col min="7171" max="7171" width="9.125" style="66" bestFit="1" customWidth="1"/>
    <col min="7172" max="7172" width="10.5" style="66" bestFit="1" customWidth="1"/>
    <col min="7173" max="7173" width="9.125" style="66" bestFit="1" customWidth="1"/>
    <col min="7174" max="7174" width="17.375" style="66" customWidth="1"/>
    <col min="7175" max="7177" width="9" style="66" customWidth="1"/>
    <col min="7178" max="7178" width="14.75" style="66" customWidth="1"/>
    <col min="7179" max="7179" width="13.75" style="66" customWidth="1"/>
    <col min="7180" max="7180" width="9.125" style="66" bestFit="1" customWidth="1"/>
    <col min="7181" max="7424" width="9" style="66" customWidth="1"/>
    <col min="7425" max="7425" width="9.125" style="66" bestFit="1" customWidth="1"/>
    <col min="7426" max="7426" width="10.5" style="66" bestFit="1" customWidth="1"/>
    <col min="7427" max="7427" width="9.125" style="66" bestFit="1" customWidth="1"/>
    <col min="7428" max="7428" width="10.5" style="66" bestFit="1" customWidth="1"/>
    <col min="7429" max="7429" width="9.125" style="66" bestFit="1" customWidth="1"/>
    <col min="7430" max="7430" width="17.375" style="66" customWidth="1"/>
    <col min="7431" max="7433" width="9" style="66" customWidth="1"/>
    <col min="7434" max="7434" width="14.75" style="66" customWidth="1"/>
    <col min="7435" max="7435" width="13.75" style="66" customWidth="1"/>
    <col min="7436" max="7436" width="9.125" style="66" bestFit="1" customWidth="1"/>
    <col min="7437" max="7680" width="9" style="66" customWidth="1"/>
    <col min="7681" max="7681" width="9.125" style="66" bestFit="1" customWidth="1"/>
    <col min="7682" max="7682" width="10.5" style="66" bestFit="1" customWidth="1"/>
    <col min="7683" max="7683" width="9.125" style="66" bestFit="1" customWidth="1"/>
    <col min="7684" max="7684" width="10.5" style="66" bestFit="1" customWidth="1"/>
    <col min="7685" max="7685" width="9.125" style="66" bestFit="1" customWidth="1"/>
    <col min="7686" max="7686" width="17.375" style="66" customWidth="1"/>
    <col min="7687" max="7689" width="9" style="66" customWidth="1"/>
    <col min="7690" max="7690" width="14.75" style="66" customWidth="1"/>
    <col min="7691" max="7691" width="13.75" style="66" customWidth="1"/>
    <col min="7692" max="7692" width="9.125" style="66" bestFit="1" customWidth="1"/>
    <col min="7693" max="7936" width="9" style="66" customWidth="1"/>
    <col min="7937" max="7937" width="9.125" style="66" bestFit="1" customWidth="1"/>
    <col min="7938" max="7938" width="10.5" style="66" bestFit="1" customWidth="1"/>
    <col min="7939" max="7939" width="9.125" style="66" bestFit="1" customWidth="1"/>
    <col min="7940" max="7940" width="10.5" style="66" bestFit="1" customWidth="1"/>
    <col min="7941" max="7941" width="9.125" style="66" bestFit="1" customWidth="1"/>
    <col min="7942" max="7942" width="17.375" style="66" customWidth="1"/>
    <col min="7943" max="7945" width="9" style="66" customWidth="1"/>
    <col min="7946" max="7946" width="14.75" style="66" customWidth="1"/>
    <col min="7947" max="7947" width="13.75" style="66" customWidth="1"/>
    <col min="7948" max="7948" width="9.125" style="66" bestFit="1" customWidth="1"/>
    <col min="7949" max="8192" width="9" style="66" customWidth="1"/>
    <col min="8193" max="8193" width="9.125" style="66" bestFit="1" customWidth="1"/>
    <col min="8194" max="8194" width="10.5" style="66" bestFit="1" customWidth="1"/>
    <col min="8195" max="8195" width="9.125" style="66" bestFit="1" customWidth="1"/>
    <col min="8196" max="8196" width="10.5" style="66" bestFit="1" customWidth="1"/>
    <col min="8197" max="8197" width="9.125" style="66" bestFit="1" customWidth="1"/>
    <col min="8198" max="8198" width="17.375" style="66" customWidth="1"/>
    <col min="8199" max="8201" width="9" style="66" customWidth="1"/>
    <col min="8202" max="8202" width="14.75" style="66" customWidth="1"/>
    <col min="8203" max="8203" width="13.75" style="66" customWidth="1"/>
    <col min="8204" max="8204" width="9.125" style="66" bestFit="1" customWidth="1"/>
    <col min="8205" max="8448" width="9" style="66" customWidth="1"/>
    <col min="8449" max="8449" width="9.125" style="66" bestFit="1" customWidth="1"/>
    <col min="8450" max="8450" width="10.5" style="66" bestFit="1" customWidth="1"/>
    <col min="8451" max="8451" width="9.125" style="66" bestFit="1" customWidth="1"/>
    <col min="8452" max="8452" width="10.5" style="66" bestFit="1" customWidth="1"/>
    <col min="8453" max="8453" width="9.125" style="66" bestFit="1" customWidth="1"/>
    <col min="8454" max="8454" width="17.375" style="66" customWidth="1"/>
    <col min="8455" max="8457" width="9" style="66" customWidth="1"/>
    <col min="8458" max="8458" width="14.75" style="66" customWidth="1"/>
    <col min="8459" max="8459" width="13.75" style="66" customWidth="1"/>
    <col min="8460" max="8460" width="9.125" style="66" bestFit="1" customWidth="1"/>
    <col min="8461" max="8704" width="9" style="66" customWidth="1"/>
    <col min="8705" max="8705" width="9.125" style="66" bestFit="1" customWidth="1"/>
    <col min="8706" max="8706" width="10.5" style="66" bestFit="1" customWidth="1"/>
    <col min="8707" max="8707" width="9.125" style="66" bestFit="1" customWidth="1"/>
    <col min="8708" max="8708" width="10.5" style="66" bestFit="1" customWidth="1"/>
    <col min="8709" max="8709" width="9.125" style="66" bestFit="1" customWidth="1"/>
    <col min="8710" max="8710" width="17.375" style="66" customWidth="1"/>
    <col min="8711" max="8713" width="9" style="66" customWidth="1"/>
    <col min="8714" max="8714" width="14.75" style="66" customWidth="1"/>
    <col min="8715" max="8715" width="13.75" style="66" customWidth="1"/>
    <col min="8716" max="8716" width="9.125" style="66" bestFit="1" customWidth="1"/>
    <col min="8717" max="8960" width="9" style="66" customWidth="1"/>
    <col min="8961" max="8961" width="9.125" style="66" bestFit="1" customWidth="1"/>
    <col min="8962" max="8962" width="10.5" style="66" bestFit="1" customWidth="1"/>
    <col min="8963" max="8963" width="9.125" style="66" bestFit="1" customWidth="1"/>
    <col min="8964" max="8964" width="10.5" style="66" bestFit="1" customWidth="1"/>
    <col min="8965" max="8965" width="9.125" style="66" bestFit="1" customWidth="1"/>
    <col min="8966" max="8966" width="17.375" style="66" customWidth="1"/>
    <col min="8967" max="8969" width="9" style="66" customWidth="1"/>
    <col min="8970" max="8970" width="14.75" style="66" customWidth="1"/>
    <col min="8971" max="8971" width="13.75" style="66" customWidth="1"/>
    <col min="8972" max="8972" width="9.125" style="66" bestFit="1" customWidth="1"/>
    <col min="8973" max="9216" width="9" style="66" customWidth="1"/>
    <col min="9217" max="9217" width="9.125" style="66" bestFit="1" customWidth="1"/>
    <col min="9218" max="9218" width="10.5" style="66" bestFit="1" customWidth="1"/>
    <col min="9219" max="9219" width="9.125" style="66" bestFit="1" customWidth="1"/>
    <col min="9220" max="9220" width="10.5" style="66" bestFit="1" customWidth="1"/>
    <col min="9221" max="9221" width="9.125" style="66" bestFit="1" customWidth="1"/>
    <col min="9222" max="9222" width="17.375" style="66" customWidth="1"/>
    <col min="9223" max="9225" width="9" style="66" customWidth="1"/>
    <col min="9226" max="9226" width="14.75" style="66" customWidth="1"/>
    <col min="9227" max="9227" width="13.75" style="66" customWidth="1"/>
    <col min="9228" max="9228" width="9.125" style="66" bestFit="1" customWidth="1"/>
    <col min="9229" max="9472" width="9" style="66" customWidth="1"/>
    <col min="9473" max="9473" width="9.125" style="66" bestFit="1" customWidth="1"/>
    <col min="9474" max="9474" width="10.5" style="66" bestFit="1" customWidth="1"/>
    <col min="9475" max="9475" width="9.125" style="66" bestFit="1" customWidth="1"/>
    <col min="9476" max="9476" width="10.5" style="66" bestFit="1" customWidth="1"/>
    <col min="9477" max="9477" width="9.125" style="66" bestFit="1" customWidth="1"/>
    <col min="9478" max="9478" width="17.375" style="66" customWidth="1"/>
    <col min="9479" max="9481" width="9" style="66" customWidth="1"/>
    <col min="9482" max="9482" width="14.75" style="66" customWidth="1"/>
    <col min="9483" max="9483" width="13.75" style="66" customWidth="1"/>
    <col min="9484" max="9484" width="9.125" style="66" bestFit="1" customWidth="1"/>
    <col min="9485" max="9728" width="9" style="66" customWidth="1"/>
    <col min="9729" max="9729" width="9.125" style="66" bestFit="1" customWidth="1"/>
    <col min="9730" max="9730" width="10.5" style="66" bestFit="1" customWidth="1"/>
    <col min="9731" max="9731" width="9.125" style="66" bestFit="1" customWidth="1"/>
    <col min="9732" max="9732" width="10.5" style="66" bestFit="1" customWidth="1"/>
    <col min="9733" max="9733" width="9.125" style="66" bestFit="1" customWidth="1"/>
    <col min="9734" max="9734" width="17.375" style="66" customWidth="1"/>
    <col min="9735" max="9737" width="9" style="66" customWidth="1"/>
    <col min="9738" max="9738" width="14.75" style="66" customWidth="1"/>
    <col min="9739" max="9739" width="13.75" style="66" customWidth="1"/>
    <col min="9740" max="9740" width="9.125" style="66" bestFit="1" customWidth="1"/>
    <col min="9741" max="9984" width="9" style="66" customWidth="1"/>
    <col min="9985" max="9985" width="9.125" style="66" bestFit="1" customWidth="1"/>
    <col min="9986" max="9986" width="10.5" style="66" bestFit="1" customWidth="1"/>
    <col min="9987" max="9987" width="9.125" style="66" bestFit="1" customWidth="1"/>
    <col min="9988" max="9988" width="10.5" style="66" bestFit="1" customWidth="1"/>
    <col min="9989" max="9989" width="9.125" style="66" bestFit="1" customWidth="1"/>
    <col min="9990" max="9990" width="17.375" style="66" customWidth="1"/>
    <col min="9991" max="9993" width="9" style="66" customWidth="1"/>
    <col min="9994" max="9994" width="14.75" style="66" customWidth="1"/>
    <col min="9995" max="9995" width="13.75" style="66" customWidth="1"/>
    <col min="9996" max="9996" width="9.125" style="66" bestFit="1" customWidth="1"/>
    <col min="9997" max="10240" width="9" style="66" customWidth="1"/>
    <col min="10241" max="10241" width="9.125" style="66" bestFit="1" customWidth="1"/>
    <col min="10242" max="10242" width="10.5" style="66" bestFit="1" customWidth="1"/>
    <col min="10243" max="10243" width="9.125" style="66" bestFit="1" customWidth="1"/>
    <col min="10244" max="10244" width="10.5" style="66" bestFit="1" customWidth="1"/>
    <col min="10245" max="10245" width="9.125" style="66" bestFit="1" customWidth="1"/>
    <col min="10246" max="10246" width="17.375" style="66" customWidth="1"/>
    <col min="10247" max="10249" width="9" style="66" customWidth="1"/>
    <col min="10250" max="10250" width="14.75" style="66" customWidth="1"/>
    <col min="10251" max="10251" width="13.75" style="66" customWidth="1"/>
    <col min="10252" max="10252" width="9.125" style="66" bestFit="1" customWidth="1"/>
    <col min="10253" max="10496" width="9" style="66" customWidth="1"/>
    <col min="10497" max="10497" width="9.125" style="66" bestFit="1" customWidth="1"/>
    <col min="10498" max="10498" width="10.5" style="66" bestFit="1" customWidth="1"/>
    <col min="10499" max="10499" width="9.125" style="66" bestFit="1" customWidth="1"/>
    <col min="10500" max="10500" width="10.5" style="66" bestFit="1" customWidth="1"/>
    <col min="10501" max="10501" width="9.125" style="66" bestFit="1" customWidth="1"/>
    <col min="10502" max="10502" width="17.375" style="66" customWidth="1"/>
    <col min="10503" max="10505" width="9" style="66" customWidth="1"/>
    <col min="10506" max="10506" width="14.75" style="66" customWidth="1"/>
    <col min="10507" max="10507" width="13.75" style="66" customWidth="1"/>
    <col min="10508" max="10508" width="9.125" style="66" bestFit="1" customWidth="1"/>
    <col min="10509" max="10752" width="9" style="66" customWidth="1"/>
    <col min="10753" max="10753" width="9.125" style="66" bestFit="1" customWidth="1"/>
    <col min="10754" max="10754" width="10.5" style="66" bestFit="1" customWidth="1"/>
    <col min="10755" max="10755" width="9.125" style="66" bestFit="1" customWidth="1"/>
    <col min="10756" max="10756" width="10.5" style="66" bestFit="1" customWidth="1"/>
    <col min="10757" max="10757" width="9.125" style="66" bestFit="1" customWidth="1"/>
    <col min="10758" max="10758" width="17.375" style="66" customWidth="1"/>
    <col min="10759" max="10761" width="9" style="66" customWidth="1"/>
    <col min="10762" max="10762" width="14.75" style="66" customWidth="1"/>
    <col min="10763" max="10763" width="13.75" style="66" customWidth="1"/>
    <col min="10764" max="10764" width="9.125" style="66" bestFit="1" customWidth="1"/>
    <col min="10765" max="11008" width="9" style="66" customWidth="1"/>
    <col min="11009" max="11009" width="9.125" style="66" bestFit="1" customWidth="1"/>
    <col min="11010" max="11010" width="10.5" style="66" bestFit="1" customWidth="1"/>
    <col min="11011" max="11011" width="9.125" style="66" bestFit="1" customWidth="1"/>
    <col min="11012" max="11012" width="10.5" style="66" bestFit="1" customWidth="1"/>
    <col min="11013" max="11013" width="9.125" style="66" bestFit="1" customWidth="1"/>
    <col min="11014" max="11014" width="17.375" style="66" customWidth="1"/>
    <col min="11015" max="11017" width="9" style="66" customWidth="1"/>
    <col min="11018" max="11018" width="14.75" style="66" customWidth="1"/>
    <col min="11019" max="11019" width="13.75" style="66" customWidth="1"/>
    <col min="11020" max="11020" width="9.125" style="66" bestFit="1" customWidth="1"/>
    <col min="11021" max="11264" width="9" style="66" customWidth="1"/>
    <col min="11265" max="11265" width="9.125" style="66" bestFit="1" customWidth="1"/>
    <col min="11266" max="11266" width="10.5" style="66" bestFit="1" customWidth="1"/>
    <col min="11267" max="11267" width="9.125" style="66" bestFit="1" customWidth="1"/>
    <col min="11268" max="11268" width="10.5" style="66" bestFit="1" customWidth="1"/>
    <col min="11269" max="11269" width="9.125" style="66" bestFit="1" customWidth="1"/>
    <col min="11270" max="11270" width="17.375" style="66" customWidth="1"/>
    <col min="11271" max="11273" width="9" style="66" customWidth="1"/>
    <col min="11274" max="11274" width="14.75" style="66" customWidth="1"/>
    <col min="11275" max="11275" width="13.75" style="66" customWidth="1"/>
    <col min="11276" max="11276" width="9.125" style="66" bestFit="1" customWidth="1"/>
    <col min="11277" max="11520" width="9" style="66" customWidth="1"/>
    <col min="11521" max="11521" width="9.125" style="66" bestFit="1" customWidth="1"/>
    <col min="11522" max="11522" width="10.5" style="66" bestFit="1" customWidth="1"/>
    <col min="11523" max="11523" width="9.125" style="66" bestFit="1" customWidth="1"/>
    <col min="11524" max="11524" width="10.5" style="66" bestFit="1" customWidth="1"/>
    <col min="11525" max="11525" width="9.125" style="66" bestFit="1" customWidth="1"/>
    <col min="11526" max="11526" width="17.375" style="66" customWidth="1"/>
    <col min="11527" max="11529" width="9" style="66" customWidth="1"/>
    <col min="11530" max="11530" width="14.75" style="66" customWidth="1"/>
    <col min="11531" max="11531" width="13.75" style="66" customWidth="1"/>
    <col min="11532" max="11532" width="9.125" style="66" bestFit="1" customWidth="1"/>
    <col min="11533" max="11776" width="9" style="66" customWidth="1"/>
    <col min="11777" max="11777" width="9.125" style="66" bestFit="1" customWidth="1"/>
    <col min="11778" max="11778" width="10.5" style="66" bestFit="1" customWidth="1"/>
    <col min="11779" max="11779" width="9.125" style="66" bestFit="1" customWidth="1"/>
    <col min="11780" max="11780" width="10.5" style="66" bestFit="1" customWidth="1"/>
    <col min="11781" max="11781" width="9.125" style="66" bestFit="1" customWidth="1"/>
    <col min="11782" max="11782" width="17.375" style="66" customWidth="1"/>
    <col min="11783" max="11785" width="9" style="66" customWidth="1"/>
    <col min="11786" max="11786" width="14.75" style="66" customWidth="1"/>
    <col min="11787" max="11787" width="13.75" style="66" customWidth="1"/>
    <col min="11788" max="11788" width="9.125" style="66" bestFit="1" customWidth="1"/>
    <col min="11789" max="12032" width="9" style="66" customWidth="1"/>
    <col min="12033" max="12033" width="9.125" style="66" bestFit="1" customWidth="1"/>
    <col min="12034" max="12034" width="10.5" style="66" bestFit="1" customWidth="1"/>
    <col min="12035" max="12035" width="9.125" style="66" bestFit="1" customWidth="1"/>
    <col min="12036" max="12036" width="10.5" style="66" bestFit="1" customWidth="1"/>
    <col min="12037" max="12037" width="9.125" style="66" bestFit="1" customWidth="1"/>
    <col min="12038" max="12038" width="17.375" style="66" customWidth="1"/>
    <col min="12039" max="12041" width="9" style="66" customWidth="1"/>
    <col min="12042" max="12042" width="14.75" style="66" customWidth="1"/>
    <col min="12043" max="12043" width="13.75" style="66" customWidth="1"/>
    <col min="12044" max="12044" width="9.125" style="66" bestFit="1" customWidth="1"/>
    <col min="12045" max="12288" width="9" style="66" customWidth="1"/>
    <col min="12289" max="12289" width="9.125" style="66" bestFit="1" customWidth="1"/>
    <col min="12290" max="12290" width="10.5" style="66" bestFit="1" customWidth="1"/>
    <col min="12291" max="12291" width="9.125" style="66" bestFit="1" customWidth="1"/>
    <col min="12292" max="12292" width="10.5" style="66" bestFit="1" customWidth="1"/>
    <col min="12293" max="12293" width="9.125" style="66" bestFit="1" customWidth="1"/>
    <col min="12294" max="12294" width="17.375" style="66" customWidth="1"/>
    <col min="12295" max="12297" width="9" style="66" customWidth="1"/>
    <col min="12298" max="12298" width="14.75" style="66" customWidth="1"/>
    <col min="12299" max="12299" width="13.75" style="66" customWidth="1"/>
    <col min="12300" max="12300" width="9.125" style="66" bestFit="1" customWidth="1"/>
    <col min="12301" max="12544" width="9" style="66" customWidth="1"/>
    <col min="12545" max="12545" width="9.125" style="66" bestFit="1" customWidth="1"/>
    <col min="12546" max="12546" width="10.5" style="66" bestFit="1" customWidth="1"/>
    <col min="12547" max="12547" width="9.125" style="66" bestFit="1" customWidth="1"/>
    <col min="12548" max="12548" width="10.5" style="66" bestFit="1" customWidth="1"/>
    <col min="12549" max="12549" width="9.125" style="66" bestFit="1" customWidth="1"/>
    <col min="12550" max="12550" width="17.375" style="66" customWidth="1"/>
    <col min="12551" max="12553" width="9" style="66" customWidth="1"/>
    <col min="12554" max="12554" width="14.75" style="66" customWidth="1"/>
    <col min="12555" max="12555" width="13.75" style="66" customWidth="1"/>
    <col min="12556" max="12556" width="9.125" style="66" bestFit="1" customWidth="1"/>
    <col min="12557" max="12800" width="9" style="66" customWidth="1"/>
    <col min="12801" max="12801" width="9.125" style="66" bestFit="1" customWidth="1"/>
    <col min="12802" max="12802" width="10.5" style="66" bestFit="1" customWidth="1"/>
    <col min="12803" max="12803" width="9.125" style="66" bestFit="1" customWidth="1"/>
    <col min="12804" max="12804" width="10.5" style="66" bestFit="1" customWidth="1"/>
    <col min="12805" max="12805" width="9.125" style="66" bestFit="1" customWidth="1"/>
    <col min="12806" max="12806" width="17.375" style="66" customWidth="1"/>
    <col min="12807" max="12809" width="9" style="66" customWidth="1"/>
    <col min="12810" max="12810" width="14.75" style="66" customWidth="1"/>
    <col min="12811" max="12811" width="13.75" style="66" customWidth="1"/>
    <col min="12812" max="12812" width="9.125" style="66" bestFit="1" customWidth="1"/>
    <col min="12813" max="13056" width="9" style="66" customWidth="1"/>
    <col min="13057" max="13057" width="9.125" style="66" bestFit="1" customWidth="1"/>
    <col min="13058" max="13058" width="10.5" style="66" bestFit="1" customWidth="1"/>
    <col min="13059" max="13059" width="9.125" style="66" bestFit="1" customWidth="1"/>
    <col min="13060" max="13060" width="10.5" style="66" bestFit="1" customWidth="1"/>
    <col min="13061" max="13061" width="9.125" style="66" bestFit="1" customWidth="1"/>
    <col min="13062" max="13062" width="17.375" style="66" customWidth="1"/>
    <col min="13063" max="13065" width="9" style="66" customWidth="1"/>
    <col min="13066" max="13066" width="14.75" style="66" customWidth="1"/>
    <col min="13067" max="13067" width="13.75" style="66" customWidth="1"/>
    <col min="13068" max="13068" width="9.125" style="66" bestFit="1" customWidth="1"/>
    <col min="13069" max="13312" width="9" style="66" customWidth="1"/>
    <col min="13313" max="13313" width="9.125" style="66" bestFit="1" customWidth="1"/>
    <col min="13314" max="13314" width="10.5" style="66" bestFit="1" customWidth="1"/>
    <col min="13315" max="13315" width="9.125" style="66" bestFit="1" customWidth="1"/>
    <col min="13316" max="13316" width="10.5" style="66" bestFit="1" customWidth="1"/>
    <col min="13317" max="13317" width="9.125" style="66" bestFit="1" customWidth="1"/>
    <col min="13318" max="13318" width="17.375" style="66" customWidth="1"/>
    <col min="13319" max="13321" width="9" style="66" customWidth="1"/>
    <col min="13322" max="13322" width="14.75" style="66" customWidth="1"/>
    <col min="13323" max="13323" width="13.75" style="66" customWidth="1"/>
    <col min="13324" max="13324" width="9.125" style="66" bestFit="1" customWidth="1"/>
    <col min="13325" max="13568" width="9" style="66" customWidth="1"/>
    <col min="13569" max="13569" width="9.125" style="66" bestFit="1" customWidth="1"/>
    <col min="13570" max="13570" width="10.5" style="66" bestFit="1" customWidth="1"/>
    <col min="13571" max="13571" width="9.125" style="66" bestFit="1" customWidth="1"/>
    <col min="13572" max="13572" width="10.5" style="66" bestFit="1" customWidth="1"/>
    <col min="13573" max="13573" width="9.125" style="66" bestFit="1" customWidth="1"/>
    <col min="13574" max="13574" width="17.375" style="66" customWidth="1"/>
    <col min="13575" max="13577" width="9" style="66" customWidth="1"/>
    <col min="13578" max="13578" width="14.75" style="66" customWidth="1"/>
    <col min="13579" max="13579" width="13.75" style="66" customWidth="1"/>
    <col min="13580" max="13580" width="9.125" style="66" bestFit="1" customWidth="1"/>
    <col min="13581" max="13824" width="9" style="66" customWidth="1"/>
    <col min="13825" max="13825" width="9.125" style="66" bestFit="1" customWidth="1"/>
    <col min="13826" max="13826" width="10.5" style="66" bestFit="1" customWidth="1"/>
    <col min="13827" max="13827" width="9.125" style="66" bestFit="1" customWidth="1"/>
    <col min="13828" max="13828" width="10.5" style="66" bestFit="1" customWidth="1"/>
    <col min="13829" max="13829" width="9.125" style="66" bestFit="1" customWidth="1"/>
    <col min="13830" max="13830" width="17.375" style="66" customWidth="1"/>
    <col min="13831" max="13833" width="9" style="66" customWidth="1"/>
    <col min="13834" max="13834" width="14.75" style="66" customWidth="1"/>
    <col min="13835" max="13835" width="13.75" style="66" customWidth="1"/>
    <col min="13836" max="13836" width="9.125" style="66" bestFit="1" customWidth="1"/>
    <col min="13837" max="14080" width="9" style="66" customWidth="1"/>
    <col min="14081" max="14081" width="9.125" style="66" bestFit="1" customWidth="1"/>
    <col min="14082" max="14082" width="10.5" style="66" bestFit="1" customWidth="1"/>
    <col min="14083" max="14083" width="9.125" style="66" bestFit="1" customWidth="1"/>
    <col min="14084" max="14084" width="10.5" style="66" bestFit="1" customWidth="1"/>
    <col min="14085" max="14085" width="9.125" style="66" bestFit="1" customWidth="1"/>
    <col min="14086" max="14086" width="17.375" style="66" customWidth="1"/>
    <col min="14087" max="14089" width="9" style="66" customWidth="1"/>
    <col min="14090" max="14090" width="14.75" style="66" customWidth="1"/>
    <col min="14091" max="14091" width="13.75" style="66" customWidth="1"/>
    <col min="14092" max="14092" width="9.125" style="66" bestFit="1" customWidth="1"/>
    <col min="14093" max="14336" width="9" style="66" customWidth="1"/>
    <col min="14337" max="14337" width="9.125" style="66" bestFit="1" customWidth="1"/>
    <col min="14338" max="14338" width="10.5" style="66" bestFit="1" customWidth="1"/>
    <col min="14339" max="14339" width="9.125" style="66" bestFit="1" customWidth="1"/>
    <col min="14340" max="14340" width="10.5" style="66" bestFit="1" customWidth="1"/>
    <col min="14341" max="14341" width="9.125" style="66" bestFit="1" customWidth="1"/>
    <col min="14342" max="14342" width="17.375" style="66" customWidth="1"/>
    <col min="14343" max="14345" width="9" style="66" customWidth="1"/>
    <col min="14346" max="14346" width="14.75" style="66" customWidth="1"/>
    <col min="14347" max="14347" width="13.75" style="66" customWidth="1"/>
    <col min="14348" max="14348" width="9.125" style="66" bestFit="1" customWidth="1"/>
    <col min="14349" max="14592" width="9" style="66" customWidth="1"/>
    <col min="14593" max="14593" width="9.125" style="66" bestFit="1" customWidth="1"/>
    <col min="14594" max="14594" width="10.5" style="66" bestFit="1" customWidth="1"/>
    <col min="14595" max="14595" width="9.125" style="66" bestFit="1" customWidth="1"/>
    <col min="14596" max="14596" width="10.5" style="66" bestFit="1" customWidth="1"/>
    <col min="14597" max="14597" width="9.125" style="66" bestFit="1" customWidth="1"/>
    <col min="14598" max="14598" width="17.375" style="66" customWidth="1"/>
    <col min="14599" max="14601" width="9" style="66" customWidth="1"/>
    <col min="14602" max="14602" width="14.75" style="66" customWidth="1"/>
    <col min="14603" max="14603" width="13.75" style="66" customWidth="1"/>
    <col min="14604" max="14604" width="9.125" style="66" bestFit="1" customWidth="1"/>
    <col min="14605" max="14848" width="9" style="66" customWidth="1"/>
    <col min="14849" max="14849" width="9.125" style="66" bestFit="1" customWidth="1"/>
    <col min="14850" max="14850" width="10.5" style="66" bestFit="1" customWidth="1"/>
    <col min="14851" max="14851" width="9.125" style="66" bestFit="1" customWidth="1"/>
    <col min="14852" max="14852" width="10.5" style="66" bestFit="1" customWidth="1"/>
    <col min="14853" max="14853" width="9.125" style="66" bestFit="1" customWidth="1"/>
    <col min="14854" max="14854" width="17.375" style="66" customWidth="1"/>
    <col min="14855" max="14857" width="9" style="66" customWidth="1"/>
    <col min="14858" max="14858" width="14.75" style="66" customWidth="1"/>
    <col min="14859" max="14859" width="13.75" style="66" customWidth="1"/>
    <col min="14860" max="14860" width="9.125" style="66" bestFit="1" customWidth="1"/>
    <col min="14861" max="15104" width="9" style="66" customWidth="1"/>
    <col min="15105" max="15105" width="9.125" style="66" bestFit="1" customWidth="1"/>
    <col min="15106" max="15106" width="10.5" style="66" bestFit="1" customWidth="1"/>
    <col min="15107" max="15107" width="9.125" style="66" bestFit="1" customWidth="1"/>
    <col min="15108" max="15108" width="10.5" style="66" bestFit="1" customWidth="1"/>
    <col min="15109" max="15109" width="9.125" style="66" bestFit="1" customWidth="1"/>
    <col min="15110" max="15110" width="17.375" style="66" customWidth="1"/>
    <col min="15111" max="15113" width="9" style="66" customWidth="1"/>
    <col min="15114" max="15114" width="14.75" style="66" customWidth="1"/>
    <col min="15115" max="15115" width="13.75" style="66" customWidth="1"/>
    <col min="15116" max="15116" width="9.125" style="66" bestFit="1" customWidth="1"/>
    <col min="15117" max="15360" width="9" style="66" customWidth="1"/>
    <col min="15361" max="15361" width="9.125" style="66" bestFit="1" customWidth="1"/>
    <col min="15362" max="15362" width="10.5" style="66" bestFit="1" customWidth="1"/>
    <col min="15363" max="15363" width="9.125" style="66" bestFit="1" customWidth="1"/>
    <col min="15364" max="15364" width="10.5" style="66" bestFit="1" customWidth="1"/>
    <col min="15365" max="15365" width="9.125" style="66" bestFit="1" customWidth="1"/>
    <col min="15366" max="15366" width="17.375" style="66" customWidth="1"/>
    <col min="15367" max="15369" width="9" style="66" customWidth="1"/>
    <col min="15370" max="15370" width="14.75" style="66" customWidth="1"/>
    <col min="15371" max="15371" width="13.75" style="66" customWidth="1"/>
    <col min="15372" max="15372" width="9.125" style="66" bestFit="1" customWidth="1"/>
    <col min="15373" max="15616" width="9" style="66" customWidth="1"/>
    <col min="15617" max="15617" width="9.125" style="66" bestFit="1" customWidth="1"/>
    <col min="15618" max="15618" width="10.5" style="66" bestFit="1" customWidth="1"/>
    <col min="15619" max="15619" width="9.125" style="66" bestFit="1" customWidth="1"/>
    <col min="15620" max="15620" width="10.5" style="66" bestFit="1" customWidth="1"/>
    <col min="15621" max="15621" width="9.125" style="66" bestFit="1" customWidth="1"/>
    <col min="15622" max="15622" width="17.375" style="66" customWidth="1"/>
    <col min="15623" max="15625" width="9" style="66" customWidth="1"/>
    <col min="15626" max="15626" width="14.75" style="66" customWidth="1"/>
    <col min="15627" max="15627" width="13.75" style="66" customWidth="1"/>
    <col min="15628" max="15628" width="9.125" style="66" bestFit="1" customWidth="1"/>
    <col min="15629" max="15872" width="9" style="66" customWidth="1"/>
    <col min="15873" max="15873" width="9.125" style="66" bestFit="1" customWidth="1"/>
    <col min="15874" max="15874" width="10.5" style="66" bestFit="1" customWidth="1"/>
    <col min="15875" max="15875" width="9.125" style="66" bestFit="1" customWidth="1"/>
    <col min="15876" max="15876" width="10.5" style="66" bestFit="1" customWidth="1"/>
    <col min="15877" max="15877" width="9.125" style="66" bestFit="1" customWidth="1"/>
    <col min="15878" max="15878" width="17.375" style="66" customWidth="1"/>
    <col min="15879" max="15881" width="9" style="66" customWidth="1"/>
    <col min="15882" max="15882" width="14.75" style="66" customWidth="1"/>
    <col min="15883" max="15883" width="13.75" style="66" customWidth="1"/>
    <col min="15884" max="15884" width="9.125" style="66" bestFit="1" customWidth="1"/>
    <col min="15885" max="16128" width="9" style="66" customWidth="1"/>
    <col min="16129" max="16129" width="9.125" style="66" bestFit="1" customWidth="1"/>
    <col min="16130" max="16130" width="10.5" style="66" bestFit="1" customWidth="1"/>
    <col min="16131" max="16131" width="9.125" style="66" bestFit="1" customWidth="1"/>
    <col min="16132" max="16132" width="10.5" style="66" bestFit="1" customWidth="1"/>
    <col min="16133" max="16133" width="9.125" style="66" bestFit="1" customWidth="1"/>
    <col min="16134" max="16134" width="17.375" style="66" customWidth="1"/>
    <col min="16135" max="16137" width="9" style="66" customWidth="1"/>
    <col min="16138" max="16138" width="14.75" style="66" customWidth="1"/>
    <col min="16139" max="16139" width="13.75" style="66" customWidth="1"/>
    <col min="16140" max="16140" width="9.125" style="66" bestFit="1" customWidth="1"/>
    <col min="16141" max="16384" width="9" style="66" customWidth="1"/>
  </cols>
  <sheetData>
    <row r="1" spans="1:12">
      <c r="A1" s="66" t="s">
        <v>206</v>
      </c>
      <c r="B1" s="66" t="s">
        <v>207</v>
      </c>
      <c r="C1" s="66" t="s">
        <v>208</v>
      </c>
      <c r="D1" s="66" t="s">
        <v>209</v>
      </c>
      <c r="E1" s="66" t="s">
        <v>210</v>
      </c>
      <c r="F1" s="66" t="s">
        <v>211</v>
      </c>
      <c r="G1" s="66" t="s">
        <v>247</v>
      </c>
      <c r="H1" s="66" t="s">
        <v>212</v>
      </c>
      <c r="I1" s="66" t="s">
        <v>213</v>
      </c>
      <c r="J1" s="66" t="s">
        <v>214</v>
      </c>
      <c r="K1" s="67" t="s">
        <v>215</v>
      </c>
      <c r="L1" s="67" t="s">
        <v>216</v>
      </c>
    </row>
    <row r="2" spans="1:12">
      <c r="A2" s="66">
        <v>0</v>
      </c>
      <c r="B2" s="66">
        <v>100</v>
      </c>
      <c r="C2" s="66">
        <v>5.5</v>
      </c>
      <c r="D2" s="66">
        <v>100</v>
      </c>
      <c r="E2" s="66">
        <v>4</v>
      </c>
      <c r="F2" s="66">
        <v>2</v>
      </c>
      <c r="G2" s="68" t="s">
        <v>246</v>
      </c>
      <c r="J2" s="66">
        <v>3</v>
      </c>
      <c r="K2" s="66">
        <v>4</v>
      </c>
      <c r="L2" s="66">
        <v>1</v>
      </c>
    </row>
    <row r="3" spans="1:12">
      <c r="A3" s="66">
        <v>0</v>
      </c>
      <c r="B3" s="66">
        <v>1000</v>
      </c>
      <c r="C3" s="66">
        <v>5.5</v>
      </c>
      <c r="D3" s="66">
        <v>1000</v>
      </c>
      <c r="E3" s="66">
        <v>4</v>
      </c>
      <c r="F3" s="66">
        <v>2</v>
      </c>
      <c r="G3" s="68" t="s">
        <v>248</v>
      </c>
      <c r="J3" s="66">
        <v>5</v>
      </c>
      <c r="K3" s="66">
        <v>4</v>
      </c>
      <c r="L3" s="66">
        <v>1000</v>
      </c>
    </row>
    <row r="4" spans="1:12">
      <c r="A4" s="66">
        <v>0</v>
      </c>
      <c r="B4" s="66">
        <v>10000</v>
      </c>
      <c r="C4" s="66">
        <v>5.5</v>
      </c>
      <c r="D4" s="66">
        <v>10000</v>
      </c>
      <c r="E4" s="66">
        <v>4</v>
      </c>
      <c r="F4" s="66">
        <v>2</v>
      </c>
      <c r="G4" s="68" t="s">
        <v>249</v>
      </c>
      <c r="J4" s="66">
        <v>4</v>
      </c>
      <c r="K4" s="66">
        <v>4</v>
      </c>
      <c r="L4" s="66">
        <v>1000</v>
      </c>
    </row>
    <row r="5" spans="1:12">
      <c r="A5" s="66">
        <v>0</v>
      </c>
      <c r="B5" s="66">
        <v>100000</v>
      </c>
      <c r="C5" s="66">
        <v>5.5</v>
      </c>
      <c r="D5" s="66">
        <v>100000</v>
      </c>
      <c r="E5" s="66">
        <v>4</v>
      </c>
      <c r="F5" s="66">
        <v>2</v>
      </c>
      <c r="G5" s="68" t="s">
        <v>250</v>
      </c>
      <c r="J5" s="66">
        <v>3</v>
      </c>
      <c r="K5" s="66">
        <v>4</v>
      </c>
      <c r="L5" s="66">
        <v>1000</v>
      </c>
    </row>
    <row r="6" spans="1:12">
      <c r="A6" s="66">
        <v>0</v>
      </c>
      <c r="B6" s="66">
        <v>1000000</v>
      </c>
      <c r="C6" s="66">
        <v>5.5</v>
      </c>
      <c r="D6" s="66">
        <v>1000000</v>
      </c>
      <c r="E6" s="66">
        <v>2</v>
      </c>
      <c r="F6" s="66">
        <v>2</v>
      </c>
      <c r="G6" s="68" t="s">
        <v>251</v>
      </c>
      <c r="J6" s="66">
        <v>5</v>
      </c>
      <c r="K6" s="66">
        <v>8</v>
      </c>
      <c r="L6" s="66">
        <v>1000000</v>
      </c>
    </row>
    <row r="7" spans="1:12">
      <c r="A7" s="66">
        <v>0</v>
      </c>
      <c r="B7" s="66">
        <v>10000000</v>
      </c>
      <c r="C7" s="66">
        <v>5.5</v>
      </c>
      <c r="D7" s="66">
        <v>10000000</v>
      </c>
      <c r="E7" s="66">
        <v>2</v>
      </c>
      <c r="F7" s="66">
        <v>2</v>
      </c>
      <c r="G7" s="68" t="s">
        <v>252</v>
      </c>
      <c r="J7" s="66">
        <v>4</v>
      </c>
      <c r="K7" s="66">
        <v>8</v>
      </c>
      <c r="L7" s="66">
        <v>1000000</v>
      </c>
    </row>
    <row r="8" spans="1:12">
      <c r="A8" s="66">
        <v>0</v>
      </c>
      <c r="B8" s="66">
        <v>100000000</v>
      </c>
      <c r="C8" s="66">
        <v>5.5</v>
      </c>
      <c r="D8" s="66">
        <v>100000000</v>
      </c>
      <c r="E8" s="66">
        <v>2</v>
      </c>
      <c r="F8" s="66">
        <v>2</v>
      </c>
      <c r="G8" s="68" t="s">
        <v>253</v>
      </c>
      <c r="J8" s="66">
        <v>3</v>
      </c>
      <c r="K8" s="66">
        <v>8</v>
      </c>
      <c r="L8" s="66">
        <v>1000000</v>
      </c>
    </row>
  </sheetData>
  <phoneticPr fontId="2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H16" sqref="H16"/>
    </sheetView>
  </sheetViews>
  <sheetFormatPr defaultColWidth="9" defaultRowHeight="14.25"/>
  <cols>
    <col min="1" max="5" width="9" style="66" customWidth="1"/>
    <col min="6" max="6" width="7.5" style="66" customWidth="1"/>
    <col min="7" max="7" width="21.375" style="66" customWidth="1"/>
    <col min="8" max="9" width="6.875" style="66" customWidth="1"/>
    <col min="10" max="10" width="7" style="66" customWidth="1"/>
    <col min="11" max="11" width="18.5" style="66" customWidth="1"/>
    <col min="12" max="12" width="8" style="66" customWidth="1"/>
    <col min="13" max="13" width="15" style="66" customWidth="1"/>
    <col min="14" max="261" width="9" style="66" customWidth="1"/>
    <col min="262" max="262" width="7.5" style="66" customWidth="1"/>
    <col min="263" max="263" width="9" style="66" customWidth="1"/>
    <col min="264" max="265" width="6.875" style="66" customWidth="1"/>
    <col min="266" max="266" width="7" style="66" customWidth="1"/>
    <col min="267" max="267" width="6.75" style="66" customWidth="1"/>
    <col min="268" max="268" width="8" style="66" customWidth="1"/>
    <col min="269" max="269" width="15" style="66" customWidth="1"/>
    <col min="270" max="517" width="9" style="66" customWidth="1"/>
    <col min="518" max="518" width="7.5" style="66" customWidth="1"/>
    <col min="519" max="519" width="9" style="66" customWidth="1"/>
    <col min="520" max="521" width="6.875" style="66" customWidth="1"/>
    <col min="522" max="522" width="7" style="66" customWidth="1"/>
    <col min="523" max="523" width="6.75" style="66" customWidth="1"/>
    <col min="524" max="524" width="8" style="66" customWidth="1"/>
    <col min="525" max="525" width="15" style="66" customWidth="1"/>
    <col min="526" max="773" width="9" style="66" customWidth="1"/>
    <col min="774" max="774" width="7.5" style="66" customWidth="1"/>
    <col min="775" max="775" width="9" style="66" customWidth="1"/>
    <col min="776" max="777" width="6.875" style="66" customWidth="1"/>
    <col min="778" max="778" width="7" style="66" customWidth="1"/>
    <col min="779" max="779" width="6.75" style="66" customWidth="1"/>
    <col min="780" max="780" width="8" style="66" customWidth="1"/>
    <col min="781" max="781" width="15" style="66" customWidth="1"/>
    <col min="782" max="1029" width="9" style="66" customWidth="1"/>
    <col min="1030" max="1030" width="7.5" style="66" customWidth="1"/>
    <col min="1031" max="1031" width="9" style="66" customWidth="1"/>
    <col min="1032" max="1033" width="6.875" style="66" customWidth="1"/>
    <col min="1034" max="1034" width="7" style="66" customWidth="1"/>
    <col min="1035" max="1035" width="6.75" style="66" customWidth="1"/>
    <col min="1036" max="1036" width="8" style="66" customWidth="1"/>
    <col min="1037" max="1037" width="15" style="66" customWidth="1"/>
    <col min="1038" max="1285" width="9" style="66" customWidth="1"/>
    <col min="1286" max="1286" width="7.5" style="66" customWidth="1"/>
    <col min="1287" max="1287" width="9" style="66" customWidth="1"/>
    <col min="1288" max="1289" width="6.875" style="66" customWidth="1"/>
    <col min="1290" max="1290" width="7" style="66" customWidth="1"/>
    <col min="1291" max="1291" width="6.75" style="66" customWidth="1"/>
    <col min="1292" max="1292" width="8" style="66" customWidth="1"/>
    <col min="1293" max="1293" width="15" style="66" customWidth="1"/>
    <col min="1294" max="1541" width="9" style="66" customWidth="1"/>
    <col min="1542" max="1542" width="7.5" style="66" customWidth="1"/>
    <col min="1543" max="1543" width="9" style="66" customWidth="1"/>
    <col min="1544" max="1545" width="6.875" style="66" customWidth="1"/>
    <col min="1546" max="1546" width="7" style="66" customWidth="1"/>
    <col min="1547" max="1547" width="6.75" style="66" customWidth="1"/>
    <col min="1548" max="1548" width="8" style="66" customWidth="1"/>
    <col min="1549" max="1549" width="15" style="66" customWidth="1"/>
    <col min="1550" max="1797" width="9" style="66" customWidth="1"/>
    <col min="1798" max="1798" width="7.5" style="66" customWidth="1"/>
    <col min="1799" max="1799" width="9" style="66" customWidth="1"/>
    <col min="1800" max="1801" width="6.875" style="66" customWidth="1"/>
    <col min="1802" max="1802" width="7" style="66" customWidth="1"/>
    <col min="1803" max="1803" width="6.75" style="66" customWidth="1"/>
    <col min="1804" max="1804" width="8" style="66" customWidth="1"/>
    <col min="1805" max="1805" width="15" style="66" customWidth="1"/>
    <col min="1806" max="2053" width="9" style="66" customWidth="1"/>
    <col min="2054" max="2054" width="7.5" style="66" customWidth="1"/>
    <col min="2055" max="2055" width="9" style="66" customWidth="1"/>
    <col min="2056" max="2057" width="6.875" style="66" customWidth="1"/>
    <col min="2058" max="2058" width="7" style="66" customWidth="1"/>
    <col min="2059" max="2059" width="6.75" style="66" customWidth="1"/>
    <col min="2060" max="2060" width="8" style="66" customWidth="1"/>
    <col min="2061" max="2061" width="15" style="66" customWidth="1"/>
    <col min="2062" max="2309" width="9" style="66" customWidth="1"/>
    <col min="2310" max="2310" width="7.5" style="66" customWidth="1"/>
    <col min="2311" max="2311" width="9" style="66" customWidth="1"/>
    <col min="2312" max="2313" width="6.875" style="66" customWidth="1"/>
    <col min="2314" max="2314" width="7" style="66" customWidth="1"/>
    <col min="2315" max="2315" width="6.75" style="66" customWidth="1"/>
    <col min="2316" max="2316" width="8" style="66" customWidth="1"/>
    <col min="2317" max="2317" width="15" style="66" customWidth="1"/>
    <col min="2318" max="2565" width="9" style="66" customWidth="1"/>
    <col min="2566" max="2566" width="7.5" style="66" customWidth="1"/>
    <col min="2567" max="2567" width="9" style="66" customWidth="1"/>
    <col min="2568" max="2569" width="6.875" style="66" customWidth="1"/>
    <col min="2570" max="2570" width="7" style="66" customWidth="1"/>
    <col min="2571" max="2571" width="6.75" style="66" customWidth="1"/>
    <col min="2572" max="2572" width="8" style="66" customWidth="1"/>
    <col min="2573" max="2573" width="15" style="66" customWidth="1"/>
    <col min="2574" max="2821" width="9" style="66" customWidth="1"/>
    <col min="2822" max="2822" width="7.5" style="66" customWidth="1"/>
    <col min="2823" max="2823" width="9" style="66" customWidth="1"/>
    <col min="2824" max="2825" width="6.875" style="66" customWidth="1"/>
    <col min="2826" max="2826" width="7" style="66" customWidth="1"/>
    <col min="2827" max="2827" width="6.75" style="66" customWidth="1"/>
    <col min="2828" max="2828" width="8" style="66" customWidth="1"/>
    <col min="2829" max="2829" width="15" style="66" customWidth="1"/>
    <col min="2830" max="3077" width="9" style="66" customWidth="1"/>
    <col min="3078" max="3078" width="7.5" style="66" customWidth="1"/>
    <col min="3079" max="3079" width="9" style="66" customWidth="1"/>
    <col min="3080" max="3081" width="6.875" style="66" customWidth="1"/>
    <col min="3082" max="3082" width="7" style="66" customWidth="1"/>
    <col min="3083" max="3083" width="6.75" style="66" customWidth="1"/>
    <col min="3084" max="3084" width="8" style="66" customWidth="1"/>
    <col min="3085" max="3085" width="15" style="66" customWidth="1"/>
    <col min="3086" max="3333" width="9" style="66" customWidth="1"/>
    <col min="3334" max="3334" width="7.5" style="66" customWidth="1"/>
    <col min="3335" max="3335" width="9" style="66" customWidth="1"/>
    <col min="3336" max="3337" width="6.875" style="66" customWidth="1"/>
    <col min="3338" max="3338" width="7" style="66" customWidth="1"/>
    <col min="3339" max="3339" width="6.75" style="66" customWidth="1"/>
    <col min="3340" max="3340" width="8" style="66" customWidth="1"/>
    <col min="3341" max="3341" width="15" style="66" customWidth="1"/>
    <col min="3342" max="3589" width="9" style="66" customWidth="1"/>
    <col min="3590" max="3590" width="7.5" style="66" customWidth="1"/>
    <col min="3591" max="3591" width="9" style="66" customWidth="1"/>
    <col min="3592" max="3593" width="6.875" style="66" customWidth="1"/>
    <col min="3594" max="3594" width="7" style="66" customWidth="1"/>
    <col min="3595" max="3595" width="6.75" style="66" customWidth="1"/>
    <col min="3596" max="3596" width="8" style="66" customWidth="1"/>
    <col min="3597" max="3597" width="15" style="66" customWidth="1"/>
    <col min="3598" max="3845" width="9" style="66" customWidth="1"/>
    <col min="3846" max="3846" width="7.5" style="66" customWidth="1"/>
    <col min="3847" max="3847" width="9" style="66" customWidth="1"/>
    <col min="3848" max="3849" width="6.875" style="66" customWidth="1"/>
    <col min="3850" max="3850" width="7" style="66" customWidth="1"/>
    <col min="3851" max="3851" width="6.75" style="66" customWidth="1"/>
    <col min="3852" max="3852" width="8" style="66" customWidth="1"/>
    <col min="3853" max="3853" width="15" style="66" customWidth="1"/>
    <col min="3854" max="4101" width="9" style="66" customWidth="1"/>
    <col min="4102" max="4102" width="7.5" style="66" customWidth="1"/>
    <col min="4103" max="4103" width="9" style="66" customWidth="1"/>
    <col min="4104" max="4105" width="6.875" style="66" customWidth="1"/>
    <col min="4106" max="4106" width="7" style="66" customWidth="1"/>
    <col min="4107" max="4107" width="6.75" style="66" customWidth="1"/>
    <col min="4108" max="4108" width="8" style="66" customWidth="1"/>
    <col min="4109" max="4109" width="15" style="66" customWidth="1"/>
    <col min="4110" max="4357" width="9" style="66" customWidth="1"/>
    <col min="4358" max="4358" width="7.5" style="66" customWidth="1"/>
    <col min="4359" max="4359" width="9" style="66" customWidth="1"/>
    <col min="4360" max="4361" width="6.875" style="66" customWidth="1"/>
    <col min="4362" max="4362" width="7" style="66" customWidth="1"/>
    <col min="4363" max="4363" width="6.75" style="66" customWidth="1"/>
    <col min="4364" max="4364" width="8" style="66" customWidth="1"/>
    <col min="4365" max="4365" width="15" style="66" customWidth="1"/>
    <col min="4366" max="4613" width="9" style="66" customWidth="1"/>
    <col min="4614" max="4614" width="7.5" style="66" customWidth="1"/>
    <col min="4615" max="4615" width="9" style="66" customWidth="1"/>
    <col min="4616" max="4617" width="6.875" style="66" customWidth="1"/>
    <col min="4618" max="4618" width="7" style="66" customWidth="1"/>
    <col min="4619" max="4619" width="6.75" style="66" customWidth="1"/>
    <col min="4620" max="4620" width="8" style="66" customWidth="1"/>
    <col min="4621" max="4621" width="15" style="66" customWidth="1"/>
    <col min="4622" max="4869" width="9" style="66" customWidth="1"/>
    <col min="4870" max="4870" width="7.5" style="66" customWidth="1"/>
    <col min="4871" max="4871" width="9" style="66" customWidth="1"/>
    <col min="4872" max="4873" width="6.875" style="66" customWidth="1"/>
    <col min="4874" max="4874" width="7" style="66" customWidth="1"/>
    <col min="4875" max="4875" width="6.75" style="66" customWidth="1"/>
    <col min="4876" max="4876" width="8" style="66" customWidth="1"/>
    <col min="4877" max="4877" width="15" style="66" customWidth="1"/>
    <col min="4878" max="5125" width="9" style="66" customWidth="1"/>
    <col min="5126" max="5126" width="7.5" style="66" customWidth="1"/>
    <col min="5127" max="5127" width="9" style="66" customWidth="1"/>
    <col min="5128" max="5129" width="6.875" style="66" customWidth="1"/>
    <col min="5130" max="5130" width="7" style="66" customWidth="1"/>
    <col min="5131" max="5131" width="6.75" style="66" customWidth="1"/>
    <col min="5132" max="5132" width="8" style="66" customWidth="1"/>
    <col min="5133" max="5133" width="15" style="66" customWidth="1"/>
    <col min="5134" max="5381" width="9" style="66" customWidth="1"/>
    <col min="5382" max="5382" width="7.5" style="66" customWidth="1"/>
    <col min="5383" max="5383" width="9" style="66" customWidth="1"/>
    <col min="5384" max="5385" width="6.875" style="66" customWidth="1"/>
    <col min="5386" max="5386" width="7" style="66" customWidth="1"/>
    <col min="5387" max="5387" width="6.75" style="66" customWidth="1"/>
    <col min="5388" max="5388" width="8" style="66" customWidth="1"/>
    <col min="5389" max="5389" width="15" style="66" customWidth="1"/>
    <col min="5390" max="5637" width="9" style="66" customWidth="1"/>
    <col min="5638" max="5638" width="7.5" style="66" customWidth="1"/>
    <col min="5639" max="5639" width="9" style="66" customWidth="1"/>
    <col min="5640" max="5641" width="6.875" style="66" customWidth="1"/>
    <col min="5642" max="5642" width="7" style="66" customWidth="1"/>
    <col min="5643" max="5643" width="6.75" style="66" customWidth="1"/>
    <col min="5644" max="5644" width="8" style="66" customWidth="1"/>
    <col min="5645" max="5645" width="15" style="66" customWidth="1"/>
    <col min="5646" max="5893" width="9" style="66" customWidth="1"/>
    <col min="5894" max="5894" width="7.5" style="66" customWidth="1"/>
    <col min="5895" max="5895" width="9" style="66" customWidth="1"/>
    <col min="5896" max="5897" width="6.875" style="66" customWidth="1"/>
    <col min="5898" max="5898" width="7" style="66" customWidth="1"/>
    <col min="5899" max="5899" width="6.75" style="66" customWidth="1"/>
    <col min="5900" max="5900" width="8" style="66" customWidth="1"/>
    <col min="5901" max="5901" width="15" style="66" customWidth="1"/>
    <col min="5902" max="6149" width="9" style="66" customWidth="1"/>
    <col min="6150" max="6150" width="7.5" style="66" customWidth="1"/>
    <col min="6151" max="6151" width="9" style="66" customWidth="1"/>
    <col min="6152" max="6153" width="6.875" style="66" customWidth="1"/>
    <col min="6154" max="6154" width="7" style="66" customWidth="1"/>
    <col min="6155" max="6155" width="6.75" style="66" customWidth="1"/>
    <col min="6156" max="6156" width="8" style="66" customWidth="1"/>
    <col min="6157" max="6157" width="15" style="66" customWidth="1"/>
    <col min="6158" max="6405" width="9" style="66" customWidth="1"/>
    <col min="6406" max="6406" width="7.5" style="66" customWidth="1"/>
    <col min="6407" max="6407" width="9" style="66" customWidth="1"/>
    <col min="6408" max="6409" width="6.875" style="66" customWidth="1"/>
    <col min="6410" max="6410" width="7" style="66" customWidth="1"/>
    <col min="6411" max="6411" width="6.75" style="66" customWidth="1"/>
    <col min="6412" max="6412" width="8" style="66" customWidth="1"/>
    <col min="6413" max="6413" width="15" style="66" customWidth="1"/>
    <col min="6414" max="6661" width="9" style="66" customWidth="1"/>
    <col min="6662" max="6662" width="7.5" style="66" customWidth="1"/>
    <col min="6663" max="6663" width="9" style="66" customWidth="1"/>
    <col min="6664" max="6665" width="6.875" style="66" customWidth="1"/>
    <col min="6666" max="6666" width="7" style="66" customWidth="1"/>
    <col min="6667" max="6667" width="6.75" style="66" customWidth="1"/>
    <col min="6668" max="6668" width="8" style="66" customWidth="1"/>
    <col min="6669" max="6669" width="15" style="66" customWidth="1"/>
    <col min="6670" max="6917" width="9" style="66" customWidth="1"/>
    <col min="6918" max="6918" width="7.5" style="66" customWidth="1"/>
    <col min="6919" max="6919" width="9" style="66" customWidth="1"/>
    <col min="6920" max="6921" width="6.875" style="66" customWidth="1"/>
    <col min="6922" max="6922" width="7" style="66" customWidth="1"/>
    <col min="6923" max="6923" width="6.75" style="66" customWidth="1"/>
    <col min="6924" max="6924" width="8" style="66" customWidth="1"/>
    <col min="6925" max="6925" width="15" style="66" customWidth="1"/>
    <col min="6926" max="7173" width="9" style="66" customWidth="1"/>
    <col min="7174" max="7174" width="7.5" style="66" customWidth="1"/>
    <col min="7175" max="7175" width="9" style="66" customWidth="1"/>
    <col min="7176" max="7177" width="6.875" style="66" customWidth="1"/>
    <col min="7178" max="7178" width="7" style="66" customWidth="1"/>
    <col min="7179" max="7179" width="6.75" style="66" customWidth="1"/>
    <col min="7180" max="7180" width="8" style="66" customWidth="1"/>
    <col min="7181" max="7181" width="15" style="66" customWidth="1"/>
    <col min="7182" max="7429" width="9" style="66" customWidth="1"/>
    <col min="7430" max="7430" width="7.5" style="66" customWidth="1"/>
    <col min="7431" max="7431" width="9" style="66" customWidth="1"/>
    <col min="7432" max="7433" width="6.875" style="66" customWidth="1"/>
    <col min="7434" max="7434" width="7" style="66" customWidth="1"/>
    <col min="7435" max="7435" width="6.75" style="66" customWidth="1"/>
    <col min="7436" max="7436" width="8" style="66" customWidth="1"/>
    <col min="7437" max="7437" width="15" style="66" customWidth="1"/>
    <col min="7438" max="7685" width="9" style="66" customWidth="1"/>
    <col min="7686" max="7686" width="7.5" style="66" customWidth="1"/>
    <col min="7687" max="7687" width="9" style="66" customWidth="1"/>
    <col min="7688" max="7689" width="6.875" style="66" customWidth="1"/>
    <col min="7690" max="7690" width="7" style="66" customWidth="1"/>
    <col min="7691" max="7691" width="6.75" style="66" customWidth="1"/>
    <col min="7692" max="7692" width="8" style="66" customWidth="1"/>
    <col min="7693" max="7693" width="15" style="66" customWidth="1"/>
    <col min="7694" max="7941" width="9" style="66" customWidth="1"/>
    <col min="7942" max="7942" width="7.5" style="66" customWidth="1"/>
    <col min="7943" max="7943" width="9" style="66" customWidth="1"/>
    <col min="7944" max="7945" width="6.875" style="66" customWidth="1"/>
    <col min="7946" max="7946" width="7" style="66" customWidth="1"/>
    <col min="7947" max="7947" width="6.75" style="66" customWidth="1"/>
    <col min="7948" max="7948" width="8" style="66" customWidth="1"/>
    <col min="7949" max="7949" width="15" style="66" customWidth="1"/>
    <col min="7950" max="8197" width="9" style="66" customWidth="1"/>
    <col min="8198" max="8198" width="7.5" style="66" customWidth="1"/>
    <col min="8199" max="8199" width="9" style="66" customWidth="1"/>
    <col min="8200" max="8201" width="6.875" style="66" customWidth="1"/>
    <col min="8202" max="8202" width="7" style="66" customWidth="1"/>
    <col min="8203" max="8203" width="6.75" style="66" customWidth="1"/>
    <col min="8204" max="8204" width="8" style="66" customWidth="1"/>
    <col min="8205" max="8205" width="15" style="66" customWidth="1"/>
    <col min="8206" max="8453" width="9" style="66" customWidth="1"/>
    <col min="8454" max="8454" width="7.5" style="66" customWidth="1"/>
    <col min="8455" max="8455" width="9" style="66" customWidth="1"/>
    <col min="8456" max="8457" width="6.875" style="66" customWidth="1"/>
    <col min="8458" max="8458" width="7" style="66" customWidth="1"/>
    <col min="8459" max="8459" width="6.75" style="66" customWidth="1"/>
    <col min="8460" max="8460" width="8" style="66" customWidth="1"/>
    <col min="8461" max="8461" width="15" style="66" customWidth="1"/>
    <col min="8462" max="8709" width="9" style="66" customWidth="1"/>
    <col min="8710" max="8710" width="7.5" style="66" customWidth="1"/>
    <col min="8711" max="8711" width="9" style="66" customWidth="1"/>
    <col min="8712" max="8713" width="6.875" style="66" customWidth="1"/>
    <col min="8714" max="8714" width="7" style="66" customWidth="1"/>
    <col min="8715" max="8715" width="6.75" style="66" customWidth="1"/>
    <col min="8716" max="8716" width="8" style="66" customWidth="1"/>
    <col min="8717" max="8717" width="15" style="66" customWidth="1"/>
    <col min="8718" max="8965" width="9" style="66" customWidth="1"/>
    <col min="8966" max="8966" width="7.5" style="66" customWidth="1"/>
    <col min="8967" max="8967" width="9" style="66" customWidth="1"/>
    <col min="8968" max="8969" width="6.875" style="66" customWidth="1"/>
    <col min="8970" max="8970" width="7" style="66" customWidth="1"/>
    <col min="8971" max="8971" width="6.75" style="66" customWidth="1"/>
    <col min="8972" max="8972" width="8" style="66" customWidth="1"/>
    <col min="8973" max="8973" width="15" style="66" customWidth="1"/>
    <col min="8974" max="9221" width="9" style="66" customWidth="1"/>
    <col min="9222" max="9222" width="7.5" style="66" customWidth="1"/>
    <col min="9223" max="9223" width="9" style="66" customWidth="1"/>
    <col min="9224" max="9225" width="6.875" style="66" customWidth="1"/>
    <col min="9226" max="9226" width="7" style="66" customWidth="1"/>
    <col min="9227" max="9227" width="6.75" style="66" customWidth="1"/>
    <col min="9228" max="9228" width="8" style="66" customWidth="1"/>
    <col min="9229" max="9229" width="15" style="66" customWidth="1"/>
    <col min="9230" max="9477" width="9" style="66" customWidth="1"/>
    <col min="9478" max="9478" width="7.5" style="66" customWidth="1"/>
    <col min="9479" max="9479" width="9" style="66" customWidth="1"/>
    <col min="9480" max="9481" width="6.875" style="66" customWidth="1"/>
    <col min="9482" max="9482" width="7" style="66" customWidth="1"/>
    <col min="9483" max="9483" width="6.75" style="66" customWidth="1"/>
    <col min="9484" max="9484" width="8" style="66" customWidth="1"/>
    <col min="9485" max="9485" width="15" style="66" customWidth="1"/>
    <col min="9486" max="9733" width="9" style="66" customWidth="1"/>
    <col min="9734" max="9734" width="7.5" style="66" customWidth="1"/>
    <col min="9735" max="9735" width="9" style="66" customWidth="1"/>
    <col min="9736" max="9737" width="6.875" style="66" customWidth="1"/>
    <col min="9738" max="9738" width="7" style="66" customWidth="1"/>
    <col min="9739" max="9739" width="6.75" style="66" customWidth="1"/>
    <col min="9740" max="9740" width="8" style="66" customWidth="1"/>
    <col min="9741" max="9741" width="15" style="66" customWidth="1"/>
    <col min="9742" max="9989" width="9" style="66" customWidth="1"/>
    <col min="9990" max="9990" width="7.5" style="66" customWidth="1"/>
    <col min="9991" max="9991" width="9" style="66" customWidth="1"/>
    <col min="9992" max="9993" width="6.875" style="66" customWidth="1"/>
    <col min="9994" max="9994" width="7" style="66" customWidth="1"/>
    <col min="9995" max="9995" width="6.75" style="66" customWidth="1"/>
    <col min="9996" max="9996" width="8" style="66" customWidth="1"/>
    <col min="9997" max="9997" width="15" style="66" customWidth="1"/>
    <col min="9998" max="10245" width="9" style="66" customWidth="1"/>
    <col min="10246" max="10246" width="7.5" style="66" customWidth="1"/>
    <col min="10247" max="10247" width="9" style="66" customWidth="1"/>
    <col min="10248" max="10249" width="6.875" style="66" customWidth="1"/>
    <col min="10250" max="10250" width="7" style="66" customWidth="1"/>
    <col min="10251" max="10251" width="6.75" style="66" customWidth="1"/>
    <col min="10252" max="10252" width="8" style="66" customWidth="1"/>
    <col min="10253" max="10253" width="15" style="66" customWidth="1"/>
    <col min="10254" max="10501" width="9" style="66" customWidth="1"/>
    <col min="10502" max="10502" width="7.5" style="66" customWidth="1"/>
    <col min="10503" max="10503" width="9" style="66" customWidth="1"/>
    <col min="10504" max="10505" width="6.875" style="66" customWidth="1"/>
    <col min="10506" max="10506" width="7" style="66" customWidth="1"/>
    <col min="10507" max="10507" width="6.75" style="66" customWidth="1"/>
    <col min="10508" max="10508" width="8" style="66" customWidth="1"/>
    <col min="10509" max="10509" width="15" style="66" customWidth="1"/>
    <col min="10510" max="10757" width="9" style="66" customWidth="1"/>
    <col min="10758" max="10758" width="7.5" style="66" customWidth="1"/>
    <col min="10759" max="10759" width="9" style="66" customWidth="1"/>
    <col min="10760" max="10761" width="6.875" style="66" customWidth="1"/>
    <col min="10762" max="10762" width="7" style="66" customWidth="1"/>
    <col min="10763" max="10763" width="6.75" style="66" customWidth="1"/>
    <col min="10764" max="10764" width="8" style="66" customWidth="1"/>
    <col min="10765" max="10765" width="15" style="66" customWidth="1"/>
    <col min="10766" max="11013" width="9" style="66" customWidth="1"/>
    <col min="11014" max="11014" width="7.5" style="66" customWidth="1"/>
    <col min="11015" max="11015" width="9" style="66" customWidth="1"/>
    <col min="11016" max="11017" width="6.875" style="66" customWidth="1"/>
    <col min="11018" max="11018" width="7" style="66" customWidth="1"/>
    <col min="11019" max="11019" width="6.75" style="66" customWidth="1"/>
    <col min="11020" max="11020" width="8" style="66" customWidth="1"/>
    <col min="11021" max="11021" width="15" style="66" customWidth="1"/>
    <col min="11022" max="11269" width="9" style="66" customWidth="1"/>
    <col min="11270" max="11270" width="7.5" style="66" customWidth="1"/>
    <col min="11271" max="11271" width="9" style="66" customWidth="1"/>
    <col min="11272" max="11273" width="6.875" style="66" customWidth="1"/>
    <col min="11274" max="11274" width="7" style="66" customWidth="1"/>
    <col min="11275" max="11275" width="6.75" style="66" customWidth="1"/>
    <col min="11276" max="11276" width="8" style="66" customWidth="1"/>
    <col min="11277" max="11277" width="15" style="66" customWidth="1"/>
    <col min="11278" max="11525" width="9" style="66" customWidth="1"/>
    <col min="11526" max="11526" width="7.5" style="66" customWidth="1"/>
    <col min="11527" max="11527" width="9" style="66" customWidth="1"/>
    <col min="11528" max="11529" width="6.875" style="66" customWidth="1"/>
    <col min="11530" max="11530" width="7" style="66" customWidth="1"/>
    <col min="11531" max="11531" width="6.75" style="66" customWidth="1"/>
    <col min="11532" max="11532" width="8" style="66" customWidth="1"/>
    <col min="11533" max="11533" width="15" style="66" customWidth="1"/>
    <col min="11534" max="11781" width="9" style="66" customWidth="1"/>
    <col min="11782" max="11782" width="7.5" style="66" customWidth="1"/>
    <col min="11783" max="11783" width="9" style="66" customWidth="1"/>
    <col min="11784" max="11785" width="6.875" style="66" customWidth="1"/>
    <col min="11786" max="11786" width="7" style="66" customWidth="1"/>
    <col min="11787" max="11787" width="6.75" style="66" customWidth="1"/>
    <col min="11788" max="11788" width="8" style="66" customWidth="1"/>
    <col min="11789" max="11789" width="15" style="66" customWidth="1"/>
    <col min="11790" max="12037" width="9" style="66" customWidth="1"/>
    <col min="12038" max="12038" width="7.5" style="66" customWidth="1"/>
    <col min="12039" max="12039" width="9" style="66" customWidth="1"/>
    <col min="12040" max="12041" width="6.875" style="66" customWidth="1"/>
    <col min="12042" max="12042" width="7" style="66" customWidth="1"/>
    <col min="12043" max="12043" width="6.75" style="66" customWidth="1"/>
    <col min="12044" max="12044" width="8" style="66" customWidth="1"/>
    <col min="12045" max="12045" width="15" style="66" customWidth="1"/>
    <col min="12046" max="12293" width="9" style="66" customWidth="1"/>
    <col min="12294" max="12294" width="7.5" style="66" customWidth="1"/>
    <col min="12295" max="12295" width="9" style="66" customWidth="1"/>
    <col min="12296" max="12297" width="6.875" style="66" customWidth="1"/>
    <col min="12298" max="12298" width="7" style="66" customWidth="1"/>
    <col min="12299" max="12299" width="6.75" style="66" customWidth="1"/>
    <col min="12300" max="12300" width="8" style="66" customWidth="1"/>
    <col min="12301" max="12301" width="15" style="66" customWidth="1"/>
    <col min="12302" max="12549" width="9" style="66" customWidth="1"/>
    <col min="12550" max="12550" width="7.5" style="66" customWidth="1"/>
    <col min="12551" max="12551" width="9" style="66" customWidth="1"/>
    <col min="12552" max="12553" width="6.875" style="66" customWidth="1"/>
    <col min="12554" max="12554" width="7" style="66" customWidth="1"/>
    <col min="12555" max="12555" width="6.75" style="66" customWidth="1"/>
    <col min="12556" max="12556" width="8" style="66" customWidth="1"/>
    <col min="12557" max="12557" width="15" style="66" customWidth="1"/>
    <col min="12558" max="12805" width="9" style="66" customWidth="1"/>
    <col min="12806" max="12806" width="7.5" style="66" customWidth="1"/>
    <col min="12807" max="12807" width="9" style="66" customWidth="1"/>
    <col min="12808" max="12809" width="6.875" style="66" customWidth="1"/>
    <col min="12810" max="12810" width="7" style="66" customWidth="1"/>
    <col min="12811" max="12811" width="6.75" style="66" customWidth="1"/>
    <col min="12812" max="12812" width="8" style="66" customWidth="1"/>
    <col min="12813" max="12813" width="15" style="66" customWidth="1"/>
    <col min="12814" max="13061" width="9" style="66" customWidth="1"/>
    <col min="13062" max="13062" width="7.5" style="66" customWidth="1"/>
    <col min="13063" max="13063" width="9" style="66" customWidth="1"/>
    <col min="13064" max="13065" width="6.875" style="66" customWidth="1"/>
    <col min="13066" max="13066" width="7" style="66" customWidth="1"/>
    <col min="13067" max="13067" width="6.75" style="66" customWidth="1"/>
    <col min="13068" max="13068" width="8" style="66" customWidth="1"/>
    <col min="13069" max="13069" width="15" style="66" customWidth="1"/>
    <col min="13070" max="13317" width="9" style="66" customWidth="1"/>
    <col min="13318" max="13318" width="7.5" style="66" customWidth="1"/>
    <col min="13319" max="13319" width="9" style="66" customWidth="1"/>
    <col min="13320" max="13321" width="6.875" style="66" customWidth="1"/>
    <col min="13322" max="13322" width="7" style="66" customWidth="1"/>
    <col min="13323" max="13323" width="6.75" style="66" customWidth="1"/>
    <col min="13324" max="13324" width="8" style="66" customWidth="1"/>
    <col min="13325" max="13325" width="15" style="66" customWidth="1"/>
    <col min="13326" max="13573" width="9" style="66" customWidth="1"/>
    <col min="13574" max="13574" width="7.5" style="66" customWidth="1"/>
    <col min="13575" max="13575" width="9" style="66" customWidth="1"/>
    <col min="13576" max="13577" width="6.875" style="66" customWidth="1"/>
    <col min="13578" max="13578" width="7" style="66" customWidth="1"/>
    <col min="13579" max="13579" width="6.75" style="66" customWidth="1"/>
    <col min="13580" max="13580" width="8" style="66" customWidth="1"/>
    <col min="13581" max="13581" width="15" style="66" customWidth="1"/>
    <col min="13582" max="13829" width="9" style="66" customWidth="1"/>
    <col min="13830" max="13830" width="7.5" style="66" customWidth="1"/>
    <col min="13831" max="13831" width="9" style="66" customWidth="1"/>
    <col min="13832" max="13833" width="6.875" style="66" customWidth="1"/>
    <col min="13834" max="13834" width="7" style="66" customWidth="1"/>
    <col min="13835" max="13835" width="6.75" style="66" customWidth="1"/>
    <col min="13836" max="13836" width="8" style="66" customWidth="1"/>
    <col min="13837" max="13837" width="15" style="66" customWidth="1"/>
    <col min="13838" max="14085" width="9" style="66" customWidth="1"/>
    <col min="14086" max="14086" width="7.5" style="66" customWidth="1"/>
    <col min="14087" max="14087" width="9" style="66" customWidth="1"/>
    <col min="14088" max="14089" width="6.875" style="66" customWidth="1"/>
    <col min="14090" max="14090" width="7" style="66" customWidth="1"/>
    <col min="14091" max="14091" width="6.75" style="66" customWidth="1"/>
    <col min="14092" max="14092" width="8" style="66" customWidth="1"/>
    <col min="14093" max="14093" width="15" style="66" customWidth="1"/>
    <col min="14094" max="14341" width="9" style="66" customWidth="1"/>
    <col min="14342" max="14342" width="7.5" style="66" customWidth="1"/>
    <col min="14343" max="14343" width="9" style="66" customWidth="1"/>
    <col min="14344" max="14345" width="6.875" style="66" customWidth="1"/>
    <col min="14346" max="14346" width="7" style="66" customWidth="1"/>
    <col min="14347" max="14347" width="6.75" style="66" customWidth="1"/>
    <col min="14348" max="14348" width="8" style="66" customWidth="1"/>
    <col min="14349" max="14349" width="15" style="66" customWidth="1"/>
    <col min="14350" max="14597" width="9" style="66" customWidth="1"/>
    <col min="14598" max="14598" width="7.5" style="66" customWidth="1"/>
    <col min="14599" max="14599" width="9" style="66" customWidth="1"/>
    <col min="14600" max="14601" width="6.875" style="66" customWidth="1"/>
    <col min="14602" max="14602" width="7" style="66" customWidth="1"/>
    <col min="14603" max="14603" width="6.75" style="66" customWidth="1"/>
    <col min="14604" max="14604" width="8" style="66" customWidth="1"/>
    <col min="14605" max="14605" width="15" style="66" customWidth="1"/>
    <col min="14606" max="14853" width="9" style="66" customWidth="1"/>
    <col min="14854" max="14854" width="7.5" style="66" customWidth="1"/>
    <col min="14855" max="14855" width="9" style="66" customWidth="1"/>
    <col min="14856" max="14857" width="6.875" style="66" customWidth="1"/>
    <col min="14858" max="14858" width="7" style="66" customWidth="1"/>
    <col min="14859" max="14859" width="6.75" style="66" customWidth="1"/>
    <col min="14860" max="14860" width="8" style="66" customWidth="1"/>
    <col min="14861" max="14861" width="15" style="66" customWidth="1"/>
    <col min="14862" max="15109" width="9" style="66" customWidth="1"/>
    <col min="15110" max="15110" width="7.5" style="66" customWidth="1"/>
    <col min="15111" max="15111" width="9" style="66" customWidth="1"/>
    <col min="15112" max="15113" width="6.875" style="66" customWidth="1"/>
    <col min="15114" max="15114" width="7" style="66" customWidth="1"/>
    <col min="15115" max="15115" width="6.75" style="66" customWidth="1"/>
    <col min="15116" max="15116" width="8" style="66" customWidth="1"/>
    <col min="15117" max="15117" width="15" style="66" customWidth="1"/>
    <col min="15118" max="15365" width="9" style="66" customWidth="1"/>
    <col min="15366" max="15366" width="7.5" style="66" customWidth="1"/>
    <col min="15367" max="15367" width="9" style="66" customWidth="1"/>
    <col min="15368" max="15369" width="6.875" style="66" customWidth="1"/>
    <col min="15370" max="15370" width="7" style="66" customWidth="1"/>
    <col min="15371" max="15371" width="6.75" style="66" customWidth="1"/>
    <col min="15372" max="15372" width="8" style="66" customWidth="1"/>
    <col min="15373" max="15373" width="15" style="66" customWidth="1"/>
    <col min="15374" max="15621" width="9" style="66" customWidth="1"/>
    <col min="15622" max="15622" width="7.5" style="66" customWidth="1"/>
    <col min="15623" max="15623" width="9" style="66" customWidth="1"/>
    <col min="15624" max="15625" width="6.875" style="66" customWidth="1"/>
    <col min="15626" max="15626" width="7" style="66" customWidth="1"/>
    <col min="15627" max="15627" width="6.75" style="66" customWidth="1"/>
    <col min="15628" max="15628" width="8" style="66" customWidth="1"/>
    <col min="15629" max="15629" width="15" style="66" customWidth="1"/>
    <col min="15630" max="15877" width="9" style="66" customWidth="1"/>
    <col min="15878" max="15878" width="7.5" style="66" customWidth="1"/>
    <col min="15879" max="15879" width="9" style="66" customWidth="1"/>
    <col min="15880" max="15881" width="6.875" style="66" customWidth="1"/>
    <col min="15882" max="15882" width="7" style="66" customWidth="1"/>
    <col min="15883" max="15883" width="6.75" style="66" customWidth="1"/>
    <col min="15884" max="15884" width="8" style="66" customWidth="1"/>
    <col min="15885" max="15885" width="15" style="66" customWidth="1"/>
    <col min="15886" max="16133" width="9" style="66" customWidth="1"/>
    <col min="16134" max="16134" width="7.5" style="66" customWidth="1"/>
    <col min="16135" max="16135" width="9" style="66" customWidth="1"/>
    <col min="16136" max="16137" width="6.875" style="66" customWidth="1"/>
    <col min="16138" max="16138" width="7" style="66" customWidth="1"/>
    <col min="16139" max="16139" width="6.75" style="66" customWidth="1"/>
    <col min="16140" max="16140" width="8" style="66" customWidth="1"/>
    <col min="16141" max="16141" width="15" style="66" customWidth="1"/>
    <col min="16142" max="16384" width="9" style="66" customWidth="1"/>
  </cols>
  <sheetData>
    <row r="1" spans="1:12">
      <c r="A1" s="66" t="s">
        <v>217</v>
      </c>
      <c r="B1" s="66" t="s">
        <v>218</v>
      </c>
      <c r="C1" s="66" t="s">
        <v>219</v>
      </c>
      <c r="D1" s="66" t="s">
        <v>220</v>
      </c>
      <c r="E1" s="66" t="s">
        <v>221</v>
      </c>
      <c r="F1" s="66" t="s">
        <v>222</v>
      </c>
      <c r="G1" s="66" t="s">
        <v>254</v>
      </c>
      <c r="H1" s="66" t="s">
        <v>223</v>
      </c>
      <c r="I1" s="66" t="s">
        <v>224</v>
      </c>
      <c r="J1" s="66" t="s">
        <v>225</v>
      </c>
      <c r="K1" s="67" t="s">
        <v>226</v>
      </c>
      <c r="L1" s="67" t="s">
        <v>227</v>
      </c>
    </row>
    <row r="2" spans="1:12">
      <c r="A2" s="66">
        <v>0</v>
      </c>
      <c r="B2" s="66">
        <v>0.1</v>
      </c>
      <c r="C2" s="66">
        <v>5.5</v>
      </c>
      <c r="D2" s="66">
        <v>0.1</v>
      </c>
      <c r="E2" s="66">
        <v>0</v>
      </c>
      <c r="F2" s="66">
        <v>2</v>
      </c>
      <c r="G2" s="68" t="s">
        <v>255</v>
      </c>
      <c r="J2" s="66">
        <v>4</v>
      </c>
      <c r="K2" s="66">
        <v>6</v>
      </c>
      <c r="L2" s="66">
        <v>1E-3</v>
      </c>
    </row>
    <row r="3" spans="1:12">
      <c r="A3" s="66">
        <v>0</v>
      </c>
      <c r="B3" s="66">
        <v>0.05</v>
      </c>
      <c r="C3" s="66">
        <v>5.5</v>
      </c>
      <c r="D3" s="66">
        <v>0.1</v>
      </c>
      <c r="E3" s="66">
        <v>0</v>
      </c>
      <c r="F3" s="66">
        <v>2</v>
      </c>
      <c r="G3" s="68" t="s">
        <v>256</v>
      </c>
      <c r="J3" s="66">
        <v>4</v>
      </c>
      <c r="K3" s="66">
        <v>6</v>
      </c>
      <c r="L3" s="66">
        <v>1E-3</v>
      </c>
    </row>
    <row r="4" spans="1:12">
      <c r="A4" s="66">
        <v>0</v>
      </c>
      <c r="B4" s="66">
        <v>0.01</v>
      </c>
      <c r="C4" s="66">
        <v>5.5</v>
      </c>
      <c r="D4" s="66">
        <v>0.1</v>
      </c>
      <c r="E4" s="66">
        <v>0</v>
      </c>
      <c r="F4" s="66">
        <v>2</v>
      </c>
      <c r="G4" s="68" t="s">
        <v>257</v>
      </c>
      <c r="J4" s="66">
        <v>4</v>
      </c>
      <c r="K4" s="66">
        <v>6</v>
      </c>
      <c r="L4" s="66">
        <v>1E-3</v>
      </c>
    </row>
    <row r="5" spans="1:12" s="69" customFormat="1">
      <c r="A5" s="69">
        <v>0</v>
      </c>
      <c r="B5" s="69">
        <v>1</v>
      </c>
      <c r="C5" s="69">
        <v>5.5</v>
      </c>
      <c r="D5" s="69">
        <v>1</v>
      </c>
      <c r="E5" s="69">
        <v>0</v>
      </c>
      <c r="F5" s="69">
        <v>2</v>
      </c>
      <c r="G5" s="70" t="s">
        <v>258</v>
      </c>
      <c r="J5" s="69">
        <v>6</v>
      </c>
      <c r="K5" s="69">
        <v>6</v>
      </c>
      <c r="L5" s="69">
        <v>1</v>
      </c>
    </row>
    <row r="6" spans="1:12">
      <c r="A6" s="66">
        <v>0</v>
      </c>
      <c r="B6" s="66">
        <v>0.5</v>
      </c>
      <c r="C6" s="66">
        <v>5.5</v>
      </c>
      <c r="D6" s="66">
        <v>1</v>
      </c>
      <c r="E6" s="66">
        <v>0</v>
      </c>
      <c r="F6" s="66">
        <v>2</v>
      </c>
      <c r="G6" s="71" t="s">
        <v>259</v>
      </c>
      <c r="J6" s="66">
        <v>6</v>
      </c>
      <c r="K6" s="66">
        <v>6</v>
      </c>
      <c r="L6" s="66">
        <v>1</v>
      </c>
    </row>
    <row r="7" spans="1:12">
      <c r="A7" s="66">
        <v>0</v>
      </c>
      <c r="B7" s="66">
        <v>0.2</v>
      </c>
      <c r="C7" s="66">
        <v>5.5</v>
      </c>
      <c r="D7" s="66">
        <v>1</v>
      </c>
      <c r="E7" s="66">
        <v>0</v>
      </c>
      <c r="F7" s="66">
        <v>2</v>
      </c>
      <c r="G7" s="71" t="s">
        <v>260</v>
      </c>
      <c r="J7" s="66">
        <v>6</v>
      </c>
      <c r="K7" s="66">
        <v>6</v>
      </c>
      <c r="L7" s="66">
        <v>1</v>
      </c>
    </row>
    <row r="8" spans="1:12" s="69" customFormat="1">
      <c r="A8" s="69">
        <v>0</v>
      </c>
      <c r="B8" s="69">
        <v>10</v>
      </c>
      <c r="C8" s="69">
        <v>5.5</v>
      </c>
      <c r="D8" s="69">
        <v>10</v>
      </c>
      <c r="E8" s="69">
        <v>0</v>
      </c>
      <c r="F8" s="69">
        <v>2</v>
      </c>
      <c r="G8" s="70" t="s">
        <v>261</v>
      </c>
      <c r="J8" s="69">
        <v>5</v>
      </c>
      <c r="K8" s="69">
        <v>6</v>
      </c>
      <c r="L8" s="69">
        <v>1</v>
      </c>
    </row>
    <row r="9" spans="1:12">
      <c r="A9" s="66">
        <v>0</v>
      </c>
      <c r="B9" s="66">
        <v>9</v>
      </c>
      <c r="C9" s="66">
        <v>5.5</v>
      </c>
      <c r="D9" s="66">
        <v>10</v>
      </c>
      <c r="E9" s="66">
        <v>0</v>
      </c>
      <c r="F9" s="66">
        <v>2</v>
      </c>
      <c r="G9" s="71" t="s">
        <v>262</v>
      </c>
      <c r="J9" s="66">
        <v>5</v>
      </c>
      <c r="K9" s="66">
        <v>6</v>
      </c>
      <c r="L9" s="66">
        <v>1</v>
      </c>
    </row>
    <row r="10" spans="1:12">
      <c r="A10" s="66">
        <v>0</v>
      </c>
      <c r="B10" s="72">
        <v>8</v>
      </c>
      <c r="C10" s="66">
        <v>5.5</v>
      </c>
      <c r="D10" s="66">
        <v>10</v>
      </c>
      <c r="E10" s="66">
        <v>0</v>
      </c>
      <c r="F10" s="66">
        <v>2</v>
      </c>
      <c r="G10" s="70" t="s">
        <v>263</v>
      </c>
      <c r="J10" s="66">
        <v>5</v>
      </c>
      <c r="K10" s="66">
        <v>6</v>
      </c>
      <c r="L10" s="66">
        <v>1</v>
      </c>
    </row>
    <row r="11" spans="1:12">
      <c r="A11" s="66">
        <v>0</v>
      </c>
      <c r="B11" s="72">
        <v>7</v>
      </c>
      <c r="C11" s="66">
        <v>5.5</v>
      </c>
      <c r="D11" s="66">
        <v>10</v>
      </c>
      <c r="E11" s="66">
        <v>0</v>
      </c>
      <c r="F11" s="66">
        <v>2</v>
      </c>
      <c r="G11" s="71" t="s">
        <v>264</v>
      </c>
      <c r="J11" s="66">
        <v>5</v>
      </c>
      <c r="K11" s="66">
        <v>6</v>
      </c>
      <c r="L11" s="66">
        <v>1</v>
      </c>
    </row>
    <row r="12" spans="1:12">
      <c r="A12" s="66">
        <v>0</v>
      </c>
      <c r="B12" s="72">
        <v>6</v>
      </c>
      <c r="C12" s="66">
        <v>5.5</v>
      </c>
      <c r="D12" s="66">
        <v>10</v>
      </c>
      <c r="E12" s="66">
        <v>0</v>
      </c>
      <c r="F12" s="66">
        <v>2</v>
      </c>
      <c r="G12" s="70" t="s">
        <v>265</v>
      </c>
      <c r="J12" s="66">
        <v>5</v>
      </c>
      <c r="K12" s="66">
        <v>6</v>
      </c>
      <c r="L12" s="66">
        <v>1</v>
      </c>
    </row>
    <row r="13" spans="1:12">
      <c r="A13" s="66">
        <v>0</v>
      </c>
      <c r="B13" s="72">
        <v>5</v>
      </c>
      <c r="C13" s="66">
        <v>5.5</v>
      </c>
      <c r="D13" s="66">
        <v>10</v>
      </c>
      <c r="E13" s="66">
        <v>0</v>
      </c>
      <c r="F13" s="66">
        <v>2</v>
      </c>
      <c r="G13" s="71" t="s">
        <v>266</v>
      </c>
      <c r="J13" s="66">
        <v>5</v>
      </c>
      <c r="K13" s="66">
        <v>6</v>
      </c>
      <c r="L13" s="66">
        <v>1</v>
      </c>
    </row>
    <row r="14" spans="1:12">
      <c r="A14" s="66">
        <v>0</v>
      </c>
      <c r="B14" s="72">
        <v>4</v>
      </c>
      <c r="C14" s="66">
        <v>5.5</v>
      </c>
      <c r="D14" s="66">
        <v>10</v>
      </c>
      <c r="E14" s="66">
        <v>0</v>
      </c>
      <c r="F14" s="66">
        <v>2</v>
      </c>
      <c r="G14" s="70" t="s">
        <v>267</v>
      </c>
      <c r="J14" s="66">
        <v>5</v>
      </c>
      <c r="K14" s="66">
        <v>6</v>
      </c>
      <c r="L14" s="66">
        <v>1</v>
      </c>
    </row>
    <row r="15" spans="1:12">
      <c r="A15" s="66">
        <v>0</v>
      </c>
      <c r="B15" s="72">
        <v>3</v>
      </c>
      <c r="C15" s="66">
        <v>5.5</v>
      </c>
      <c r="D15" s="66">
        <v>10</v>
      </c>
      <c r="E15" s="66">
        <v>0</v>
      </c>
      <c r="F15" s="66">
        <v>2</v>
      </c>
      <c r="G15" s="71" t="s">
        <v>268</v>
      </c>
      <c r="J15" s="66">
        <v>5</v>
      </c>
      <c r="K15" s="66">
        <v>6</v>
      </c>
      <c r="L15" s="66">
        <v>1</v>
      </c>
    </row>
    <row r="16" spans="1:12">
      <c r="A16" s="66">
        <v>0</v>
      </c>
      <c r="B16" s="72">
        <v>2</v>
      </c>
      <c r="C16" s="66">
        <v>5.5</v>
      </c>
      <c r="D16" s="66">
        <v>10</v>
      </c>
      <c r="E16" s="66">
        <v>0</v>
      </c>
      <c r="F16" s="66">
        <v>2</v>
      </c>
      <c r="G16" s="70" t="s">
        <v>269</v>
      </c>
      <c r="J16" s="66">
        <v>5</v>
      </c>
      <c r="K16" s="66">
        <v>6</v>
      </c>
      <c r="L16" s="66">
        <v>1</v>
      </c>
    </row>
    <row r="17" spans="1:12">
      <c r="A17" s="66">
        <v>0</v>
      </c>
      <c r="B17" s="66">
        <v>1</v>
      </c>
      <c r="C17" s="66">
        <v>5.5</v>
      </c>
      <c r="D17" s="66">
        <v>10</v>
      </c>
      <c r="E17" s="66">
        <v>0</v>
      </c>
      <c r="F17" s="66">
        <v>2</v>
      </c>
      <c r="G17" s="71" t="s">
        <v>270</v>
      </c>
      <c r="J17" s="66">
        <v>5</v>
      </c>
      <c r="K17" s="66">
        <v>6</v>
      </c>
      <c r="L17" s="66">
        <v>1</v>
      </c>
    </row>
    <row r="18" spans="1:12" s="69" customFormat="1">
      <c r="A18" s="69">
        <v>0</v>
      </c>
      <c r="B18" s="69">
        <v>100</v>
      </c>
      <c r="C18" s="69">
        <v>5.5</v>
      </c>
      <c r="D18" s="69">
        <v>100</v>
      </c>
      <c r="E18" s="69">
        <v>0</v>
      </c>
      <c r="F18" s="69">
        <v>2</v>
      </c>
      <c r="G18" s="70" t="s">
        <v>271</v>
      </c>
      <c r="J18" s="69">
        <v>4</v>
      </c>
      <c r="K18" s="69">
        <v>6</v>
      </c>
      <c r="L18" s="69">
        <v>1</v>
      </c>
    </row>
    <row r="19" spans="1:12">
      <c r="A19" s="66">
        <v>0</v>
      </c>
      <c r="B19" s="66">
        <v>50</v>
      </c>
      <c r="C19" s="66">
        <v>5.5</v>
      </c>
      <c r="D19" s="66">
        <v>100</v>
      </c>
      <c r="E19" s="66">
        <v>0</v>
      </c>
      <c r="F19" s="66">
        <v>2</v>
      </c>
      <c r="G19" s="71" t="s">
        <v>272</v>
      </c>
      <c r="J19" s="66">
        <v>4</v>
      </c>
      <c r="K19" s="66">
        <v>6</v>
      </c>
      <c r="L19" s="66">
        <v>1</v>
      </c>
    </row>
    <row r="20" spans="1:12">
      <c r="A20" s="66">
        <v>0</v>
      </c>
      <c r="B20" s="66">
        <v>20</v>
      </c>
      <c r="C20" s="66">
        <v>5.5</v>
      </c>
      <c r="D20" s="66">
        <v>100</v>
      </c>
      <c r="E20" s="66">
        <v>0</v>
      </c>
      <c r="F20" s="66">
        <v>2</v>
      </c>
      <c r="G20" s="70" t="s">
        <v>273</v>
      </c>
      <c r="J20" s="66">
        <v>4</v>
      </c>
      <c r="K20" s="66">
        <v>6</v>
      </c>
      <c r="L20" s="66">
        <v>1</v>
      </c>
    </row>
    <row r="21" spans="1:12" s="69" customFormat="1">
      <c r="A21" s="69">
        <v>0</v>
      </c>
      <c r="B21" s="69">
        <v>1000</v>
      </c>
      <c r="C21" s="69">
        <v>5.5</v>
      </c>
      <c r="D21" s="69">
        <v>1000</v>
      </c>
      <c r="E21" s="69">
        <v>0</v>
      </c>
      <c r="F21" s="69">
        <v>2</v>
      </c>
      <c r="G21" s="71" t="s">
        <v>274</v>
      </c>
      <c r="J21" s="69">
        <v>3</v>
      </c>
      <c r="K21" s="69">
        <v>6</v>
      </c>
      <c r="L21" s="69">
        <v>1</v>
      </c>
    </row>
    <row r="22" spans="1:12">
      <c r="A22" s="66">
        <v>0</v>
      </c>
      <c r="B22" s="66">
        <v>500</v>
      </c>
      <c r="C22" s="66">
        <v>5.5</v>
      </c>
      <c r="D22" s="66">
        <v>1000</v>
      </c>
      <c r="E22" s="66">
        <v>0</v>
      </c>
      <c r="F22" s="66">
        <v>2</v>
      </c>
      <c r="G22" s="70" t="s">
        <v>275</v>
      </c>
      <c r="J22" s="66">
        <v>3</v>
      </c>
      <c r="K22" s="66">
        <v>6</v>
      </c>
      <c r="L22" s="66">
        <v>1</v>
      </c>
    </row>
    <row r="23" spans="1:12">
      <c r="A23" s="66">
        <v>0</v>
      </c>
      <c r="B23" s="66">
        <v>200</v>
      </c>
      <c r="C23" s="66">
        <v>5.5</v>
      </c>
      <c r="D23" s="66">
        <v>1000</v>
      </c>
      <c r="E23" s="66">
        <v>0</v>
      </c>
      <c r="F23" s="66">
        <v>2</v>
      </c>
      <c r="G23" s="71" t="s">
        <v>276</v>
      </c>
      <c r="J23" s="66">
        <v>3</v>
      </c>
      <c r="K23" s="66">
        <v>6</v>
      </c>
      <c r="L23" s="66">
        <v>1</v>
      </c>
    </row>
    <row r="24" spans="1:12" s="69" customFormat="1">
      <c r="A24" s="69">
        <v>0</v>
      </c>
      <c r="B24" s="69">
        <v>-0.1</v>
      </c>
      <c r="C24" s="69">
        <v>5.5</v>
      </c>
      <c r="D24" s="69">
        <v>0.1</v>
      </c>
      <c r="E24" s="69">
        <v>0</v>
      </c>
      <c r="F24" s="69">
        <v>2</v>
      </c>
      <c r="G24" s="70" t="s">
        <v>277</v>
      </c>
      <c r="J24" s="69">
        <v>4</v>
      </c>
      <c r="K24" s="69">
        <v>6</v>
      </c>
      <c r="L24" s="69">
        <v>1E-3</v>
      </c>
    </row>
    <row r="25" spans="1:12">
      <c r="A25" s="66">
        <v>0</v>
      </c>
      <c r="B25" s="66">
        <v>-0.01</v>
      </c>
      <c r="C25" s="66">
        <v>5.5</v>
      </c>
      <c r="D25" s="66">
        <v>0.1</v>
      </c>
      <c r="E25" s="66">
        <v>0</v>
      </c>
      <c r="F25" s="66">
        <v>2</v>
      </c>
      <c r="G25" s="68" t="s">
        <v>278</v>
      </c>
      <c r="J25" s="66">
        <v>4</v>
      </c>
      <c r="K25" s="66">
        <v>6</v>
      </c>
      <c r="L25" s="66">
        <v>1E-3</v>
      </c>
    </row>
    <row r="26" spans="1:12" s="69" customFormat="1">
      <c r="A26" s="69">
        <v>0</v>
      </c>
      <c r="B26" s="69">
        <v>-1</v>
      </c>
      <c r="C26" s="69">
        <v>5.5</v>
      </c>
      <c r="D26" s="69">
        <v>1</v>
      </c>
      <c r="E26" s="69">
        <v>0</v>
      </c>
      <c r="F26" s="69">
        <v>2</v>
      </c>
      <c r="G26" s="70" t="s">
        <v>279</v>
      </c>
      <c r="J26" s="69">
        <v>6</v>
      </c>
      <c r="K26" s="69">
        <v>6</v>
      </c>
      <c r="L26" s="69">
        <v>1</v>
      </c>
    </row>
    <row r="27" spans="1:12">
      <c r="A27" s="66">
        <v>0</v>
      </c>
      <c r="B27" s="66">
        <v>-0.2</v>
      </c>
      <c r="C27" s="66">
        <v>5.5</v>
      </c>
      <c r="D27" s="66">
        <v>1</v>
      </c>
      <c r="E27" s="66">
        <v>0</v>
      </c>
      <c r="F27" s="66">
        <v>2</v>
      </c>
      <c r="G27" s="71" t="s">
        <v>280</v>
      </c>
      <c r="J27" s="66">
        <v>6</v>
      </c>
      <c r="K27" s="66">
        <v>6</v>
      </c>
      <c r="L27" s="66">
        <v>1</v>
      </c>
    </row>
    <row r="28" spans="1:12" s="69" customFormat="1">
      <c r="A28" s="69">
        <v>0</v>
      </c>
      <c r="B28" s="69">
        <v>-10</v>
      </c>
      <c r="C28" s="69">
        <v>5.5</v>
      </c>
      <c r="D28" s="69">
        <v>10</v>
      </c>
      <c r="E28" s="69">
        <v>0</v>
      </c>
      <c r="F28" s="69">
        <v>2</v>
      </c>
      <c r="G28" s="70" t="s">
        <v>281</v>
      </c>
      <c r="J28" s="69">
        <v>5</v>
      </c>
      <c r="K28" s="69">
        <v>6</v>
      </c>
      <c r="L28" s="69">
        <v>1</v>
      </c>
    </row>
    <row r="29" spans="1:12">
      <c r="A29" s="66">
        <v>0</v>
      </c>
      <c r="B29" s="66">
        <v>-1</v>
      </c>
      <c r="C29" s="66">
        <v>5.5</v>
      </c>
      <c r="D29" s="66">
        <v>10</v>
      </c>
      <c r="E29" s="66">
        <v>0</v>
      </c>
      <c r="F29" s="66">
        <v>2</v>
      </c>
      <c r="G29" s="71" t="s">
        <v>282</v>
      </c>
      <c r="J29" s="66">
        <v>5</v>
      </c>
      <c r="K29" s="66">
        <v>6</v>
      </c>
      <c r="L29" s="66">
        <v>1</v>
      </c>
    </row>
    <row r="30" spans="1:12" s="69" customFormat="1">
      <c r="A30" s="69">
        <v>0</v>
      </c>
      <c r="B30" s="69">
        <v>-100</v>
      </c>
      <c r="C30" s="69">
        <v>5.5</v>
      </c>
      <c r="D30" s="69">
        <v>100</v>
      </c>
      <c r="E30" s="69">
        <v>0</v>
      </c>
      <c r="F30" s="69">
        <v>2</v>
      </c>
      <c r="G30" s="70" t="s">
        <v>283</v>
      </c>
      <c r="J30" s="69">
        <v>4</v>
      </c>
      <c r="K30" s="69">
        <v>6</v>
      </c>
      <c r="L30" s="69">
        <v>1</v>
      </c>
    </row>
    <row r="31" spans="1:12">
      <c r="A31" s="66">
        <v>0</v>
      </c>
      <c r="B31" s="66">
        <v>-20</v>
      </c>
      <c r="C31" s="66">
        <v>5.5</v>
      </c>
      <c r="D31" s="66">
        <v>100</v>
      </c>
      <c r="E31" s="66">
        <v>0</v>
      </c>
      <c r="F31" s="66">
        <v>2</v>
      </c>
      <c r="G31" s="71" t="s">
        <v>284</v>
      </c>
      <c r="J31" s="66">
        <v>4</v>
      </c>
      <c r="K31" s="66">
        <v>6</v>
      </c>
      <c r="L31" s="66">
        <v>1</v>
      </c>
    </row>
    <row r="32" spans="1:12" s="69" customFormat="1">
      <c r="A32" s="69">
        <v>0</v>
      </c>
      <c r="B32" s="69">
        <v>-1000</v>
      </c>
      <c r="C32" s="69">
        <v>5.5</v>
      </c>
      <c r="D32" s="69">
        <v>1000</v>
      </c>
      <c r="E32" s="69">
        <v>0</v>
      </c>
      <c r="F32" s="69">
        <v>2</v>
      </c>
      <c r="G32" s="70" t="s">
        <v>285</v>
      </c>
      <c r="J32" s="69">
        <v>3</v>
      </c>
      <c r="K32" s="69">
        <v>6</v>
      </c>
      <c r="L32" s="69">
        <v>1</v>
      </c>
    </row>
    <row r="33" spans="1:12">
      <c r="A33" s="66">
        <v>0</v>
      </c>
      <c r="B33" s="66">
        <v>-200</v>
      </c>
      <c r="C33" s="66">
        <v>5.5</v>
      </c>
      <c r="D33" s="66">
        <v>1000</v>
      </c>
      <c r="E33" s="66">
        <v>0</v>
      </c>
      <c r="F33" s="66">
        <v>2</v>
      </c>
      <c r="G33" s="71" t="s">
        <v>286</v>
      </c>
      <c r="J33" s="66">
        <v>3</v>
      </c>
      <c r="K33" s="72">
        <v>6</v>
      </c>
      <c r="L33" s="66">
        <v>1</v>
      </c>
    </row>
  </sheetData>
  <phoneticPr fontId="26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G1" sqref="G1:G1048576"/>
    </sheetView>
  </sheetViews>
  <sheetFormatPr defaultColWidth="9" defaultRowHeight="14.25"/>
  <cols>
    <col min="1" max="1" width="9" style="66" customWidth="1"/>
    <col min="2" max="2" width="13.125" style="66" customWidth="1"/>
    <col min="3" max="4" width="9" style="66" customWidth="1"/>
    <col min="5" max="5" width="5.875" style="66" customWidth="1"/>
    <col min="6" max="6" width="4.875" style="66" customWidth="1"/>
    <col min="7" max="8" width="9" style="66" customWidth="1"/>
    <col min="9" max="10" width="8.125" style="66" customWidth="1"/>
    <col min="11" max="11" width="4.625" style="66" customWidth="1"/>
    <col min="12" max="12" width="6.375" style="66" customWidth="1"/>
    <col min="13" max="257" width="9" style="66" customWidth="1"/>
    <col min="258" max="258" width="13.125" style="66" customWidth="1"/>
    <col min="259" max="260" width="9" style="66" customWidth="1"/>
    <col min="261" max="261" width="5.875" style="66" customWidth="1"/>
    <col min="262" max="262" width="4.875" style="66" customWidth="1"/>
    <col min="263" max="264" width="9" style="66" customWidth="1"/>
    <col min="265" max="266" width="8.125" style="66" customWidth="1"/>
    <col min="267" max="267" width="4.625" style="66" customWidth="1"/>
    <col min="268" max="268" width="6.375" style="66" customWidth="1"/>
    <col min="269" max="513" width="9" style="66" customWidth="1"/>
    <col min="514" max="514" width="13.125" style="66" customWidth="1"/>
    <col min="515" max="516" width="9" style="66" customWidth="1"/>
    <col min="517" max="517" width="5.875" style="66" customWidth="1"/>
    <col min="518" max="518" width="4.875" style="66" customWidth="1"/>
    <col min="519" max="520" width="9" style="66" customWidth="1"/>
    <col min="521" max="522" width="8.125" style="66" customWidth="1"/>
    <col min="523" max="523" width="4.625" style="66" customWidth="1"/>
    <col min="524" max="524" width="6.375" style="66" customWidth="1"/>
    <col min="525" max="769" width="9" style="66" customWidth="1"/>
    <col min="770" max="770" width="13.125" style="66" customWidth="1"/>
    <col min="771" max="772" width="9" style="66" customWidth="1"/>
    <col min="773" max="773" width="5.875" style="66" customWidth="1"/>
    <col min="774" max="774" width="4.875" style="66" customWidth="1"/>
    <col min="775" max="776" width="9" style="66" customWidth="1"/>
    <col min="777" max="778" width="8.125" style="66" customWidth="1"/>
    <col min="779" max="779" width="4.625" style="66" customWidth="1"/>
    <col min="780" max="780" width="6.375" style="66" customWidth="1"/>
    <col min="781" max="1025" width="9" style="66" customWidth="1"/>
    <col min="1026" max="1026" width="13.125" style="66" customWidth="1"/>
    <col min="1027" max="1028" width="9" style="66" customWidth="1"/>
    <col min="1029" max="1029" width="5.875" style="66" customWidth="1"/>
    <col min="1030" max="1030" width="4.875" style="66" customWidth="1"/>
    <col min="1031" max="1032" width="9" style="66" customWidth="1"/>
    <col min="1033" max="1034" width="8.125" style="66" customWidth="1"/>
    <col min="1035" max="1035" width="4.625" style="66" customWidth="1"/>
    <col min="1036" max="1036" width="6.375" style="66" customWidth="1"/>
    <col min="1037" max="1281" width="9" style="66" customWidth="1"/>
    <col min="1282" max="1282" width="13.125" style="66" customWidth="1"/>
    <col min="1283" max="1284" width="9" style="66" customWidth="1"/>
    <col min="1285" max="1285" width="5.875" style="66" customWidth="1"/>
    <col min="1286" max="1286" width="4.875" style="66" customWidth="1"/>
    <col min="1287" max="1288" width="9" style="66" customWidth="1"/>
    <col min="1289" max="1290" width="8.125" style="66" customWidth="1"/>
    <col min="1291" max="1291" width="4.625" style="66" customWidth="1"/>
    <col min="1292" max="1292" width="6.375" style="66" customWidth="1"/>
    <col min="1293" max="1537" width="9" style="66" customWidth="1"/>
    <col min="1538" max="1538" width="13.125" style="66" customWidth="1"/>
    <col min="1539" max="1540" width="9" style="66" customWidth="1"/>
    <col min="1541" max="1541" width="5.875" style="66" customWidth="1"/>
    <col min="1542" max="1542" width="4.875" style="66" customWidth="1"/>
    <col min="1543" max="1544" width="9" style="66" customWidth="1"/>
    <col min="1545" max="1546" width="8.125" style="66" customWidth="1"/>
    <col min="1547" max="1547" width="4.625" style="66" customWidth="1"/>
    <col min="1548" max="1548" width="6.375" style="66" customWidth="1"/>
    <col min="1549" max="1793" width="9" style="66" customWidth="1"/>
    <col min="1794" max="1794" width="13.125" style="66" customWidth="1"/>
    <col min="1795" max="1796" width="9" style="66" customWidth="1"/>
    <col min="1797" max="1797" width="5.875" style="66" customWidth="1"/>
    <col min="1798" max="1798" width="4.875" style="66" customWidth="1"/>
    <col min="1799" max="1800" width="9" style="66" customWidth="1"/>
    <col min="1801" max="1802" width="8.125" style="66" customWidth="1"/>
    <col min="1803" max="1803" width="4.625" style="66" customWidth="1"/>
    <col min="1804" max="1804" width="6.375" style="66" customWidth="1"/>
    <col min="1805" max="2049" width="9" style="66" customWidth="1"/>
    <col min="2050" max="2050" width="13.125" style="66" customWidth="1"/>
    <col min="2051" max="2052" width="9" style="66" customWidth="1"/>
    <col min="2053" max="2053" width="5.875" style="66" customWidth="1"/>
    <col min="2054" max="2054" width="4.875" style="66" customWidth="1"/>
    <col min="2055" max="2056" width="9" style="66" customWidth="1"/>
    <col min="2057" max="2058" width="8.125" style="66" customWidth="1"/>
    <col min="2059" max="2059" width="4.625" style="66" customWidth="1"/>
    <col min="2060" max="2060" width="6.375" style="66" customWidth="1"/>
    <col min="2061" max="2305" width="9" style="66" customWidth="1"/>
    <col min="2306" max="2306" width="13.125" style="66" customWidth="1"/>
    <col min="2307" max="2308" width="9" style="66" customWidth="1"/>
    <col min="2309" max="2309" width="5.875" style="66" customWidth="1"/>
    <col min="2310" max="2310" width="4.875" style="66" customWidth="1"/>
    <col min="2311" max="2312" width="9" style="66" customWidth="1"/>
    <col min="2313" max="2314" width="8.125" style="66" customWidth="1"/>
    <col min="2315" max="2315" width="4.625" style="66" customWidth="1"/>
    <col min="2316" max="2316" width="6.375" style="66" customWidth="1"/>
    <col min="2317" max="2561" width="9" style="66" customWidth="1"/>
    <col min="2562" max="2562" width="13.125" style="66" customWidth="1"/>
    <col min="2563" max="2564" width="9" style="66" customWidth="1"/>
    <col min="2565" max="2565" width="5.875" style="66" customWidth="1"/>
    <col min="2566" max="2566" width="4.875" style="66" customWidth="1"/>
    <col min="2567" max="2568" width="9" style="66" customWidth="1"/>
    <col min="2569" max="2570" width="8.125" style="66" customWidth="1"/>
    <col min="2571" max="2571" width="4.625" style="66" customWidth="1"/>
    <col min="2572" max="2572" width="6.375" style="66" customWidth="1"/>
    <col min="2573" max="2817" width="9" style="66" customWidth="1"/>
    <col min="2818" max="2818" width="13.125" style="66" customWidth="1"/>
    <col min="2819" max="2820" width="9" style="66" customWidth="1"/>
    <col min="2821" max="2821" width="5.875" style="66" customWidth="1"/>
    <col min="2822" max="2822" width="4.875" style="66" customWidth="1"/>
    <col min="2823" max="2824" width="9" style="66" customWidth="1"/>
    <col min="2825" max="2826" width="8.125" style="66" customWidth="1"/>
    <col min="2827" max="2827" width="4.625" style="66" customWidth="1"/>
    <col min="2828" max="2828" width="6.375" style="66" customWidth="1"/>
    <col min="2829" max="3073" width="9" style="66" customWidth="1"/>
    <col min="3074" max="3074" width="13.125" style="66" customWidth="1"/>
    <col min="3075" max="3076" width="9" style="66" customWidth="1"/>
    <col min="3077" max="3077" width="5.875" style="66" customWidth="1"/>
    <col min="3078" max="3078" width="4.875" style="66" customWidth="1"/>
    <col min="3079" max="3080" width="9" style="66" customWidth="1"/>
    <col min="3081" max="3082" width="8.125" style="66" customWidth="1"/>
    <col min="3083" max="3083" width="4.625" style="66" customWidth="1"/>
    <col min="3084" max="3084" width="6.375" style="66" customWidth="1"/>
    <col min="3085" max="3329" width="9" style="66" customWidth="1"/>
    <col min="3330" max="3330" width="13.125" style="66" customWidth="1"/>
    <col min="3331" max="3332" width="9" style="66" customWidth="1"/>
    <col min="3333" max="3333" width="5.875" style="66" customWidth="1"/>
    <col min="3334" max="3334" width="4.875" style="66" customWidth="1"/>
    <col min="3335" max="3336" width="9" style="66" customWidth="1"/>
    <col min="3337" max="3338" width="8.125" style="66" customWidth="1"/>
    <col min="3339" max="3339" width="4.625" style="66" customWidth="1"/>
    <col min="3340" max="3340" width="6.375" style="66" customWidth="1"/>
    <col min="3341" max="3585" width="9" style="66" customWidth="1"/>
    <col min="3586" max="3586" width="13.125" style="66" customWidth="1"/>
    <col min="3587" max="3588" width="9" style="66" customWidth="1"/>
    <col min="3589" max="3589" width="5.875" style="66" customWidth="1"/>
    <col min="3590" max="3590" width="4.875" style="66" customWidth="1"/>
    <col min="3591" max="3592" width="9" style="66" customWidth="1"/>
    <col min="3593" max="3594" width="8.125" style="66" customWidth="1"/>
    <col min="3595" max="3595" width="4.625" style="66" customWidth="1"/>
    <col min="3596" max="3596" width="6.375" style="66" customWidth="1"/>
    <col min="3597" max="3841" width="9" style="66" customWidth="1"/>
    <col min="3842" max="3842" width="13.125" style="66" customWidth="1"/>
    <col min="3843" max="3844" width="9" style="66" customWidth="1"/>
    <col min="3845" max="3845" width="5.875" style="66" customWidth="1"/>
    <col min="3846" max="3846" width="4.875" style="66" customWidth="1"/>
    <col min="3847" max="3848" width="9" style="66" customWidth="1"/>
    <col min="3849" max="3850" width="8.125" style="66" customWidth="1"/>
    <col min="3851" max="3851" width="4.625" style="66" customWidth="1"/>
    <col min="3852" max="3852" width="6.375" style="66" customWidth="1"/>
    <col min="3853" max="4097" width="9" style="66" customWidth="1"/>
    <col min="4098" max="4098" width="13.125" style="66" customWidth="1"/>
    <col min="4099" max="4100" width="9" style="66" customWidth="1"/>
    <col min="4101" max="4101" width="5.875" style="66" customWidth="1"/>
    <col min="4102" max="4102" width="4.875" style="66" customWidth="1"/>
    <col min="4103" max="4104" width="9" style="66" customWidth="1"/>
    <col min="4105" max="4106" width="8.125" style="66" customWidth="1"/>
    <col min="4107" max="4107" width="4.625" style="66" customWidth="1"/>
    <col min="4108" max="4108" width="6.375" style="66" customWidth="1"/>
    <col min="4109" max="4353" width="9" style="66" customWidth="1"/>
    <col min="4354" max="4354" width="13.125" style="66" customWidth="1"/>
    <col min="4355" max="4356" width="9" style="66" customWidth="1"/>
    <col min="4357" max="4357" width="5.875" style="66" customWidth="1"/>
    <col min="4358" max="4358" width="4.875" style="66" customWidth="1"/>
    <col min="4359" max="4360" width="9" style="66" customWidth="1"/>
    <col min="4361" max="4362" width="8.125" style="66" customWidth="1"/>
    <col min="4363" max="4363" width="4.625" style="66" customWidth="1"/>
    <col min="4364" max="4364" width="6.375" style="66" customWidth="1"/>
    <col min="4365" max="4609" width="9" style="66" customWidth="1"/>
    <col min="4610" max="4610" width="13.125" style="66" customWidth="1"/>
    <col min="4611" max="4612" width="9" style="66" customWidth="1"/>
    <col min="4613" max="4613" width="5.875" style="66" customWidth="1"/>
    <col min="4614" max="4614" width="4.875" style="66" customWidth="1"/>
    <col min="4615" max="4616" width="9" style="66" customWidth="1"/>
    <col min="4617" max="4618" width="8.125" style="66" customWidth="1"/>
    <col min="4619" max="4619" width="4.625" style="66" customWidth="1"/>
    <col min="4620" max="4620" width="6.375" style="66" customWidth="1"/>
    <col min="4621" max="4865" width="9" style="66" customWidth="1"/>
    <col min="4866" max="4866" width="13.125" style="66" customWidth="1"/>
    <col min="4867" max="4868" width="9" style="66" customWidth="1"/>
    <col min="4869" max="4869" width="5.875" style="66" customWidth="1"/>
    <col min="4870" max="4870" width="4.875" style="66" customWidth="1"/>
    <col min="4871" max="4872" width="9" style="66" customWidth="1"/>
    <col min="4873" max="4874" width="8.125" style="66" customWidth="1"/>
    <col min="4875" max="4875" width="4.625" style="66" customWidth="1"/>
    <col min="4876" max="4876" width="6.375" style="66" customWidth="1"/>
    <col min="4877" max="5121" width="9" style="66" customWidth="1"/>
    <col min="5122" max="5122" width="13.125" style="66" customWidth="1"/>
    <col min="5123" max="5124" width="9" style="66" customWidth="1"/>
    <col min="5125" max="5125" width="5.875" style="66" customWidth="1"/>
    <col min="5126" max="5126" width="4.875" style="66" customWidth="1"/>
    <col min="5127" max="5128" width="9" style="66" customWidth="1"/>
    <col min="5129" max="5130" width="8.125" style="66" customWidth="1"/>
    <col min="5131" max="5131" width="4.625" style="66" customWidth="1"/>
    <col min="5132" max="5132" width="6.375" style="66" customWidth="1"/>
    <col min="5133" max="5377" width="9" style="66" customWidth="1"/>
    <col min="5378" max="5378" width="13.125" style="66" customWidth="1"/>
    <col min="5379" max="5380" width="9" style="66" customWidth="1"/>
    <col min="5381" max="5381" width="5.875" style="66" customWidth="1"/>
    <col min="5382" max="5382" width="4.875" style="66" customWidth="1"/>
    <col min="5383" max="5384" width="9" style="66" customWidth="1"/>
    <col min="5385" max="5386" width="8.125" style="66" customWidth="1"/>
    <col min="5387" max="5387" width="4.625" style="66" customWidth="1"/>
    <col min="5388" max="5388" width="6.375" style="66" customWidth="1"/>
    <col min="5389" max="5633" width="9" style="66" customWidth="1"/>
    <col min="5634" max="5634" width="13.125" style="66" customWidth="1"/>
    <col min="5635" max="5636" width="9" style="66" customWidth="1"/>
    <col min="5637" max="5637" width="5.875" style="66" customWidth="1"/>
    <col min="5638" max="5638" width="4.875" style="66" customWidth="1"/>
    <col min="5639" max="5640" width="9" style="66" customWidth="1"/>
    <col min="5641" max="5642" width="8.125" style="66" customWidth="1"/>
    <col min="5643" max="5643" width="4.625" style="66" customWidth="1"/>
    <col min="5644" max="5644" width="6.375" style="66" customWidth="1"/>
    <col min="5645" max="5889" width="9" style="66" customWidth="1"/>
    <col min="5890" max="5890" width="13.125" style="66" customWidth="1"/>
    <col min="5891" max="5892" width="9" style="66" customWidth="1"/>
    <col min="5893" max="5893" width="5.875" style="66" customWidth="1"/>
    <col min="5894" max="5894" width="4.875" style="66" customWidth="1"/>
    <col min="5895" max="5896" width="9" style="66" customWidth="1"/>
    <col min="5897" max="5898" width="8.125" style="66" customWidth="1"/>
    <col min="5899" max="5899" width="4.625" style="66" customWidth="1"/>
    <col min="5900" max="5900" width="6.375" style="66" customWidth="1"/>
    <col min="5901" max="6145" width="9" style="66" customWidth="1"/>
    <col min="6146" max="6146" width="13.125" style="66" customWidth="1"/>
    <col min="6147" max="6148" width="9" style="66" customWidth="1"/>
    <col min="6149" max="6149" width="5.875" style="66" customWidth="1"/>
    <col min="6150" max="6150" width="4.875" style="66" customWidth="1"/>
    <col min="6151" max="6152" width="9" style="66" customWidth="1"/>
    <col min="6153" max="6154" width="8.125" style="66" customWidth="1"/>
    <col min="6155" max="6155" width="4.625" style="66" customWidth="1"/>
    <col min="6156" max="6156" width="6.375" style="66" customWidth="1"/>
    <col min="6157" max="6401" width="9" style="66" customWidth="1"/>
    <col min="6402" max="6402" width="13.125" style="66" customWidth="1"/>
    <col min="6403" max="6404" width="9" style="66" customWidth="1"/>
    <col min="6405" max="6405" width="5.875" style="66" customWidth="1"/>
    <col min="6406" max="6406" width="4.875" style="66" customWidth="1"/>
    <col min="6407" max="6408" width="9" style="66" customWidth="1"/>
    <col min="6409" max="6410" width="8.125" style="66" customWidth="1"/>
    <col min="6411" max="6411" width="4.625" style="66" customWidth="1"/>
    <col min="6412" max="6412" width="6.375" style="66" customWidth="1"/>
    <col min="6413" max="6657" width="9" style="66" customWidth="1"/>
    <col min="6658" max="6658" width="13.125" style="66" customWidth="1"/>
    <col min="6659" max="6660" width="9" style="66" customWidth="1"/>
    <col min="6661" max="6661" width="5.875" style="66" customWidth="1"/>
    <col min="6662" max="6662" width="4.875" style="66" customWidth="1"/>
    <col min="6663" max="6664" width="9" style="66" customWidth="1"/>
    <col min="6665" max="6666" width="8.125" style="66" customWidth="1"/>
    <col min="6667" max="6667" width="4.625" style="66" customWidth="1"/>
    <col min="6668" max="6668" width="6.375" style="66" customWidth="1"/>
    <col min="6669" max="6913" width="9" style="66" customWidth="1"/>
    <col min="6914" max="6914" width="13.125" style="66" customWidth="1"/>
    <col min="6915" max="6916" width="9" style="66" customWidth="1"/>
    <col min="6917" max="6917" width="5.875" style="66" customWidth="1"/>
    <col min="6918" max="6918" width="4.875" style="66" customWidth="1"/>
    <col min="6919" max="6920" width="9" style="66" customWidth="1"/>
    <col min="6921" max="6922" width="8.125" style="66" customWidth="1"/>
    <col min="6923" max="6923" width="4.625" style="66" customWidth="1"/>
    <col min="6924" max="6924" width="6.375" style="66" customWidth="1"/>
    <col min="6925" max="7169" width="9" style="66" customWidth="1"/>
    <col min="7170" max="7170" width="13.125" style="66" customWidth="1"/>
    <col min="7171" max="7172" width="9" style="66" customWidth="1"/>
    <col min="7173" max="7173" width="5.875" style="66" customWidth="1"/>
    <col min="7174" max="7174" width="4.875" style="66" customWidth="1"/>
    <col min="7175" max="7176" width="9" style="66" customWidth="1"/>
    <col min="7177" max="7178" width="8.125" style="66" customWidth="1"/>
    <col min="7179" max="7179" width="4.625" style="66" customWidth="1"/>
    <col min="7180" max="7180" width="6.375" style="66" customWidth="1"/>
    <col min="7181" max="7425" width="9" style="66" customWidth="1"/>
    <col min="7426" max="7426" width="13.125" style="66" customWidth="1"/>
    <col min="7427" max="7428" width="9" style="66" customWidth="1"/>
    <col min="7429" max="7429" width="5.875" style="66" customWidth="1"/>
    <col min="7430" max="7430" width="4.875" style="66" customWidth="1"/>
    <col min="7431" max="7432" width="9" style="66" customWidth="1"/>
    <col min="7433" max="7434" width="8.125" style="66" customWidth="1"/>
    <col min="7435" max="7435" width="4.625" style="66" customWidth="1"/>
    <col min="7436" max="7436" width="6.375" style="66" customWidth="1"/>
    <col min="7437" max="7681" width="9" style="66" customWidth="1"/>
    <col min="7682" max="7682" width="13.125" style="66" customWidth="1"/>
    <col min="7683" max="7684" width="9" style="66" customWidth="1"/>
    <col min="7685" max="7685" width="5.875" style="66" customWidth="1"/>
    <col min="7686" max="7686" width="4.875" style="66" customWidth="1"/>
    <col min="7687" max="7688" width="9" style="66" customWidth="1"/>
    <col min="7689" max="7690" width="8.125" style="66" customWidth="1"/>
    <col min="7691" max="7691" width="4.625" style="66" customWidth="1"/>
    <col min="7692" max="7692" width="6.375" style="66" customWidth="1"/>
    <col min="7693" max="7937" width="9" style="66" customWidth="1"/>
    <col min="7938" max="7938" width="13.125" style="66" customWidth="1"/>
    <col min="7939" max="7940" width="9" style="66" customWidth="1"/>
    <col min="7941" max="7941" width="5.875" style="66" customWidth="1"/>
    <col min="7942" max="7942" width="4.875" style="66" customWidth="1"/>
    <col min="7943" max="7944" width="9" style="66" customWidth="1"/>
    <col min="7945" max="7946" width="8.125" style="66" customWidth="1"/>
    <col min="7947" max="7947" width="4.625" style="66" customWidth="1"/>
    <col min="7948" max="7948" width="6.375" style="66" customWidth="1"/>
    <col min="7949" max="8193" width="9" style="66" customWidth="1"/>
    <col min="8194" max="8194" width="13.125" style="66" customWidth="1"/>
    <col min="8195" max="8196" width="9" style="66" customWidth="1"/>
    <col min="8197" max="8197" width="5.875" style="66" customWidth="1"/>
    <col min="8198" max="8198" width="4.875" style="66" customWidth="1"/>
    <col min="8199" max="8200" width="9" style="66" customWidth="1"/>
    <col min="8201" max="8202" width="8.125" style="66" customWidth="1"/>
    <col min="8203" max="8203" width="4.625" style="66" customWidth="1"/>
    <col min="8204" max="8204" width="6.375" style="66" customWidth="1"/>
    <col min="8205" max="8449" width="9" style="66" customWidth="1"/>
    <col min="8450" max="8450" width="13.125" style="66" customWidth="1"/>
    <col min="8451" max="8452" width="9" style="66" customWidth="1"/>
    <col min="8453" max="8453" width="5.875" style="66" customWidth="1"/>
    <col min="8454" max="8454" width="4.875" style="66" customWidth="1"/>
    <col min="8455" max="8456" width="9" style="66" customWidth="1"/>
    <col min="8457" max="8458" width="8.125" style="66" customWidth="1"/>
    <col min="8459" max="8459" width="4.625" style="66" customWidth="1"/>
    <col min="8460" max="8460" width="6.375" style="66" customWidth="1"/>
    <col min="8461" max="8705" width="9" style="66" customWidth="1"/>
    <col min="8706" max="8706" width="13.125" style="66" customWidth="1"/>
    <col min="8707" max="8708" width="9" style="66" customWidth="1"/>
    <col min="8709" max="8709" width="5.875" style="66" customWidth="1"/>
    <col min="8710" max="8710" width="4.875" style="66" customWidth="1"/>
    <col min="8711" max="8712" width="9" style="66" customWidth="1"/>
    <col min="8713" max="8714" width="8.125" style="66" customWidth="1"/>
    <col min="8715" max="8715" width="4.625" style="66" customWidth="1"/>
    <col min="8716" max="8716" width="6.375" style="66" customWidth="1"/>
    <col min="8717" max="8961" width="9" style="66" customWidth="1"/>
    <col min="8962" max="8962" width="13.125" style="66" customWidth="1"/>
    <col min="8963" max="8964" width="9" style="66" customWidth="1"/>
    <col min="8965" max="8965" width="5.875" style="66" customWidth="1"/>
    <col min="8966" max="8966" width="4.875" style="66" customWidth="1"/>
    <col min="8967" max="8968" width="9" style="66" customWidth="1"/>
    <col min="8969" max="8970" width="8.125" style="66" customWidth="1"/>
    <col min="8971" max="8971" width="4.625" style="66" customWidth="1"/>
    <col min="8972" max="8972" width="6.375" style="66" customWidth="1"/>
    <col min="8973" max="9217" width="9" style="66" customWidth="1"/>
    <col min="9218" max="9218" width="13.125" style="66" customWidth="1"/>
    <col min="9219" max="9220" width="9" style="66" customWidth="1"/>
    <col min="9221" max="9221" width="5.875" style="66" customWidth="1"/>
    <col min="9222" max="9222" width="4.875" style="66" customWidth="1"/>
    <col min="9223" max="9224" width="9" style="66" customWidth="1"/>
    <col min="9225" max="9226" width="8.125" style="66" customWidth="1"/>
    <col min="9227" max="9227" width="4.625" style="66" customWidth="1"/>
    <col min="9228" max="9228" width="6.375" style="66" customWidth="1"/>
    <col min="9229" max="9473" width="9" style="66" customWidth="1"/>
    <col min="9474" max="9474" width="13.125" style="66" customWidth="1"/>
    <col min="9475" max="9476" width="9" style="66" customWidth="1"/>
    <col min="9477" max="9477" width="5.875" style="66" customWidth="1"/>
    <col min="9478" max="9478" width="4.875" style="66" customWidth="1"/>
    <col min="9479" max="9480" width="9" style="66" customWidth="1"/>
    <col min="9481" max="9482" width="8.125" style="66" customWidth="1"/>
    <col min="9483" max="9483" width="4.625" style="66" customWidth="1"/>
    <col min="9484" max="9484" width="6.375" style="66" customWidth="1"/>
    <col min="9485" max="9729" width="9" style="66" customWidth="1"/>
    <col min="9730" max="9730" width="13.125" style="66" customWidth="1"/>
    <col min="9731" max="9732" width="9" style="66" customWidth="1"/>
    <col min="9733" max="9733" width="5.875" style="66" customWidth="1"/>
    <col min="9734" max="9734" width="4.875" style="66" customWidth="1"/>
    <col min="9735" max="9736" width="9" style="66" customWidth="1"/>
    <col min="9737" max="9738" width="8.125" style="66" customWidth="1"/>
    <col min="9739" max="9739" width="4.625" style="66" customWidth="1"/>
    <col min="9740" max="9740" width="6.375" style="66" customWidth="1"/>
    <col min="9741" max="9985" width="9" style="66" customWidth="1"/>
    <col min="9986" max="9986" width="13.125" style="66" customWidth="1"/>
    <col min="9987" max="9988" width="9" style="66" customWidth="1"/>
    <col min="9989" max="9989" width="5.875" style="66" customWidth="1"/>
    <col min="9990" max="9990" width="4.875" style="66" customWidth="1"/>
    <col min="9991" max="9992" width="9" style="66" customWidth="1"/>
    <col min="9993" max="9994" width="8.125" style="66" customWidth="1"/>
    <col min="9995" max="9995" width="4.625" style="66" customWidth="1"/>
    <col min="9996" max="9996" width="6.375" style="66" customWidth="1"/>
    <col min="9997" max="10241" width="9" style="66" customWidth="1"/>
    <col min="10242" max="10242" width="13.125" style="66" customWidth="1"/>
    <col min="10243" max="10244" width="9" style="66" customWidth="1"/>
    <col min="10245" max="10245" width="5.875" style="66" customWidth="1"/>
    <col min="10246" max="10246" width="4.875" style="66" customWidth="1"/>
    <col min="10247" max="10248" width="9" style="66" customWidth="1"/>
    <col min="10249" max="10250" width="8.125" style="66" customWidth="1"/>
    <col min="10251" max="10251" width="4.625" style="66" customWidth="1"/>
    <col min="10252" max="10252" width="6.375" style="66" customWidth="1"/>
    <col min="10253" max="10497" width="9" style="66" customWidth="1"/>
    <col min="10498" max="10498" width="13.125" style="66" customWidth="1"/>
    <col min="10499" max="10500" width="9" style="66" customWidth="1"/>
    <col min="10501" max="10501" width="5.875" style="66" customWidth="1"/>
    <col min="10502" max="10502" width="4.875" style="66" customWidth="1"/>
    <col min="10503" max="10504" width="9" style="66" customWidth="1"/>
    <col min="10505" max="10506" width="8.125" style="66" customWidth="1"/>
    <col min="10507" max="10507" width="4.625" style="66" customWidth="1"/>
    <col min="10508" max="10508" width="6.375" style="66" customWidth="1"/>
    <col min="10509" max="10753" width="9" style="66" customWidth="1"/>
    <col min="10754" max="10754" width="13.125" style="66" customWidth="1"/>
    <col min="10755" max="10756" width="9" style="66" customWidth="1"/>
    <col min="10757" max="10757" width="5.875" style="66" customWidth="1"/>
    <col min="10758" max="10758" width="4.875" style="66" customWidth="1"/>
    <col min="10759" max="10760" width="9" style="66" customWidth="1"/>
    <col min="10761" max="10762" width="8.125" style="66" customWidth="1"/>
    <col min="10763" max="10763" width="4.625" style="66" customWidth="1"/>
    <col min="10764" max="10764" width="6.375" style="66" customWidth="1"/>
    <col min="10765" max="11009" width="9" style="66" customWidth="1"/>
    <col min="11010" max="11010" width="13.125" style="66" customWidth="1"/>
    <col min="11011" max="11012" width="9" style="66" customWidth="1"/>
    <col min="11013" max="11013" width="5.875" style="66" customWidth="1"/>
    <col min="11014" max="11014" width="4.875" style="66" customWidth="1"/>
    <col min="11015" max="11016" width="9" style="66" customWidth="1"/>
    <col min="11017" max="11018" width="8.125" style="66" customWidth="1"/>
    <col min="11019" max="11019" width="4.625" style="66" customWidth="1"/>
    <col min="11020" max="11020" width="6.375" style="66" customWidth="1"/>
    <col min="11021" max="11265" width="9" style="66" customWidth="1"/>
    <col min="11266" max="11266" width="13.125" style="66" customWidth="1"/>
    <col min="11267" max="11268" width="9" style="66" customWidth="1"/>
    <col min="11269" max="11269" width="5.875" style="66" customWidth="1"/>
    <col min="11270" max="11270" width="4.875" style="66" customWidth="1"/>
    <col min="11271" max="11272" width="9" style="66" customWidth="1"/>
    <col min="11273" max="11274" width="8.125" style="66" customWidth="1"/>
    <col min="11275" max="11275" width="4.625" style="66" customWidth="1"/>
    <col min="11276" max="11276" width="6.375" style="66" customWidth="1"/>
    <col min="11277" max="11521" width="9" style="66" customWidth="1"/>
    <col min="11522" max="11522" width="13.125" style="66" customWidth="1"/>
    <col min="11523" max="11524" width="9" style="66" customWidth="1"/>
    <col min="11525" max="11525" width="5.875" style="66" customWidth="1"/>
    <col min="11526" max="11526" width="4.875" style="66" customWidth="1"/>
    <col min="11527" max="11528" width="9" style="66" customWidth="1"/>
    <col min="11529" max="11530" width="8.125" style="66" customWidth="1"/>
    <col min="11531" max="11531" width="4.625" style="66" customWidth="1"/>
    <col min="11532" max="11532" width="6.375" style="66" customWidth="1"/>
    <col min="11533" max="11777" width="9" style="66" customWidth="1"/>
    <col min="11778" max="11778" width="13.125" style="66" customWidth="1"/>
    <col min="11779" max="11780" width="9" style="66" customWidth="1"/>
    <col min="11781" max="11781" width="5.875" style="66" customWidth="1"/>
    <col min="11782" max="11782" width="4.875" style="66" customWidth="1"/>
    <col min="11783" max="11784" width="9" style="66" customWidth="1"/>
    <col min="11785" max="11786" width="8.125" style="66" customWidth="1"/>
    <col min="11787" max="11787" width="4.625" style="66" customWidth="1"/>
    <col min="11788" max="11788" width="6.375" style="66" customWidth="1"/>
    <col min="11789" max="12033" width="9" style="66" customWidth="1"/>
    <col min="12034" max="12034" width="13.125" style="66" customWidth="1"/>
    <col min="12035" max="12036" width="9" style="66" customWidth="1"/>
    <col min="12037" max="12037" width="5.875" style="66" customWidth="1"/>
    <col min="12038" max="12038" width="4.875" style="66" customWidth="1"/>
    <col min="12039" max="12040" width="9" style="66" customWidth="1"/>
    <col min="12041" max="12042" width="8.125" style="66" customWidth="1"/>
    <col min="12043" max="12043" width="4.625" style="66" customWidth="1"/>
    <col min="12044" max="12044" width="6.375" style="66" customWidth="1"/>
    <col min="12045" max="12289" width="9" style="66" customWidth="1"/>
    <col min="12290" max="12290" width="13.125" style="66" customWidth="1"/>
    <col min="12291" max="12292" width="9" style="66" customWidth="1"/>
    <col min="12293" max="12293" width="5.875" style="66" customWidth="1"/>
    <col min="12294" max="12294" width="4.875" style="66" customWidth="1"/>
    <col min="12295" max="12296" width="9" style="66" customWidth="1"/>
    <col min="12297" max="12298" width="8.125" style="66" customWidth="1"/>
    <col min="12299" max="12299" width="4.625" style="66" customWidth="1"/>
    <col min="12300" max="12300" width="6.375" style="66" customWidth="1"/>
    <col min="12301" max="12545" width="9" style="66" customWidth="1"/>
    <col min="12546" max="12546" width="13.125" style="66" customWidth="1"/>
    <col min="12547" max="12548" width="9" style="66" customWidth="1"/>
    <col min="12549" max="12549" width="5.875" style="66" customWidth="1"/>
    <col min="12550" max="12550" width="4.875" style="66" customWidth="1"/>
    <col min="12551" max="12552" width="9" style="66" customWidth="1"/>
    <col min="12553" max="12554" width="8.125" style="66" customWidth="1"/>
    <col min="12555" max="12555" width="4.625" style="66" customWidth="1"/>
    <col min="12556" max="12556" width="6.375" style="66" customWidth="1"/>
    <col min="12557" max="12801" width="9" style="66" customWidth="1"/>
    <col min="12802" max="12802" width="13.125" style="66" customWidth="1"/>
    <col min="12803" max="12804" width="9" style="66" customWidth="1"/>
    <col min="12805" max="12805" width="5.875" style="66" customWidth="1"/>
    <col min="12806" max="12806" width="4.875" style="66" customWidth="1"/>
    <col min="12807" max="12808" width="9" style="66" customWidth="1"/>
    <col min="12809" max="12810" width="8.125" style="66" customWidth="1"/>
    <col min="12811" max="12811" width="4.625" style="66" customWidth="1"/>
    <col min="12812" max="12812" width="6.375" style="66" customWidth="1"/>
    <col min="12813" max="13057" width="9" style="66" customWidth="1"/>
    <col min="13058" max="13058" width="13.125" style="66" customWidth="1"/>
    <col min="13059" max="13060" width="9" style="66" customWidth="1"/>
    <col min="13061" max="13061" width="5.875" style="66" customWidth="1"/>
    <col min="13062" max="13062" width="4.875" style="66" customWidth="1"/>
    <col min="13063" max="13064" width="9" style="66" customWidth="1"/>
    <col min="13065" max="13066" width="8.125" style="66" customWidth="1"/>
    <col min="13067" max="13067" width="4.625" style="66" customWidth="1"/>
    <col min="13068" max="13068" width="6.375" style="66" customWidth="1"/>
    <col min="13069" max="13313" width="9" style="66" customWidth="1"/>
    <col min="13314" max="13314" width="13.125" style="66" customWidth="1"/>
    <col min="13315" max="13316" width="9" style="66" customWidth="1"/>
    <col min="13317" max="13317" width="5.875" style="66" customWidth="1"/>
    <col min="13318" max="13318" width="4.875" style="66" customWidth="1"/>
    <col min="13319" max="13320" width="9" style="66" customWidth="1"/>
    <col min="13321" max="13322" width="8.125" style="66" customWidth="1"/>
    <col min="13323" max="13323" width="4.625" style="66" customWidth="1"/>
    <col min="13324" max="13324" width="6.375" style="66" customWidth="1"/>
    <col min="13325" max="13569" width="9" style="66" customWidth="1"/>
    <col min="13570" max="13570" width="13.125" style="66" customWidth="1"/>
    <col min="13571" max="13572" width="9" style="66" customWidth="1"/>
    <col min="13573" max="13573" width="5.875" style="66" customWidth="1"/>
    <col min="13574" max="13574" width="4.875" style="66" customWidth="1"/>
    <col min="13575" max="13576" width="9" style="66" customWidth="1"/>
    <col min="13577" max="13578" width="8.125" style="66" customWidth="1"/>
    <col min="13579" max="13579" width="4.625" style="66" customWidth="1"/>
    <col min="13580" max="13580" width="6.375" style="66" customWidth="1"/>
    <col min="13581" max="13825" width="9" style="66" customWidth="1"/>
    <col min="13826" max="13826" width="13.125" style="66" customWidth="1"/>
    <col min="13827" max="13828" width="9" style="66" customWidth="1"/>
    <col min="13829" max="13829" width="5.875" style="66" customWidth="1"/>
    <col min="13830" max="13830" width="4.875" style="66" customWidth="1"/>
    <col min="13831" max="13832" width="9" style="66" customWidth="1"/>
    <col min="13833" max="13834" width="8.125" style="66" customWidth="1"/>
    <col min="13835" max="13835" width="4.625" style="66" customWidth="1"/>
    <col min="13836" max="13836" width="6.375" style="66" customWidth="1"/>
    <col min="13837" max="14081" width="9" style="66" customWidth="1"/>
    <col min="14082" max="14082" width="13.125" style="66" customWidth="1"/>
    <col min="14083" max="14084" width="9" style="66" customWidth="1"/>
    <col min="14085" max="14085" width="5.875" style="66" customWidth="1"/>
    <col min="14086" max="14086" width="4.875" style="66" customWidth="1"/>
    <col min="14087" max="14088" width="9" style="66" customWidth="1"/>
    <col min="14089" max="14090" width="8.125" style="66" customWidth="1"/>
    <col min="14091" max="14091" width="4.625" style="66" customWidth="1"/>
    <col min="14092" max="14092" width="6.375" style="66" customWidth="1"/>
    <col min="14093" max="14337" width="9" style="66" customWidth="1"/>
    <col min="14338" max="14338" width="13.125" style="66" customWidth="1"/>
    <col min="14339" max="14340" width="9" style="66" customWidth="1"/>
    <col min="14341" max="14341" width="5.875" style="66" customWidth="1"/>
    <col min="14342" max="14342" width="4.875" style="66" customWidth="1"/>
    <col min="14343" max="14344" width="9" style="66" customWidth="1"/>
    <col min="14345" max="14346" width="8.125" style="66" customWidth="1"/>
    <col min="14347" max="14347" width="4.625" style="66" customWidth="1"/>
    <col min="14348" max="14348" width="6.375" style="66" customWidth="1"/>
    <col min="14349" max="14593" width="9" style="66" customWidth="1"/>
    <col min="14594" max="14594" width="13.125" style="66" customWidth="1"/>
    <col min="14595" max="14596" width="9" style="66" customWidth="1"/>
    <col min="14597" max="14597" width="5.875" style="66" customWidth="1"/>
    <col min="14598" max="14598" width="4.875" style="66" customWidth="1"/>
    <col min="14599" max="14600" width="9" style="66" customWidth="1"/>
    <col min="14601" max="14602" width="8.125" style="66" customWidth="1"/>
    <col min="14603" max="14603" width="4.625" style="66" customWidth="1"/>
    <col min="14604" max="14604" width="6.375" style="66" customWidth="1"/>
    <col min="14605" max="14849" width="9" style="66" customWidth="1"/>
    <col min="14850" max="14850" width="13.125" style="66" customWidth="1"/>
    <col min="14851" max="14852" width="9" style="66" customWidth="1"/>
    <col min="14853" max="14853" width="5.875" style="66" customWidth="1"/>
    <col min="14854" max="14854" width="4.875" style="66" customWidth="1"/>
    <col min="14855" max="14856" width="9" style="66" customWidth="1"/>
    <col min="14857" max="14858" width="8.125" style="66" customWidth="1"/>
    <col min="14859" max="14859" width="4.625" style="66" customWidth="1"/>
    <col min="14860" max="14860" width="6.375" style="66" customWidth="1"/>
    <col min="14861" max="15105" width="9" style="66" customWidth="1"/>
    <col min="15106" max="15106" width="13.125" style="66" customWidth="1"/>
    <col min="15107" max="15108" width="9" style="66" customWidth="1"/>
    <col min="15109" max="15109" width="5.875" style="66" customWidth="1"/>
    <col min="15110" max="15110" width="4.875" style="66" customWidth="1"/>
    <col min="15111" max="15112" width="9" style="66" customWidth="1"/>
    <col min="15113" max="15114" width="8.125" style="66" customWidth="1"/>
    <col min="15115" max="15115" width="4.625" style="66" customWidth="1"/>
    <col min="15116" max="15116" width="6.375" style="66" customWidth="1"/>
    <col min="15117" max="15361" width="9" style="66" customWidth="1"/>
    <col min="15362" max="15362" width="13.125" style="66" customWidth="1"/>
    <col min="15363" max="15364" width="9" style="66" customWidth="1"/>
    <col min="15365" max="15365" width="5.875" style="66" customWidth="1"/>
    <col min="15366" max="15366" width="4.875" style="66" customWidth="1"/>
    <col min="15367" max="15368" width="9" style="66" customWidth="1"/>
    <col min="15369" max="15370" width="8.125" style="66" customWidth="1"/>
    <col min="15371" max="15371" width="4.625" style="66" customWidth="1"/>
    <col min="15372" max="15372" width="6.375" style="66" customWidth="1"/>
    <col min="15373" max="15617" width="9" style="66" customWidth="1"/>
    <col min="15618" max="15618" width="13.125" style="66" customWidth="1"/>
    <col min="15619" max="15620" width="9" style="66" customWidth="1"/>
    <col min="15621" max="15621" width="5.875" style="66" customWidth="1"/>
    <col min="15622" max="15622" width="4.875" style="66" customWidth="1"/>
    <col min="15623" max="15624" width="9" style="66" customWidth="1"/>
    <col min="15625" max="15626" width="8.125" style="66" customWidth="1"/>
    <col min="15627" max="15627" width="4.625" style="66" customWidth="1"/>
    <col min="15628" max="15628" width="6.375" style="66" customWidth="1"/>
    <col min="15629" max="15873" width="9" style="66" customWidth="1"/>
    <col min="15874" max="15874" width="13.125" style="66" customWidth="1"/>
    <col min="15875" max="15876" width="9" style="66" customWidth="1"/>
    <col min="15877" max="15877" width="5.875" style="66" customWidth="1"/>
    <col min="15878" max="15878" width="4.875" style="66" customWidth="1"/>
    <col min="15879" max="15880" width="9" style="66" customWidth="1"/>
    <col min="15881" max="15882" width="8.125" style="66" customWidth="1"/>
    <col min="15883" max="15883" width="4.625" style="66" customWidth="1"/>
    <col min="15884" max="15884" width="6.375" style="66" customWidth="1"/>
    <col min="15885" max="16129" width="9" style="66" customWidth="1"/>
    <col min="16130" max="16130" width="13.125" style="66" customWidth="1"/>
    <col min="16131" max="16132" width="9" style="66" customWidth="1"/>
    <col min="16133" max="16133" width="5.875" style="66" customWidth="1"/>
    <col min="16134" max="16134" width="4.875" style="66" customWidth="1"/>
    <col min="16135" max="16136" width="9" style="66" customWidth="1"/>
    <col min="16137" max="16138" width="8.125" style="66" customWidth="1"/>
    <col min="16139" max="16139" width="4.625" style="66" customWidth="1"/>
    <col min="16140" max="16140" width="6.375" style="66" customWidth="1"/>
    <col min="16141" max="16384" width="9" style="66" customWidth="1"/>
  </cols>
  <sheetData>
    <row r="1" spans="1:12">
      <c r="A1" s="66" t="s">
        <v>228</v>
      </c>
      <c r="B1" s="66" t="s">
        <v>207</v>
      </c>
      <c r="C1" s="66" t="s">
        <v>208</v>
      </c>
      <c r="D1" s="66" t="s">
        <v>209</v>
      </c>
      <c r="E1" s="66" t="s">
        <v>210</v>
      </c>
      <c r="F1" s="66" t="s">
        <v>211</v>
      </c>
      <c r="G1" s="66" t="s">
        <v>287</v>
      </c>
      <c r="H1" s="66" t="s">
        <v>212</v>
      </c>
      <c r="I1" s="66" t="s">
        <v>213</v>
      </c>
      <c r="J1" s="66" t="s">
        <v>214</v>
      </c>
      <c r="K1" s="67" t="s">
        <v>215</v>
      </c>
      <c r="L1" s="67" t="s">
        <v>216</v>
      </c>
    </row>
    <row r="2" spans="1:12">
      <c r="A2" s="66">
        <v>10</v>
      </c>
      <c r="B2" s="66">
        <v>0.1</v>
      </c>
      <c r="C2" s="66">
        <v>5.5</v>
      </c>
      <c r="D2" s="66">
        <v>0.1</v>
      </c>
      <c r="E2" s="66">
        <v>0</v>
      </c>
      <c r="F2" s="66">
        <v>2</v>
      </c>
      <c r="G2" s="68" t="s">
        <v>288</v>
      </c>
      <c r="J2" s="66">
        <v>3</v>
      </c>
      <c r="K2" s="66">
        <v>4</v>
      </c>
      <c r="L2" s="66">
        <v>1E-3</v>
      </c>
    </row>
    <row r="3" spans="1:12">
      <c r="A3" s="66">
        <v>10</v>
      </c>
      <c r="B3" s="66">
        <v>0.01</v>
      </c>
      <c r="C3" s="66">
        <v>5.5</v>
      </c>
      <c r="D3" s="66">
        <v>0.1</v>
      </c>
      <c r="E3" s="66">
        <v>0</v>
      </c>
      <c r="F3" s="66">
        <v>2</v>
      </c>
      <c r="G3" s="68" t="s">
        <v>289</v>
      </c>
      <c r="J3" s="66">
        <v>3</v>
      </c>
      <c r="K3" s="66">
        <v>4</v>
      </c>
      <c r="L3" s="66">
        <v>1E-3</v>
      </c>
    </row>
    <row r="4" spans="1:12" s="69" customFormat="1">
      <c r="A4" s="69">
        <v>10</v>
      </c>
      <c r="B4" s="69">
        <v>1</v>
      </c>
      <c r="C4" s="69">
        <v>5.5</v>
      </c>
      <c r="D4" s="69">
        <v>1</v>
      </c>
      <c r="E4" s="69">
        <v>0</v>
      </c>
      <c r="F4" s="69">
        <v>2</v>
      </c>
      <c r="G4" s="68" t="s">
        <v>290</v>
      </c>
      <c r="J4" s="69">
        <v>5</v>
      </c>
      <c r="K4" s="69">
        <v>4</v>
      </c>
      <c r="L4" s="69">
        <v>1</v>
      </c>
    </row>
    <row r="5" spans="1:12">
      <c r="A5" s="66">
        <v>10</v>
      </c>
      <c r="B5" s="66">
        <v>0.2</v>
      </c>
      <c r="C5" s="66">
        <v>5.5</v>
      </c>
      <c r="D5" s="66">
        <v>1</v>
      </c>
      <c r="E5" s="66">
        <v>0</v>
      </c>
      <c r="F5" s="66">
        <v>2</v>
      </c>
      <c r="G5" s="68" t="s">
        <v>291</v>
      </c>
      <c r="J5" s="66">
        <v>5</v>
      </c>
      <c r="K5" s="66">
        <v>4</v>
      </c>
      <c r="L5" s="66">
        <v>1</v>
      </c>
    </row>
    <row r="6" spans="1:12" s="69" customFormat="1">
      <c r="A6" s="69">
        <v>10</v>
      </c>
      <c r="B6" s="69">
        <v>10</v>
      </c>
      <c r="C6" s="69">
        <v>5.5</v>
      </c>
      <c r="D6" s="69">
        <v>10</v>
      </c>
      <c r="E6" s="69">
        <v>0</v>
      </c>
      <c r="F6" s="69">
        <v>2</v>
      </c>
      <c r="G6" s="68" t="s">
        <v>292</v>
      </c>
      <c r="J6" s="69">
        <v>4</v>
      </c>
      <c r="K6" s="69">
        <v>4</v>
      </c>
      <c r="L6" s="69">
        <v>1</v>
      </c>
    </row>
    <row r="7" spans="1:12">
      <c r="A7" s="66">
        <v>10</v>
      </c>
      <c r="B7" s="66">
        <v>2</v>
      </c>
      <c r="C7" s="66">
        <v>5.5</v>
      </c>
      <c r="D7" s="66">
        <v>10</v>
      </c>
      <c r="E7" s="66">
        <v>0</v>
      </c>
      <c r="F7" s="66">
        <v>2</v>
      </c>
      <c r="G7" s="68" t="s">
        <v>293</v>
      </c>
      <c r="J7" s="66">
        <v>4</v>
      </c>
      <c r="K7" s="66">
        <v>4</v>
      </c>
      <c r="L7" s="66">
        <v>1</v>
      </c>
    </row>
    <row r="8" spans="1:12" s="69" customFormat="1">
      <c r="A8" s="69">
        <v>10</v>
      </c>
      <c r="B8" s="69">
        <v>100</v>
      </c>
      <c r="C8" s="69">
        <v>5.5</v>
      </c>
      <c r="D8" s="69">
        <v>100</v>
      </c>
      <c r="E8" s="69">
        <v>0</v>
      </c>
      <c r="F8" s="69">
        <v>2</v>
      </c>
      <c r="G8" s="68" t="s">
        <v>294</v>
      </c>
      <c r="J8" s="69">
        <v>3</v>
      </c>
      <c r="K8" s="69">
        <v>4</v>
      </c>
      <c r="L8" s="69">
        <v>1</v>
      </c>
    </row>
    <row r="9" spans="1:12">
      <c r="A9" s="66">
        <v>10</v>
      </c>
      <c r="B9" s="66">
        <v>20</v>
      </c>
      <c r="C9" s="66">
        <v>5.5</v>
      </c>
      <c r="D9" s="66">
        <v>100</v>
      </c>
      <c r="E9" s="66">
        <v>0</v>
      </c>
      <c r="F9" s="66">
        <v>2</v>
      </c>
      <c r="G9" s="68" t="s">
        <v>295</v>
      </c>
      <c r="J9" s="66">
        <v>3</v>
      </c>
      <c r="K9" s="66">
        <v>4</v>
      </c>
      <c r="L9" s="66">
        <v>1</v>
      </c>
    </row>
    <row r="10" spans="1:12" s="69" customFormat="1">
      <c r="A10" s="69">
        <v>50</v>
      </c>
      <c r="B10" s="69">
        <v>700</v>
      </c>
      <c r="C10" s="69">
        <v>5.5</v>
      </c>
      <c r="D10" s="69">
        <v>750</v>
      </c>
      <c r="E10" s="69">
        <v>0</v>
      </c>
      <c r="F10" s="69">
        <v>2</v>
      </c>
      <c r="G10" s="68" t="s">
        <v>296</v>
      </c>
      <c r="J10" s="69">
        <v>2</v>
      </c>
      <c r="K10" s="69">
        <v>4</v>
      </c>
      <c r="L10" s="69">
        <v>1</v>
      </c>
    </row>
    <row r="11" spans="1:12">
      <c r="A11" s="66">
        <v>50</v>
      </c>
      <c r="B11" s="66">
        <v>200</v>
      </c>
      <c r="C11" s="66">
        <v>5.5</v>
      </c>
      <c r="D11" s="66">
        <v>750</v>
      </c>
      <c r="E11" s="66">
        <v>0</v>
      </c>
      <c r="F11" s="66">
        <v>2</v>
      </c>
      <c r="G11" s="68" t="s">
        <v>297</v>
      </c>
      <c r="J11" s="66">
        <v>2</v>
      </c>
      <c r="K11" s="66">
        <v>4</v>
      </c>
      <c r="L11" s="66">
        <v>1</v>
      </c>
    </row>
    <row r="12" spans="1:12" s="69" customFormat="1">
      <c r="A12" s="69">
        <v>1000</v>
      </c>
      <c r="B12" s="69">
        <v>0.1</v>
      </c>
      <c r="C12" s="69">
        <v>5.5</v>
      </c>
      <c r="D12" s="69">
        <v>0.1</v>
      </c>
      <c r="E12" s="69">
        <v>0</v>
      </c>
      <c r="F12" s="69">
        <v>2</v>
      </c>
      <c r="G12" s="70" t="s">
        <v>298</v>
      </c>
      <c r="J12" s="69">
        <v>3</v>
      </c>
      <c r="K12" s="69">
        <v>4</v>
      </c>
      <c r="L12" s="69">
        <v>1E-3</v>
      </c>
    </row>
    <row r="13" spans="1:12">
      <c r="A13" s="66">
        <v>1000</v>
      </c>
      <c r="B13" s="66">
        <v>0.05</v>
      </c>
      <c r="C13" s="66">
        <v>5.5</v>
      </c>
      <c r="D13" s="66">
        <v>0.1</v>
      </c>
      <c r="E13" s="66">
        <v>0</v>
      </c>
      <c r="F13" s="66">
        <v>2</v>
      </c>
      <c r="G13" s="68" t="s">
        <v>299</v>
      </c>
      <c r="J13" s="66">
        <v>3</v>
      </c>
      <c r="K13" s="66">
        <v>4</v>
      </c>
      <c r="L13" s="66">
        <v>1E-3</v>
      </c>
    </row>
    <row r="14" spans="1:12">
      <c r="A14" s="66">
        <v>1000</v>
      </c>
      <c r="B14" s="66">
        <v>0.01</v>
      </c>
      <c r="C14" s="66">
        <v>5.5</v>
      </c>
      <c r="D14" s="66">
        <v>0.1</v>
      </c>
      <c r="E14" s="66">
        <v>0</v>
      </c>
      <c r="F14" s="66">
        <v>2</v>
      </c>
      <c r="G14" s="68" t="s">
        <v>300</v>
      </c>
      <c r="J14" s="66">
        <v>3</v>
      </c>
      <c r="K14" s="66">
        <v>4</v>
      </c>
      <c r="L14" s="66">
        <v>1E-3</v>
      </c>
    </row>
    <row r="15" spans="1:12" s="69" customFormat="1">
      <c r="A15" s="69">
        <v>1000</v>
      </c>
      <c r="B15" s="73">
        <v>1</v>
      </c>
      <c r="C15" s="69">
        <v>5.5</v>
      </c>
      <c r="D15" s="69">
        <v>1</v>
      </c>
      <c r="E15" s="69">
        <v>0</v>
      </c>
      <c r="F15" s="69">
        <v>2</v>
      </c>
      <c r="G15" s="70" t="s">
        <v>301</v>
      </c>
      <c r="J15" s="69">
        <v>5</v>
      </c>
      <c r="K15" s="69">
        <v>4</v>
      </c>
      <c r="L15" s="69">
        <v>1</v>
      </c>
    </row>
    <row r="16" spans="1:12">
      <c r="A16" s="66">
        <v>1000</v>
      </c>
      <c r="B16" s="74">
        <v>0.5</v>
      </c>
      <c r="C16" s="66">
        <v>5.5</v>
      </c>
      <c r="D16" s="66">
        <v>1</v>
      </c>
      <c r="E16" s="66">
        <v>0</v>
      </c>
      <c r="F16" s="66">
        <v>2</v>
      </c>
      <c r="G16" s="71" t="s">
        <v>302</v>
      </c>
      <c r="J16" s="66">
        <v>5</v>
      </c>
      <c r="K16" s="66">
        <v>4</v>
      </c>
      <c r="L16" s="66">
        <v>1</v>
      </c>
    </row>
    <row r="17" spans="1:12">
      <c r="A17" s="66">
        <v>1000</v>
      </c>
      <c r="B17" s="74">
        <v>0.2</v>
      </c>
      <c r="C17" s="66">
        <v>5.5</v>
      </c>
      <c r="D17" s="66">
        <v>1</v>
      </c>
      <c r="E17" s="66">
        <v>0</v>
      </c>
      <c r="F17" s="66">
        <v>2</v>
      </c>
      <c r="G17" s="70" t="s">
        <v>303</v>
      </c>
      <c r="J17" s="66">
        <v>5</v>
      </c>
      <c r="K17" s="66">
        <v>4</v>
      </c>
      <c r="L17" s="66">
        <v>1</v>
      </c>
    </row>
    <row r="18" spans="1:12" s="69" customFormat="1">
      <c r="A18" s="69">
        <v>1000</v>
      </c>
      <c r="B18" s="73">
        <v>10</v>
      </c>
      <c r="C18" s="69">
        <v>5.5</v>
      </c>
      <c r="D18" s="69">
        <v>10</v>
      </c>
      <c r="E18" s="69">
        <v>0</v>
      </c>
      <c r="F18" s="69">
        <v>2</v>
      </c>
      <c r="G18" s="71" t="s">
        <v>304</v>
      </c>
      <c r="J18" s="69">
        <v>4</v>
      </c>
      <c r="K18" s="69">
        <v>4</v>
      </c>
      <c r="L18" s="69">
        <v>1</v>
      </c>
    </row>
    <row r="19" spans="1:12">
      <c r="A19" s="66">
        <v>1000</v>
      </c>
      <c r="B19" s="75">
        <v>5</v>
      </c>
      <c r="C19" s="66">
        <v>5.5</v>
      </c>
      <c r="D19" s="66">
        <v>10</v>
      </c>
      <c r="E19" s="66">
        <v>0</v>
      </c>
      <c r="F19" s="66">
        <v>2</v>
      </c>
      <c r="G19" s="70" t="s">
        <v>305</v>
      </c>
      <c r="J19" s="66">
        <v>4</v>
      </c>
      <c r="K19" s="66">
        <v>4</v>
      </c>
      <c r="L19" s="66">
        <v>1</v>
      </c>
    </row>
    <row r="20" spans="1:12">
      <c r="A20" s="66">
        <v>1000</v>
      </c>
      <c r="B20" s="75">
        <v>2</v>
      </c>
      <c r="C20" s="66">
        <v>5.5</v>
      </c>
      <c r="D20" s="66">
        <v>10</v>
      </c>
      <c r="E20" s="66">
        <v>0</v>
      </c>
      <c r="F20" s="66">
        <v>2</v>
      </c>
      <c r="G20" s="71" t="s">
        <v>306</v>
      </c>
      <c r="J20" s="66">
        <v>4</v>
      </c>
      <c r="K20" s="66">
        <v>4</v>
      </c>
      <c r="L20" s="66">
        <v>1</v>
      </c>
    </row>
    <row r="21" spans="1:12" s="69" customFormat="1">
      <c r="A21" s="69">
        <v>1000</v>
      </c>
      <c r="B21" s="73">
        <v>100</v>
      </c>
      <c r="C21" s="69">
        <v>5.5</v>
      </c>
      <c r="D21" s="69">
        <v>100</v>
      </c>
      <c r="E21" s="69">
        <v>0</v>
      </c>
      <c r="F21" s="69">
        <v>2</v>
      </c>
      <c r="G21" s="70" t="s">
        <v>307</v>
      </c>
      <c r="J21" s="69">
        <v>3</v>
      </c>
      <c r="K21" s="69">
        <v>4</v>
      </c>
      <c r="L21" s="69">
        <v>1</v>
      </c>
    </row>
    <row r="22" spans="1:12">
      <c r="A22" s="66">
        <v>1000</v>
      </c>
      <c r="B22" s="75">
        <v>50</v>
      </c>
      <c r="C22" s="66">
        <v>5.5</v>
      </c>
      <c r="D22" s="66">
        <v>100</v>
      </c>
      <c r="E22" s="66">
        <v>0</v>
      </c>
      <c r="F22" s="66">
        <v>2</v>
      </c>
      <c r="G22" s="71" t="s">
        <v>308</v>
      </c>
      <c r="J22" s="66">
        <v>3</v>
      </c>
      <c r="K22" s="66">
        <v>4</v>
      </c>
      <c r="L22" s="66">
        <v>1</v>
      </c>
    </row>
    <row r="23" spans="1:12">
      <c r="A23" s="66">
        <v>1000</v>
      </c>
      <c r="B23" s="75">
        <v>20</v>
      </c>
      <c r="C23" s="66">
        <v>5.5</v>
      </c>
      <c r="D23" s="66">
        <v>100</v>
      </c>
      <c r="E23" s="66">
        <v>0</v>
      </c>
      <c r="F23" s="66">
        <v>2</v>
      </c>
      <c r="G23" s="70" t="s">
        <v>309</v>
      </c>
      <c r="J23" s="66">
        <v>3</v>
      </c>
      <c r="K23" s="66">
        <v>4</v>
      </c>
      <c r="L23" s="66">
        <v>1</v>
      </c>
    </row>
    <row r="24" spans="1:12" s="69" customFormat="1">
      <c r="A24" s="69">
        <v>1000</v>
      </c>
      <c r="B24" s="73">
        <v>700</v>
      </c>
      <c r="C24" s="69">
        <v>5.5</v>
      </c>
      <c r="D24" s="69">
        <v>750</v>
      </c>
      <c r="E24" s="69">
        <v>0</v>
      </c>
      <c r="F24" s="69">
        <v>2</v>
      </c>
      <c r="G24" s="71" t="s">
        <v>310</v>
      </c>
      <c r="J24" s="69">
        <v>2</v>
      </c>
      <c r="K24" s="69">
        <v>4</v>
      </c>
      <c r="L24" s="69">
        <v>1</v>
      </c>
    </row>
    <row r="25" spans="1:12">
      <c r="A25" s="66">
        <v>1000</v>
      </c>
      <c r="B25" s="75">
        <v>500</v>
      </c>
      <c r="C25" s="66">
        <v>5.5</v>
      </c>
      <c r="D25" s="66">
        <v>750</v>
      </c>
      <c r="E25" s="66">
        <v>0</v>
      </c>
      <c r="F25" s="66">
        <v>2</v>
      </c>
      <c r="G25" s="70" t="s">
        <v>311</v>
      </c>
      <c r="J25" s="66">
        <v>2</v>
      </c>
      <c r="K25" s="66">
        <v>4</v>
      </c>
      <c r="L25" s="66">
        <v>1</v>
      </c>
    </row>
    <row r="26" spans="1:12">
      <c r="A26" s="66">
        <v>1000</v>
      </c>
      <c r="B26" s="75">
        <v>200</v>
      </c>
      <c r="C26" s="66">
        <v>5.5</v>
      </c>
      <c r="D26" s="66">
        <v>750</v>
      </c>
      <c r="E26" s="66">
        <v>0</v>
      </c>
      <c r="F26" s="66">
        <v>2</v>
      </c>
      <c r="G26" s="71" t="s">
        <v>312</v>
      </c>
      <c r="J26" s="66">
        <v>2</v>
      </c>
      <c r="K26" s="66">
        <v>4</v>
      </c>
      <c r="L26" s="66">
        <v>1</v>
      </c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OHM</vt:lpstr>
      <vt:lpstr>DCV</vt:lpstr>
      <vt:lpstr>ACV1</vt:lpstr>
      <vt:lpstr>ACV2</vt:lpstr>
      <vt:lpstr>DCI</vt:lpstr>
      <vt:lpstr>ACI</vt:lpstr>
      <vt:lpstr>配置OHM</vt:lpstr>
      <vt:lpstr>配置DCV</vt:lpstr>
      <vt:lpstr>配置ACV1</vt:lpstr>
      <vt:lpstr>配置ACV2</vt:lpstr>
      <vt:lpstr>配置DCI</vt:lpstr>
      <vt:lpstr>配置ACI</vt:lpstr>
      <vt:lpstr>点数范围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weilynare</cp:lastModifiedBy>
  <dcterms:created xsi:type="dcterms:W3CDTF">2006-09-16T08:00:00Z</dcterms:created>
  <dcterms:modified xsi:type="dcterms:W3CDTF">2023-10-18T08:47:44Z</dcterms:modified>
  <cp:category/>
  <cp:contentStatus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_path">
    <vt:lpwstr>D:\项目\2023项目\柳州长虹\数字多用表自动化程序\模板\34401A.xlsx</vt:lpwstr>
  </property>
</Properties>
</file>