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105" windowWidth="14805" windowHeight="8010" tabRatio="670" activeTab="12"/>
  </bookViews>
  <sheets>
    <sheet name="OHM" sheetId="1" r:id="rId1"/>
    <sheet name="DCV" sheetId="2" r:id="rId2"/>
    <sheet name="ACV1" sheetId="3" r:id="rId3"/>
    <sheet name="ACV2" sheetId="4" r:id="rId4"/>
    <sheet name="DCI" sheetId="5" r:id="rId5"/>
    <sheet name="ACI" sheetId="6" r:id="rId6"/>
    <sheet name="配置OHM" sheetId="8" r:id="rId7"/>
    <sheet name="配置DCV" sheetId="9" r:id="rId8"/>
    <sheet name="配置ACV1" sheetId="10" r:id="rId9"/>
    <sheet name="配置ACV2" sheetId="11" r:id="rId10"/>
    <sheet name="配置DCI" sheetId="12" r:id="rId11"/>
    <sheet name="配置ACI" sheetId="13" r:id="rId12"/>
    <sheet name="点数范围" sheetId="14" r:id="rId13"/>
  </sheets>
  <calcPr calcId="144525" calcMode="manual"/>
</workbook>
</file>

<file path=xl/calcChain.xml><?xml version="1.0" encoding="utf-8"?>
<calcChain xmlns="http://schemas.openxmlformats.org/spreadsheetml/2006/main">
  <c r="G32" i="6" l="1"/>
  <c r="E32" i="6"/>
  <c r="G16" i="6"/>
  <c r="E16" i="6"/>
  <c r="F8" i="1" l="1"/>
  <c r="D8" i="1"/>
  <c r="G36" i="3"/>
  <c r="E36" i="3"/>
  <c r="G35" i="3"/>
  <c r="E35" i="3"/>
  <c r="G34" i="3"/>
  <c r="E34" i="3"/>
  <c r="G33" i="3"/>
  <c r="E33" i="3"/>
  <c r="G32" i="3"/>
  <c r="E32" i="3"/>
  <c r="G31" i="3"/>
  <c r="E31" i="3"/>
  <c r="G30" i="3"/>
  <c r="E30" i="3"/>
  <c r="G29" i="3"/>
  <c r="E29" i="3"/>
  <c r="G28" i="3"/>
  <c r="E28" i="3"/>
  <c r="G27" i="3"/>
  <c r="E27" i="3"/>
  <c r="G26" i="3"/>
  <c r="E26" i="3"/>
  <c r="G25" i="3"/>
  <c r="E25" i="3"/>
  <c r="G23" i="3"/>
  <c r="E23" i="3"/>
  <c r="G22" i="3"/>
  <c r="E22" i="3"/>
  <c r="G21" i="3"/>
  <c r="E21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0" i="3"/>
  <c r="E10" i="3"/>
  <c r="G9" i="3"/>
  <c r="E9" i="3"/>
  <c r="G19" i="4"/>
  <c r="E19" i="4"/>
  <c r="G18" i="4"/>
  <c r="E18" i="4"/>
  <c r="G30" i="4"/>
  <c r="E30" i="4"/>
  <c r="G29" i="4"/>
  <c r="E29" i="4"/>
  <c r="G28" i="4"/>
  <c r="E28" i="4"/>
  <c r="G27" i="4"/>
  <c r="E27" i="4"/>
  <c r="G26" i="4"/>
  <c r="E26" i="4"/>
  <c r="G25" i="4"/>
  <c r="E25" i="4"/>
  <c r="G24" i="4"/>
  <c r="E24" i="4"/>
  <c r="G22" i="4"/>
  <c r="E22" i="4"/>
  <c r="G21" i="4"/>
  <c r="E21" i="4"/>
  <c r="G17" i="4"/>
  <c r="E17" i="4"/>
  <c r="G16" i="4"/>
  <c r="E16" i="4"/>
  <c r="G15" i="4"/>
  <c r="E15" i="4"/>
  <c r="G14" i="4"/>
  <c r="E14" i="4"/>
  <c r="G13" i="4"/>
  <c r="E13" i="4"/>
  <c r="G12" i="4"/>
  <c r="E12" i="4"/>
  <c r="G10" i="4"/>
  <c r="E10" i="4"/>
  <c r="G9" i="4"/>
  <c r="E9" i="4"/>
  <c r="G34" i="6"/>
  <c r="E34" i="6"/>
  <c r="G33" i="6"/>
  <c r="E33" i="6"/>
  <c r="G31" i="6"/>
  <c r="E31" i="6"/>
  <c r="G30" i="6"/>
  <c r="E30" i="6"/>
  <c r="G18" i="6"/>
  <c r="E18" i="6"/>
  <c r="G17" i="6"/>
  <c r="E17" i="6"/>
  <c r="G15" i="6"/>
  <c r="E15" i="6"/>
  <c r="F47" i="5"/>
  <c r="D47" i="5"/>
  <c r="F46" i="5"/>
  <c r="D46" i="5"/>
  <c r="F45" i="5"/>
  <c r="D45" i="5"/>
  <c r="F44" i="5"/>
  <c r="D44" i="5"/>
  <c r="F40" i="5"/>
  <c r="D40" i="5"/>
  <c r="F39" i="5"/>
  <c r="D39" i="5"/>
  <c r="F38" i="5"/>
  <c r="D38" i="5"/>
  <c r="F37" i="5"/>
  <c r="D37" i="5"/>
  <c r="F27" i="5"/>
  <c r="D27" i="5"/>
  <c r="F26" i="5"/>
  <c r="D26" i="5"/>
  <c r="F25" i="5"/>
  <c r="D25" i="5"/>
  <c r="F24" i="5"/>
  <c r="D24" i="5"/>
  <c r="F23" i="5"/>
  <c r="D23" i="5"/>
  <c r="F18" i="5"/>
  <c r="D18" i="5"/>
  <c r="F17" i="5"/>
  <c r="D17" i="5"/>
  <c r="F16" i="5"/>
  <c r="D16" i="5"/>
  <c r="F15" i="5"/>
  <c r="D15" i="5"/>
  <c r="F14" i="5"/>
  <c r="D14" i="5"/>
  <c r="F13" i="5"/>
  <c r="D13" i="5"/>
  <c r="L20" i="6" l="1"/>
  <c r="J20" i="6"/>
  <c r="O20" i="6" s="1"/>
  <c r="L19" i="6"/>
  <c r="J19" i="6"/>
  <c r="L18" i="6"/>
  <c r="J18" i="6"/>
  <c r="K18" i="6" s="1"/>
  <c r="L17" i="6"/>
  <c r="J17" i="6"/>
  <c r="K17" i="6" s="1"/>
  <c r="L16" i="6"/>
  <c r="J16" i="6"/>
  <c r="O16" i="6" s="1"/>
  <c r="L15" i="6"/>
  <c r="J15" i="6"/>
  <c r="K15" i="6" s="1"/>
  <c r="L13" i="6"/>
  <c r="J13" i="6"/>
  <c r="O13" i="6" s="1"/>
  <c r="L12" i="6"/>
  <c r="J12" i="6"/>
  <c r="K12" i="6" s="1"/>
  <c r="L11" i="6"/>
  <c r="J11" i="6"/>
  <c r="O11" i="6" s="1"/>
  <c r="L10" i="6"/>
  <c r="J10" i="6"/>
  <c r="K10" i="6" s="1"/>
  <c r="L9" i="6"/>
  <c r="J9" i="6"/>
  <c r="O9" i="6" s="1"/>
  <c r="K26" i="5"/>
  <c r="I26" i="5"/>
  <c r="N26" i="5" s="1"/>
  <c r="K25" i="5"/>
  <c r="I25" i="5"/>
  <c r="J25" i="5" s="1"/>
  <c r="K23" i="5"/>
  <c r="I23" i="5"/>
  <c r="J23" i="5" s="1"/>
  <c r="K22" i="5"/>
  <c r="I22" i="5"/>
  <c r="N22" i="5" s="1"/>
  <c r="K21" i="5"/>
  <c r="I21" i="5"/>
  <c r="N21" i="5" s="1"/>
  <c r="K20" i="5"/>
  <c r="I20" i="5"/>
  <c r="J20" i="5" s="1"/>
  <c r="K19" i="5"/>
  <c r="I19" i="5"/>
  <c r="K18" i="5"/>
  <c r="I18" i="5"/>
  <c r="N18" i="5" s="1"/>
  <c r="K17" i="5"/>
  <c r="I17" i="5"/>
  <c r="N17" i="5" s="1"/>
  <c r="K16" i="5"/>
  <c r="I16" i="5"/>
  <c r="N16" i="5" s="1"/>
  <c r="K14" i="5"/>
  <c r="I14" i="5"/>
  <c r="J14" i="5" s="1"/>
  <c r="L14" i="5" s="1"/>
  <c r="K13" i="5"/>
  <c r="I13" i="5"/>
  <c r="N13" i="5" s="1"/>
  <c r="K12" i="5"/>
  <c r="I12" i="5"/>
  <c r="N12" i="5" s="1"/>
  <c r="K11" i="5"/>
  <c r="I11" i="5"/>
  <c r="N11" i="5" s="1"/>
  <c r="K10" i="5"/>
  <c r="I10" i="5"/>
  <c r="J10" i="5" s="1"/>
  <c r="K9" i="5"/>
  <c r="I9" i="5"/>
  <c r="N9" i="5" s="1"/>
  <c r="K8" i="5"/>
  <c r="I8" i="5"/>
  <c r="N8" i="5" s="1"/>
  <c r="K7" i="5"/>
  <c r="I7" i="5"/>
  <c r="N7" i="5" s="1"/>
  <c r="K6" i="5"/>
  <c r="I6" i="5"/>
  <c r="N6" i="5" s="1"/>
  <c r="L30" i="4"/>
  <c r="J30" i="4"/>
  <c r="K30" i="4" s="1"/>
  <c r="M30" i="4" s="1"/>
  <c r="L29" i="4"/>
  <c r="J29" i="4"/>
  <c r="K29" i="4" s="1"/>
  <c r="L28" i="4"/>
  <c r="J28" i="4"/>
  <c r="O28" i="4" s="1"/>
  <c r="L27" i="4"/>
  <c r="J27" i="4"/>
  <c r="K27" i="4" s="1"/>
  <c r="L26" i="4"/>
  <c r="J26" i="4"/>
  <c r="K26" i="4" s="1"/>
  <c r="L25" i="4"/>
  <c r="J25" i="4"/>
  <c r="K25" i="4" s="1"/>
  <c r="L23" i="4"/>
  <c r="J23" i="4"/>
  <c r="O23" i="4" s="1"/>
  <c r="L22" i="4"/>
  <c r="J22" i="4"/>
  <c r="O22" i="4" s="1"/>
  <c r="L17" i="4"/>
  <c r="J17" i="4"/>
  <c r="O17" i="4" s="1"/>
  <c r="L16" i="4"/>
  <c r="J16" i="4"/>
  <c r="K16" i="4" s="1"/>
  <c r="L15" i="4"/>
  <c r="J15" i="4"/>
  <c r="K15" i="4" s="1"/>
  <c r="L14" i="4"/>
  <c r="J14" i="4"/>
  <c r="O14" i="4" s="1"/>
  <c r="L13" i="4"/>
  <c r="J13" i="4"/>
  <c r="K13" i="4" s="1"/>
  <c r="L12" i="4"/>
  <c r="J12" i="4"/>
  <c r="O12" i="4" s="1"/>
  <c r="L10" i="4"/>
  <c r="J10" i="4"/>
  <c r="K10" i="4" s="1"/>
  <c r="L9" i="4"/>
  <c r="J9" i="4"/>
  <c r="K9" i="4" s="1"/>
  <c r="L36" i="3"/>
  <c r="M36" i="3" s="1"/>
  <c r="J36" i="3"/>
  <c r="K36" i="3" s="1"/>
  <c r="L35" i="3"/>
  <c r="J35" i="3"/>
  <c r="O35" i="3" s="1"/>
  <c r="L34" i="3"/>
  <c r="J34" i="3"/>
  <c r="O34" i="3" s="1"/>
  <c r="O33" i="3"/>
  <c r="L33" i="3"/>
  <c r="J33" i="3"/>
  <c r="K33" i="3" s="1"/>
  <c r="L32" i="3"/>
  <c r="J32" i="3"/>
  <c r="K32" i="3" s="1"/>
  <c r="L31" i="3"/>
  <c r="J31" i="3"/>
  <c r="O31" i="3" s="1"/>
  <c r="L30" i="3"/>
  <c r="J30" i="3"/>
  <c r="K30" i="3" s="1"/>
  <c r="L29" i="3"/>
  <c r="J29" i="3"/>
  <c r="K29" i="3" s="1"/>
  <c r="M29" i="3" s="1"/>
  <c r="L28" i="3"/>
  <c r="J28" i="3"/>
  <c r="K28" i="3" s="1"/>
  <c r="M28" i="3" s="1"/>
  <c r="L27" i="3"/>
  <c r="K27" i="3"/>
  <c r="J27" i="3"/>
  <c r="O27" i="3" s="1"/>
  <c r="L26" i="3"/>
  <c r="K26" i="3"/>
  <c r="M26" i="3" s="1"/>
  <c r="J26" i="3"/>
  <c r="O26" i="3" s="1"/>
  <c r="L25" i="3"/>
  <c r="J25" i="3"/>
  <c r="K25" i="3" s="1"/>
  <c r="M25" i="3" s="1"/>
  <c r="L23" i="3"/>
  <c r="J23" i="3"/>
  <c r="K23" i="3" s="1"/>
  <c r="L22" i="3"/>
  <c r="J22" i="3"/>
  <c r="O22" i="3" s="1"/>
  <c r="L21" i="3"/>
  <c r="J21" i="3"/>
  <c r="K21" i="3" s="1"/>
  <c r="M21" i="3" s="1"/>
  <c r="M19" i="3"/>
  <c r="L19" i="3"/>
  <c r="J19" i="3"/>
  <c r="K19" i="3" s="1"/>
  <c r="L18" i="3"/>
  <c r="J18" i="3"/>
  <c r="K18" i="3" s="1"/>
  <c r="M18" i="3" s="1"/>
  <c r="L17" i="3"/>
  <c r="J17" i="3"/>
  <c r="O17" i="3" s="1"/>
  <c r="O16" i="3"/>
  <c r="L16" i="3"/>
  <c r="J16" i="3"/>
  <c r="K16" i="3" s="1"/>
  <c r="M16" i="3" s="1"/>
  <c r="L15" i="3"/>
  <c r="M15" i="3" s="1"/>
  <c r="K15" i="3"/>
  <c r="J15" i="3"/>
  <c r="O15" i="3" s="1"/>
  <c r="O14" i="3"/>
  <c r="L14" i="3"/>
  <c r="K14" i="3"/>
  <c r="J14" i="3"/>
  <c r="L13" i="3"/>
  <c r="K13" i="3"/>
  <c r="J13" i="3"/>
  <c r="O13" i="3" s="1"/>
  <c r="L12" i="3"/>
  <c r="K12" i="3"/>
  <c r="M12" i="3" s="1"/>
  <c r="J12" i="3"/>
  <c r="O12" i="3" s="1"/>
  <c r="L10" i="3"/>
  <c r="J10" i="3"/>
  <c r="O10" i="3" s="1"/>
  <c r="L9" i="3"/>
  <c r="J9" i="3"/>
  <c r="O9" i="3" s="1"/>
  <c r="L42" i="2"/>
  <c r="J42" i="2"/>
  <c r="L41" i="2"/>
  <c r="J41" i="2"/>
  <c r="O41" i="2" s="1"/>
  <c r="L40" i="2"/>
  <c r="J40" i="2"/>
  <c r="O40" i="2" s="1"/>
  <c r="L39" i="2"/>
  <c r="J39" i="2"/>
  <c r="K39" i="2" s="1"/>
  <c r="M39" i="2" s="1"/>
  <c r="L38" i="2"/>
  <c r="J38" i="2"/>
  <c r="L37" i="2"/>
  <c r="K37" i="2"/>
  <c r="M37" i="2" s="1"/>
  <c r="J37" i="2"/>
  <c r="O37" i="2" s="1"/>
  <c r="L36" i="2"/>
  <c r="J36" i="2"/>
  <c r="O36" i="2" s="1"/>
  <c r="L35" i="2"/>
  <c r="J35" i="2"/>
  <c r="K35" i="2" s="1"/>
  <c r="M35" i="2" s="1"/>
  <c r="L33" i="2"/>
  <c r="J33" i="2"/>
  <c r="L32" i="2"/>
  <c r="J32" i="2"/>
  <c r="O32" i="2" s="1"/>
  <c r="L30" i="2"/>
  <c r="J30" i="2"/>
  <c r="O30" i="2" s="1"/>
  <c r="L29" i="2"/>
  <c r="J29" i="2"/>
  <c r="K29" i="2" s="1"/>
  <c r="M29" i="2" s="1"/>
  <c r="L28" i="2"/>
  <c r="J28" i="2"/>
  <c r="L27" i="2"/>
  <c r="J27" i="2"/>
  <c r="O27" i="2" s="1"/>
  <c r="L26" i="2"/>
  <c r="J26" i="2"/>
  <c r="O26" i="2" s="1"/>
  <c r="L25" i="2"/>
  <c r="J25" i="2"/>
  <c r="K25" i="2" s="1"/>
  <c r="M25" i="2" s="1"/>
  <c r="L24" i="2"/>
  <c r="J24" i="2"/>
  <c r="L23" i="2"/>
  <c r="K23" i="2"/>
  <c r="M23" i="2" s="1"/>
  <c r="J23" i="2"/>
  <c r="O23" i="2" s="1"/>
  <c r="L22" i="2"/>
  <c r="J22" i="2"/>
  <c r="O22" i="2" s="1"/>
  <c r="L21" i="2"/>
  <c r="J21" i="2"/>
  <c r="K21" i="2" s="1"/>
  <c r="M21" i="2" s="1"/>
  <c r="L20" i="2"/>
  <c r="J20" i="2"/>
  <c r="L19" i="2"/>
  <c r="J19" i="2"/>
  <c r="O19" i="2" s="1"/>
  <c r="L18" i="2"/>
  <c r="J18" i="2"/>
  <c r="O18" i="2" s="1"/>
  <c r="L17" i="2"/>
  <c r="J17" i="2"/>
  <c r="K17" i="2" s="1"/>
  <c r="M17" i="2" s="1"/>
  <c r="L16" i="2"/>
  <c r="J16" i="2"/>
  <c r="L15" i="2"/>
  <c r="J15" i="2"/>
  <c r="O15" i="2" s="1"/>
  <c r="L14" i="2"/>
  <c r="J14" i="2"/>
  <c r="O14" i="2" s="1"/>
  <c r="L13" i="2"/>
  <c r="J13" i="2"/>
  <c r="K13" i="2" s="1"/>
  <c r="M13" i="2" s="1"/>
  <c r="L12" i="2"/>
  <c r="J12" i="2"/>
  <c r="L10" i="2"/>
  <c r="J10" i="2"/>
  <c r="O10" i="2" s="1"/>
  <c r="L9" i="2"/>
  <c r="J9" i="2"/>
  <c r="O9" i="2" s="1"/>
  <c r="L8" i="2"/>
  <c r="J8" i="2"/>
  <c r="M12" i="6" l="1"/>
  <c r="M15" i="6"/>
  <c r="M18" i="6"/>
  <c r="M17" i="6"/>
  <c r="K16" i="6"/>
  <c r="M16" i="6" s="1"/>
  <c r="J16" i="5"/>
  <c r="L16" i="5" s="1"/>
  <c r="N20" i="5"/>
  <c r="K41" i="2"/>
  <c r="M41" i="2" s="1"/>
  <c r="K19" i="2"/>
  <c r="M19" i="2" s="1"/>
  <c r="K9" i="3"/>
  <c r="M9" i="3" s="1"/>
  <c r="K10" i="3"/>
  <c r="M13" i="3"/>
  <c r="K22" i="3"/>
  <c r="M22" i="3" s="1"/>
  <c r="K35" i="3"/>
  <c r="M35" i="3" s="1"/>
  <c r="M10" i="3"/>
  <c r="K17" i="3"/>
  <c r="M17" i="3" s="1"/>
  <c r="K31" i="3"/>
  <c r="M31" i="3" s="1"/>
  <c r="M33" i="3"/>
  <c r="K34" i="3"/>
  <c r="M34" i="3" s="1"/>
  <c r="M14" i="3"/>
  <c r="O21" i="3"/>
  <c r="M23" i="3"/>
  <c r="M30" i="3"/>
  <c r="M26" i="4"/>
  <c r="K17" i="4"/>
  <c r="K22" i="4"/>
  <c r="M22" i="4" s="1"/>
  <c r="K28" i="4"/>
  <c r="M28" i="4" s="1"/>
  <c r="M9" i="4"/>
  <c r="M25" i="4"/>
  <c r="M29" i="4"/>
  <c r="O30" i="4"/>
  <c r="O9" i="4"/>
  <c r="K12" i="4"/>
  <c r="M12" i="4" s="1"/>
  <c r="M16" i="4"/>
  <c r="M10" i="4"/>
  <c r="M15" i="4"/>
  <c r="K23" i="4"/>
  <c r="M27" i="4"/>
  <c r="K9" i="6"/>
  <c r="M9" i="6" s="1"/>
  <c r="K13" i="6"/>
  <c r="M13" i="6" s="1"/>
  <c r="K11" i="6"/>
  <c r="M11" i="6" s="1"/>
  <c r="O18" i="6"/>
  <c r="K20" i="6"/>
  <c r="M20" i="6" s="1"/>
  <c r="M10" i="6"/>
  <c r="O12" i="6"/>
  <c r="J12" i="5"/>
  <c r="L12" i="5" s="1"/>
  <c r="J11" i="5"/>
  <c r="L11" i="5" s="1"/>
  <c r="L23" i="5"/>
  <c r="J9" i="5"/>
  <c r="L9" i="5" s="1"/>
  <c r="J6" i="5"/>
  <c r="L6" i="5" s="1"/>
  <c r="L10" i="5"/>
  <c r="J17" i="5"/>
  <c r="L17" i="5" s="1"/>
  <c r="L25" i="5"/>
  <c r="J13" i="5"/>
  <c r="L13" i="5" s="1"/>
  <c r="J18" i="5"/>
  <c r="L18" i="5" s="1"/>
  <c r="J21" i="5"/>
  <c r="L21" i="5" s="1"/>
  <c r="J26" i="5"/>
  <c r="L26" i="5" s="1"/>
  <c r="J7" i="5"/>
  <c r="L7" i="5" s="1"/>
  <c r="J8" i="5"/>
  <c r="L8" i="5" s="1"/>
  <c r="J22" i="5"/>
  <c r="L22" i="5" s="1"/>
  <c r="N10" i="5"/>
  <c r="N14" i="5"/>
  <c r="L20" i="5"/>
  <c r="K15" i="2"/>
  <c r="M15" i="2" s="1"/>
  <c r="K32" i="2"/>
  <c r="M32" i="2" s="1"/>
  <c r="K10" i="2"/>
  <c r="M10" i="2" s="1"/>
  <c r="K27" i="2"/>
  <c r="M27" i="2" s="1"/>
  <c r="K8" i="2"/>
  <c r="M8" i="2" s="1"/>
  <c r="O8" i="2"/>
  <c r="K12" i="2"/>
  <c r="M12" i="2" s="1"/>
  <c r="O12" i="2"/>
  <c r="K16" i="2"/>
  <c r="M16" i="2" s="1"/>
  <c r="O16" i="2"/>
  <c r="K20" i="2"/>
  <c r="M20" i="2" s="1"/>
  <c r="O20" i="2"/>
  <c r="K24" i="2"/>
  <c r="M24" i="2" s="1"/>
  <c r="O24" i="2"/>
  <c r="K28" i="2"/>
  <c r="M28" i="2" s="1"/>
  <c r="O28" i="2"/>
  <c r="K33" i="2"/>
  <c r="M33" i="2" s="1"/>
  <c r="O33" i="2"/>
  <c r="K38" i="2"/>
  <c r="M38" i="2" s="1"/>
  <c r="O38" i="2"/>
  <c r="K42" i="2"/>
  <c r="M42" i="2" s="1"/>
  <c r="O42" i="2"/>
  <c r="O18" i="3"/>
  <c r="O25" i="3"/>
  <c r="O27" i="4"/>
  <c r="K9" i="2"/>
  <c r="M9" i="2" s="1"/>
  <c r="O13" i="2"/>
  <c r="K14" i="2"/>
  <c r="M14" i="2" s="1"/>
  <c r="O17" i="2"/>
  <c r="K18" i="2"/>
  <c r="M18" i="2" s="1"/>
  <c r="O21" i="2"/>
  <c r="K22" i="2"/>
  <c r="M22" i="2" s="1"/>
  <c r="O25" i="2"/>
  <c r="K26" i="2"/>
  <c r="M26" i="2" s="1"/>
  <c r="O29" i="2"/>
  <c r="K30" i="2"/>
  <c r="M30" i="2" s="1"/>
  <c r="O35" i="2"/>
  <c r="K36" i="2"/>
  <c r="M36" i="2" s="1"/>
  <c r="O39" i="2"/>
  <c r="K40" i="2"/>
  <c r="M40" i="2" s="1"/>
  <c r="O30" i="3"/>
  <c r="M32" i="3"/>
  <c r="M13" i="4"/>
  <c r="K14" i="4"/>
  <c r="M14" i="4" s="1"/>
  <c r="O16" i="4"/>
  <c r="M17" i="4"/>
  <c r="J19" i="5"/>
  <c r="L19" i="5" s="1"/>
  <c r="N19" i="5"/>
  <c r="N25" i="5"/>
  <c r="O10" i="6"/>
  <c r="O19" i="6"/>
  <c r="K19" i="6"/>
  <c r="M19" i="6" s="1"/>
  <c r="O19" i="3"/>
  <c r="M27" i="3"/>
  <c r="O29" i="3"/>
  <c r="M23" i="4"/>
  <c r="O26" i="4"/>
  <c r="N23" i="5"/>
  <c r="O15" i="6"/>
  <c r="O23" i="3"/>
  <c r="O28" i="3"/>
  <c r="O32" i="3"/>
  <c r="O36" i="3"/>
  <c r="O10" i="4"/>
  <c r="O13" i="4"/>
  <c r="O15" i="4"/>
  <c r="O25" i="4"/>
  <c r="O29" i="4"/>
  <c r="O17" i="6"/>
  <c r="F16" i="1"/>
  <c r="D16" i="1"/>
  <c r="F15" i="1"/>
  <c r="D15" i="1"/>
  <c r="F14" i="1"/>
  <c r="D14" i="1"/>
  <c r="F12" i="1"/>
  <c r="D12" i="1"/>
  <c r="F11" i="1"/>
  <c r="D11" i="1"/>
  <c r="F10" i="1"/>
  <c r="D10" i="1"/>
</calcChain>
</file>

<file path=xl/sharedStrings.xml><?xml version="1.0" encoding="utf-8"?>
<sst xmlns="http://schemas.openxmlformats.org/spreadsheetml/2006/main" count="691" uniqueCount="441">
  <si>
    <t>1.外观检查：正常。</t>
    <phoneticPr fontId="3" type="noConversion"/>
  </si>
  <si>
    <t>2.电阻：</t>
  </si>
  <si>
    <t>量程</t>
    <phoneticPr fontId="3" type="noConversion"/>
  </si>
  <si>
    <t>标准值（Ω）</t>
    <phoneticPr fontId="3" type="noConversion"/>
  </si>
  <si>
    <t>最小允许值（Ω）</t>
    <phoneticPr fontId="3" type="noConversion"/>
  </si>
  <si>
    <t>示值（Ω）</t>
    <phoneticPr fontId="3" type="noConversion"/>
  </si>
  <si>
    <t>最大允许值（Ω）</t>
    <phoneticPr fontId="3" type="noConversion"/>
  </si>
  <si>
    <r>
      <t>测量不确定度</t>
    </r>
    <r>
      <rPr>
        <i/>
        <sz val="16"/>
        <rFont val="宋体"/>
        <family val="3"/>
        <charset val="134"/>
      </rPr>
      <t>U</t>
    </r>
    <r>
      <rPr>
        <vertAlign val="subscript"/>
        <sz val="16"/>
        <rFont val="宋体"/>
        <family val="3"/>
        <charset val="134"/>
      </rPr>
      <t>rel</t>
    </r>
    <r>
      <rPr>
        <sz val="16"/>
        <rFont val="宋体"/>
        <family val="3"/>
        <charset val="134"/>
      </rPr>
      <t>（</t>
    </r>
    <r>
      <rPr>
        <i/>
        <sz val="16"/>
        <rFont val="宋体"/>
        <family val="3"/>
        <charset val="134"/>
      </rPr>
      <t>k</t>
    </r>
    <r>
      <rPr>
        <sz val="16"/>
        <rFont val="宋体"/>
        <family val="3"/>
        <charset val="134"/>
      </rPr>
      <t>=2）</t>
    </r>
  </si>
  <si>
    <t>100Ω</t>
    <phoneticPr fontId="3" type="noConversion"/>
  </si>
  <si>
    <r>
      <t>1.6×10</t>
    </r>
    <r>
      <rPr>
        <vertAlign val="superscript"/>
        <sz val="16"/>
        <rFont val="宋体"/>
        <family val="3"/>
        <charset val="134"/>
      </rPr>
      <t>-5</t>
    </r>
    <phoneticPr fontId="3" type="noConversion"/>
  </si>
  <si>
    <t>标准值（kΩ）</t>
    <phoneticPr fontId="3" type="noConversion"/>
  </si>
  <si>
    <t>最小允许值（kΩ）</t>
    <phoneticPr fontId="3" type="noConversion"/>
  </si>
  <si>
    <t>示值（kΩ）</t>
    <phoneticPr fontId="3" type="noConversion"/>
  </si>
  <si>
    <t>最大允许值（kΩ）</t>
    <phoneticPr fontId="3" type="noConversion"/>
  </si>
  <si>
    <t>1kΩ</t>
    <phoneticPr fontId="3" type="noConversion"/>
  </si>
  <si>
    <r>
      <t>1.</t>
    </r>
    <r>
      <rPr>
        <sz val="16"/>
        <rFont val="宋体"/>
        <family val="3"/>
        <charset val="134"/>
      </rPr>
      <t>3</t>
    </r>
    <r>
      <rPr>
        <sz val="16"/>
        <rFont val="宋体"/>
        <family val="3"/>
        <charset val="134"/>
      </rPr>
      <t>×10</t>
    </r>
    <r>
      <rPr>
        <vertAlign val="superscript"/>
        <sz val="16"/>
        <rFont val="宋体"/>
        <family val="3"/>
        <charset val="134"/>
      </rPr>
      <t>-5</t>
    </r>
    <phoneticPr fontId="3" type="noConversion"/>
  </si>
  <si>
    <t>10kΩ</t>
    <phoneticPr fontId="3" type="noConversion"/>
  </si>
  <si>
    <r>
      <t>1.</t>
    </r>
    <r>
      <rPr>
        <sz val="16"/>
        <rFont val="宋体"/>
        <family val="3"/>
        <charset val="134"/>
      </rPr>
      <t>3</t>
    </r>
    <r>
      <rPr>
        <sz val="16"/>
        <rFont val="宋体"/>
        <family val="3"/>
        <charset val="134"/>
      </rPr>
      <t>×10</t>
    </r>
    <r>
      <rPr>
        <vertAlign val="superscript"/>
        <sz val="16"/>
        <rFont val="宋体"/>
        <family val="3"/>
        <charset val="134"/>
      </rPr>
      <t>-5</t>
    </r>
    <phoneticPr fontId="3" type="noConversion"/>
  </si>
  <si>
    <t>100kΩ</t>
    <phoneticPr fontId="3" type="noConversion"/>
  </si>
  <si>
    <r>
      <t>1.</t>
    </r>
    <r>
      <rPr>
        <sz val="16"/>
        <rFont val="宋体"/>
        <family val="3"/>
        <charset val="134"/>
      </rPr>
      <t>7</t>
    </r>
    <r>
      <rPr>
        <sz val="16"/>
        <rFont val="宋体"/>
        <family val="3"/>
        <charset val="134"/>
      </rPr>
      <t>×10</t>
    </r>
    <r>
      <rPr>
        <vertAlign val="superscript"/>
        <sz val="16"/>
        <rFont val="宋体"/>
        <family val="3"/>
        <charset val="134"/>
      </rPr>
      <t>-5</t>
    </r>
    <phoneticPr fontId="3" type="noConversion"/>
  </si>
  <si>
    <t>量程</t>
    <phoneticPr fontId="3" type="noConversion"/>
  </si>
  <si>
    <t>标准值（MΩ）</t>
    <phoneticPr fontId="3" type="noConversion"/>
  </si>
  <si>
    <t>最小允许值（MΩ）</t>
    <phoneticPr fontId="3" type="noConversion"/>
  </si>
  <si>
    <t>示值（MΩ）</t>
    <phoneticPr fontId="3" type="noConversion"/>
  </si>
  <si>
    <t>最大允许值（MΩ）</t>
    <phoneticPr fontId="3" type="noConversion"/>
  </si>
  <si>
    <t>1MΩ</t>
    <phoneticPr fontId="3" type="noConversion"/>
  </si>
  <si>
    <r>
      <rPr>
        <sz val="16"/>
        <rFont val="宋体"/>
        <family val="3"/>
        <charset val="134"/>
      </rPr>
      <t>2.8</t>
    </r>
    <r>
      <rPr>
        <sz val="16"/>
        <rFont val="宋体"/>
        <family val="3"/>
        <charset val="134"/>
      </rPr>
      <t>×10</t>
    </r>
    <r>
      <rPr>
        <vertAlign val="superscript"/>
        <sz val="16"/>
        <rFont val="宋体"/>
        <family val="3"/>
        <charset val="134"/>
      </rPr>
      <t>-5</t>
    </r>
    <phoneticPr fontId="3" type="noConversion"/>
  </si>
  <si>
    <t>10MΩ</t>
    <phoneticPr fontId="3" type="noConversion"/>
  </si>
  <si>
    <r>
      <rPr>
        <sz val="16"/>
        <rFont val="宋体"/>
        <family val="3"/>
        <charset val="134"/>
      </rPr>
      <t>6</t>
    </r>
    <r>
      <rPr>
        <sz val="16"/>
        <rFont val="宋体"/>
        <family val="3"/>
        <charset val="134"/>
      </rPr>
      <t>×10</t>
    </r>
    <r>
      <rPr>
        <vertAlign val="superscript"/>
        <sz val="16"/>
        <rFont val="宋体"/>
        <family val="3"/>
        <charset val="134"/>
      </rPr>
      <t>-5</t>
    </r>
    <phoneticPr fontId="3" type="noConversion"/>
  </si>
  <si>
    <t>100MΩ</t>
    <phoneticPr fontId="3" type="noConversion"/>
  </si>
  <si>
    <r>
      <rPr>
        <sz val="16"/>
        <rFont val="宋体"/>
        <family val="3"/>
        <charset val="134"/>
      </rPr>
      <t>2.3</t>
    </r>
    <r>
      <rPr>
        <sz val="16"/>
        <rFont val="宋体"/>
        <family val="3"/>
        <charset val="134"/>
      </rPr>
      <t>×10</t>
    </r>
    <r>
      <rPr>
        <vertAlign val="superscript"/>
        <sz val="16"/>
        <rFont val="宋体"/>
        <family val="3"/>
        <charset val="134"/>
      </rPr>
      <t>-4</t>
    </r>
    <phoneticPr fontId="3" type="noConversion"/>
  </si>
  <si>
    <t>记录编号：D2-</t>
    <phoneticPr fontId="9" type="noConversion"/>
  </si>
  <si>
    <t>第  3  页  共  7  页</t>
    <phoneticPr fontId="9" type="noConversion"/>
  </si>
  <si>
    <t>原始记录</t>
    <phoneticPr fontId="9" type="noConversion"/>
  </si>
  <si>
    <t>3.直流电压:</t>
    <phoneticPr fontId="9" type="noConversion"/>
  </si>
  <si>
    <t>量程</t>
    <phoneticPr fontId="9" type="noConversion"/>
  </si>
  <si>
    <t>标准值（mV）</t>
    <phoneticPr fontId="9" type="noConversion"/>
  </si>
  <si>
    <t>示值（mV）</t>
    <phoneticPr fontId="9" type="noConversion"/>
  </si>
  <si>
    <r>
      <t>测量不确定度</t>
    </r>
    <r>
      <rPr>
        <i/>
        <sz val="16"/>
        <rFont val="宋体"/>
        <charset val="134"/>
      </rPr>
      <t>U</t>
    </r>
    <r>
      <rPr>
        <vertAlign val="subscript"/>
        <sz val="16"/>
        <rFont val="宋体"/>
        <charset val="134"/>
      </rPr>
      <t>rel</t>
    </r>
    <r>
      <rPr>
        <sz val="16"/>
        <rFont val="宋体"/>
        <charset val="134"/>
      </rPr>
      <t>（</t>
    </r>
    <r>
      <rPr>
        <i/>
        <sz val="16"/>
        <rFont val="宋体"/>
        <charset val="134"/>
      </rPr>
      <t>k</t>
    </r>
    <r>
      <rPr>
        <sz val="16"/>
        <rFont val="宋体"/>
        <charset val="134"/>
      </rPr>
      <t>=2）</t>
    </r>
    <phoneticPr fontId="9" type="noConversion"/>
  </si>
  <si>
    <t>100mV</t>
    <phoneticPr fontId="9" type="noConversion"/>
  </si>
  <si>
    <t>标准值（V）</t>
    <phoneticPr fontId="9" type="noConversion"/>
  </si>
  <si>
    <t>1V</t>
    <phoneticPr fontId="9" type="noConversion"/>
  </si>
  <si>
    <t>10V</t>
    <phoneticPr fontId="9" type="noConversion"/>
  </si>
  <si>
    <t>100V</t>
    <phoneticPr fontId="9" type="noConversion"/>
  </si>
  <si>
    <t>1000V</t>
    <phoneticPr fontId="9" type="noConversion"/>
  </si>
  <si>
    <t>量程</t>
    <phoneticPr fontId="9" type="noConversion"/>
  </si>
  <si>
    <t>标准值（mV）</t>
    <phoneticPr fontId="9" type="noConversion"/>
  </si>
  <si>
    <t>100mV</t>
    <phoneticPr fontId="9" type="noConversion"/>
  </si>
  <si>
    <t>标准值（V）</t>
    <phoneticPr fontId="9" type="noConversion"/>
  </si>
  <si>
    <t>1V</t>
    <phoneticPr fontId="9" type="noConversion"/>
  </si>
  <si>
    <t>10V</t>
    <phoneticPr fontId="9" type="noConversion"/>
  </si>
  <si>
    <t>100V</t>
    <phoneticPr fontId="9" type="noConversion"/>
  </si>
  <si>
    <t>1000V</t>
    <phoneticPr fontId="9" type="noConversion"/>
  </si>
  <si>
    <t>第  4  页  共  7  页</t>
    <phoneticPr fontId="9" type="noConversion"/>
  </si>
  <si>
    <t>4.交流电压:</t>
    <phoneticPr fontId="9" type="noConversion"/>
  </si>
  <si>
    <t>记录编号：D2-</t>
    <phoneticPr fontId="3" type="noConversion"/>
  </si>
  <si>
    <t>第  5  页  共  7  页</t>
    <phoneticPr fontId="3" type="noConversion"/>
  </si>
  <si>
    <t>原始记录</t>
    <phoneticPr fontId="3" type="noConversion"/>
  </si>
  <si>
    <t>750V</t>
    <phoneticPr fontId="3" type="noConversion"/>
  </si>
  <si>
    <t>记录编号：D2-</t>
    <phoneticPr fontId="3" type="noConversion"/>
  </si>
  <si>
    <t>第  6  页  共  7  页</t>
    <phoneticPr fontId="3" type="noConversion"/>
  </si>
  <si>
    <t>原始记录</t>
    <phoneticPr fontId="3" type="noConversion"/>
  </si>
  <si>
    <t>5.直流电流：</t>
    <phoneticPr fontId="3" type="noConversion"/>
  </si>
  <si>
    <t>记录编号：D2-</t>
    <phoneticPr fontId="3" type="noConversion"/>
  </si>
  <si>
    <t>第  7  页  共  7  页</t>
    <phoneticPr fontId="3" type="noConversion"/>
  </si>
  <si>
    <t>原始记录</t>
    <phoneticPr fontId="3" type="noConversion"/>
  </si>
  <si>
    <t>6.交流电流：</t>
    <phoneticPr fontId="3" type="noConversion"/>
  </si>
  <si>
    <t>示值（V）</t>
    <phoneticPr fontId="3" type="noConversion"/>
  </si>
  <si>
    <t>示值（mV）</t>
    <phoneticPr fontId="3" type="noConversion"/>
  </si>
  <si>
    <r>
      <t>8</t>
    </r>
    <r>
      <rPr>
        <sz val="16"/>
        <rFont val="宋体"/>
        <family val="3"/>
        <charset val="134"/>
      </rPr>
      <t>.00000</t>
    </r>
    <phoneticPr fontId="2" type="noConversion"/>
  </si>
  <si>
    <t>100.0000</t>
    <phoneticPr fontId="2" type="noConversion"/>
  </si>
  <si>
    <t>50.0000</t>
    <phoneticPr fontId="2" type="noConversion"/>
  </si>
  <si>
    <t>10.0000</t>
    <phoneticPr fontId="2" type="noConversion"/>
  </si>
  <si>
    <t>1.000000</t>
    <phoneticPr fontId="2" type="noConversion"/>
  </si>
  <si>
    <t>0.500000</t>
    <phoneticPr fontId="2" type="noConversion"/>
  </si>
  <si>
    <t>0.200000</t>
    <phoneticPr fontId="2" type="noConversion"/>
  </si>
  <si>
    <t>10.00000</t>
    <phoneticPr fontId="2" type="noConversion"/>
  </si>
  <si>
    <t>9.00000</t>
    <phoneticPr fontId="2" type="noConversion"/>
  </si>
  <si>
    <t>7.00000</t>
    <phoneticPr fontId="2" type="noConversion"/>
  </si>
  <si>
    <t>6.00000</t>
    <phoneticPr fontId="2" type="noConversion"/>
  </si>
  <si>
    <t>5.00000</t>
    <phoneticPr fontId="2" type="noConversion"/>
  </si>
  <si>
    <t>4.00000</t>
    <phoneticPr fontId="2" type="noConversion"/>
  </si>
  <si>
    <t>3.00000</t>
    <phoneticPr fontId="2" type="noConversion"/>
  </si>
  <si>
    <t>2.00000</t>
    <phoneticPr fontId="2" type="noConversion"/>
  </si>
  <si>
    <t>1.00000</t>
    <phoneticPr fontId="2" type="noConversion"/>
  </si>
  <si>
    <t>100.0000</t>
    <phoneticPr fontId="2" type="noConversion"/>
  </si>
  <si>
    <t>20.0000</t>
    <phoneticPr fontId="2" type="noConversion"/>
  </si>
  <si>
    <t>1000.000</t>
    <phoneticPr fontId="2" type="noConversion"/>
  </si>
  <si>
    <t>500.000</t>
    <phoneticPr fontId="2" type="noConversion"/>
  </si>
  <si>
    <t>200.000</t>
    <phoneticPr fontId="2" type="noConversion"/>
  </si>
  <si>
    <t>-100.0000</t>
    <phoneticPr fontId="2" type="noConversion"/>
  </si>
  <si>
    <t>-10.0000</t>
    <phoneticPr fontId="2" type="noConversion"/>
  </si>
  <si>
    <t>-1.000000</t>
    <phoneticPr fontId="2" type="noConversion"/>
  </si>
  <si>
    <t>-0.200000</t>
    <phoneticPr fontId="2" type="noConversion"/>
  </si>
  <si>
    <t>-10.00000</t>
    <phoneticPr fontId="2" type="noConversion"/>
  </si>
  <si>
    <t>-1.00000</t>
    <phoneticPr fontId="2" type="noConversion"/>
  </si>
  <si>
    <t>-20.0000</t>
    <phoneticPr fontId="2" type="noConversion"/>
  </si>
  <si>
    <t>-1000.000</t>
    <phoneticPr fontId="2" type="noConversion"/>
  </si>
  <si>
    <t>-200.000</t>
    <phoneticPr fontId="2" type="noConversion"/>
  </si>
  <si>
    <t>量程</t>
    <phoneticPr fontId="9" type="noConversion"/>
  </si>
  <si>
    <t>标准值（mA）</t>
    <phoneticPr fontId="9" type="noConversion"/>
  </si>
  <si>
    <t>最小允许值（mA）</t>
    <phoneticPr fontId="9" type="noConversion"/>
  </si>
  <si>
    <t>示值（mA）</t>
    <phoneticPr fontId="9" type="noConversion"/>
  </si>
  <si>
    <t>最大允许值（mA）</t>
    <phoneticPr fontId="9" type="noConversion"/>
  </si>
  <si>
    <r>
      <t>测量不确定度</t>
    </r>
    <r>
      <rPr>
        <i/>
        <sz val="16"/>
        <rFont val="宋体"/>
        <charset val="134"/>
      </rPr>
      <t>U</t>
    </r>
    <r>
      <rPr>
        <vertAlign val="subscript"/>
        <sz val="16"/>
        <rFont val="宋体"/>
        <charset val="134"/>
      </rPr>
      <t>rel</t>
    </r>
    <r>
      <rPr>
        <sz val="16"/>
        <rFont val="宋体"/>
        <charset val="134"/>
      </rPr>
      <t>（</t>
    </r>
    <r>
      <rPr>
        <i/>
        <sz val="16"/>
        <rFont val="宋体"/>
        <charset val="134"/>
      </rPr>
      <t>k</t>
    </r>
    <r>
      <rPr>
        <sz val="16"/>
        <rFont val="宋体"/>
        <charset val="134"/>
      </rPr>
      <t>=2）</t>
    </r>
    <phoneticPr fontId="9" type="noConversion"/>
  </si>
  <si>
    <t>10mA</t>
    <phoneticPr fontId="9" type="noConversion"/>
  </si>
  <si>
    <r>
      <t>6×10</t>
    </r>
    <r>
      <rPr>
        <vertAlign val="superscript"/>
        <sz val="16"/>
        <rFont val="宋体"/>
        <charset val="134"/>
      </rPr>
      <t>-5</t>
    </r>
    <phoneticPr fontId="9" type="noConversion"/>
  </si>
  <si>
    <r>
      <t>7×10</t>
    </r>
    <r>
      <rPr>
        <vertAlign val="superscript"/>
        <sz val="16"/>
        <rFont val="宋体"/>
        <charset val="134"/>
      </rPr>
      <t>-5</t>
    </r>
    <phoneticPr fontId="9" type="noConversion"/>
  </si>
  <si>
    <r>
      <t>2×10</t>
    </r>
    <r>
      <rPr>
        <vertAlign val="superscript"/>
        <sz val="16"/>
        <rFont val="宋体"/>
        <charset val="134"/>
      </rPr>
      <t>-4</t>
    </r>
    <phoneticPr fontId="9" type="noConversion"/>
  </si>
  <si>
    <t>100mA</t>
    <phoneticPr fontId="9" type="noConversion"/>
  </si>
  <si>
    <r>
      <t>8×10</t>
    </r>
    <r>
      <rPr>
        <vertAlign val="superscript"/>
        <sz val="16"/>
        <rFont val="宋体"/>
        <charset val="134"/>
      </rPr>
      <t>-5</t>
    </r>
    <phoneticPr fontId="9" type="noConversion"/>
  </si>
  <si>
    <r>
      <t>6×10</t>
    </r>
    <r>
      <rPr>
        <vertAlign val="superscript"/>
        <sz val="16"/>
        <rFont val="宋体"/>
        <charset val="134"/>
      </rPr>
      <t>-5</t>
    </r>
    <phoneticPr fontId="9" type="noConversion"/>
  </si>
  <si>
    <t>标准值（A）</t>
    <phoneticPr fontId="9" type="noConversion"/>
  </si>
  <si>
    <t>最小允许值（A）</t>
    <phoneticPr fontId="9" type="noConversion"/>
  </si>
  <si>
    <t>示值（A）</t>
    <phoneticPr fontId="9" type="noConversion"/>
  </si>
  <si>
    <t>最大允许值（A）</t>
    <phoneticPr fontId="9" type="noConversion"/>
  </si>
  <si>
    <t>1A</t>
    <phoneticPr fontId="9" type="noConversion"/>
  </si>
  <si>
    <r>
      <t>1.3×10</t>
    </r>
    <r>
      <rPr>
        <vertAlign val="superscript"/>
        <sz val="16"/>
        <rFont val="宋体"/>
        <charset val="134"/>
      </rPr>
      <t>-4</t>
    </r>
    <phoneticPr fontId="9" type="noConversion"/>
  </si>
  <si>
    <r>
      <t>1.6×10</t>
    </r>
    <r>
      <rPr>
        <vertAlign val="superscript"/>
        <sz val="16"/>
        <rFont val="宋体"/>
        <charset val="134"/>
      </rPr>
      <t>-4</t>
    </r>
    <phoneticPr fontId="9" type="noConversion"/>
  </si>
  <si>
    <r>
      <t>7×10</t>
    </r>
    <r>
      <rPr>
        <vertAlign val="superscript"/>
        <sz val="16"/>
        <rFont val="宋体"/>
        <charset val="134"/>
      </rPr>
      <t>-5</t>
    </r>
    <phoneticPr fontId="9" type="noConversion"/>
  </si>
  <si>
    <t>3A</t>
    <phoneticPr fontId="9" type="noConversion"/>
  </si>
  <si>
    <r>
      <t>4×10</t>
    </r>
    <r>
      <rPr>
        <vertAlign val="superscript"/>
        <sz val="16"/>
        <rFont val="宋体"/>
        <charset val="134"/>
      </rPr>
      <t>-4</t>
    </r>
    <phoneticPr fontId="9" type="noConversion"/>
  </si>
  <si>
    <r>
      <t>1.2×10</t>
    </r>
    <r>
      <rPr>
        <vertAlign val="superscript"/>
        <sz val="16"/>
        <rFont val="宋体"/>
        <charset val="134"/>
      </rPr>
      <t>-4</t>
    </r>
    <phoneticPr fontId="9" type="noConversion"/>
  </si>
  <si>
    <t>标准值（mA）</t>
    <phoneticPr fontId="9" type="noConversion"/>
  </si>
  <si>
    <t>最小允许值（mA）</t>
    <phoneticPr fontId="9" type="noConversion"/>
  </si>
  <si>
    <t>最小允许值（A）</t>
    <phoneticPr fontId="9" type="noConversion"/>
  </si>
  <si>
    <t>示值（A）</t>
    <phoneticPr fontId="9" type="noConversion"/>
  </si>
  <si>
    <t>最大允许值（A）</t>
    <phoneticPr fontId="9" type="noConversion"/>
  </si>
  <si>
    <r>
      <t>1.3×10</t>
    </r>
    <r>
      <rPr>
        <vertAlign val="superscript"/>
        <sz val="16"/>
        <rFont val="宋体"/>
        <charset val="134"/>
      </rPr>
      <t>-4</t>
    </r>
    <phoneticPr fontId="9" type="noConversion"/>
  </si>
  <si>
    <t>3A</t>
    <phoneticPr fontId="9" type="noConversion"/>
  </si>
  <si>
    <r>
      <t>4×10</t>
    </r>
    <r>
      <rPr>
        <vertAlign val="superscript"/>
        <sz val="16"/>
        <rFont val="宋体"/>
        <charset val="134"/>
      </rPr>
      <t>-4</t>
    </r>
    <phoneticPr fontId="9" type="noConversion"/>
  </si>
  <si>
    <r>
      <t>1.2×10</t>
    </r>
    <r>
      <rPr>
        <vertAlign val="superscript"/>
        <sz val="16"/>
        <rFont val="宋体"/>
        <charset val="134"/>
      </rPr>
      <t>-4</t>
    </r>
    <phoneticPr fontId="9" type="noConversion"/>
  </si>
  <si>
    <t>频率</t>
    <phoneticPr fontId="9" type="noConversion"/>
  </si>
  <si>
    <t>量程</t>
    <phoneticPr fontId="9" type="noConversion"/>
  </si>
  <si>
    <t>标准值（A）</t>
    <phoneticPr fontId="9" type="noConversion"/>
  </si>
  <si>
    <t>最小允许值（A）</t>
    <phoneticPr fontId="9" type="noConversion"/>
  </si>
  <si>
    <t>示值（A）</t>
    <phoneticPr fontId="9" type="noConversion"/>
  </si>
  <si>
    <t>最大允许值（A）</t>
    <phoneticPr fontId="9" type="noConversion"/>
  </si>
  <si>
    <r>
      <t>测量不确定度</t>
    </r>
    <r>
      <rPr>
        <i/>
        <sz val="16"/>
        <rFont val="宋体"/>
        <charset val="134"/>
      </rPr>
      <t>U</t>
    </r>
    <r>
      <rPr>
        <vertAlign val="subscript"/>
        <sz val="16"/>
        <rFont val="宋体"/>
        <charset val="134"/>
      </rPr>
      <t>rel</t>
    </r>
    <r>
      <rPr>
        <sz val="16"/>
        <rFont val="宋体"/>
        <charset val="134"/>
      </rPr>
      <t>（</t>
    </r>
    <r>
      <rPr>
        <i/>
        <sz val="16"/>
        <rFont val="宋体"/>
        <charset val="134"/>
      </rPr>
      <t>k</t>
    </r>
    <r>
      <rPr>
        <sz val="16"/>
        <rFont val="宋体"/>
        <charset val="134"/>
      </rPr>
      <t>=2）</t>
    </r>
    <phoneticPr fontId="9" type="noConversion"/>
  </si>
  <si>
    <t>1A</t>
    <phoneticPr fontId="9" type="noConversion"/>
  </si>
  <si>
    <r>
      <t>4×10</t>
    </r>
    <r>
      <rPr>
        <vertAlign val="superscript"/>
        <sz val="16"/>
        <rFont val="宋体"/>
        <charset val="134"/>
      </rPr>
      <t>-4</t>
    </r>
    <phoneticPr fontId="9" type="noConversion"/>
  </si>
  <si>
    <t>40Hz</t>
    <phoneticPr fontId="9" type="noConversion"/>
  </si>
  <si>
    <t>3A</t>
    <phoneticPr fontId="9" type="noConversion"/>
  </si>
  <si>
    <t>1kHz</t>
    <phoneticPr fontId="9" type="noConversion"/>
  </si>
  <si>
    <r>
      <t>7×10</t>
    </r>
    <r>
      <rPr>
        <vertAlign val="superscript"/>
        <sz val="16"/>
        <rFont val="宋体"/>
        <charset val="134"/>
      </rPr>
      <t>-4</t>
    </r>
    <phoneticPr fontId="9" type="noConversion"/>
  </si>
  <si>
    <t>标准值（mV）</t>
    <phoneticPr fontId="9" type="noConversion"/>
  </si>
  <si>
    <t>最小允许值（mV）</t>
    <phoneticPr fontId="9" type="noConversion"/>
  </si>
  <si>
    <t>示值（mV）</t>
    <phoneticPr fontId="9" type="noConversion"/>
  </si>
  <si>
    <t>最大允许值（mV）</t>
    <phoneticPr fontId="9" type="noConversion"/>
  </si>
  <si>
    <t>30kHz</t>
    <phoneticPr fontId="9" type="noConversion"/>
  </si>
  <si>
    <t>100mV</t>
    <phoneticPr fontId="9" type="noConversion"/>
  </si>
  <si>
    <r>
      <t>9×10</t>
    </r>
    <r>
      <rPr>
        <vertAlign val="superscript"/>
        <sz val="16"/>
        <rFont val="宋体"/>
        <charset val="134"/>
      </rPr>
      <t>-4</t>
    </r>
    <phoneticPr fontId="9" type="noConversion"/>
  </si>
  <si>
    <t>标准值（V）</t>
    <phoneticPr fontId="9" type="noConversion"/>
  </si>
  <si>
    <t>最小允许值（V）</t>
    <phoneticPr fontId="9" type="noConversion"/>
  </si>
  <si>
    <t>示值（V）</t>
    <phoneticPr fontId="9" type="noConversion"/>
  </si>
  <si>
    <t>最大允许值（V）</t>
    <phoneticPr fontId="9" type="noConversion"/>
  </si>
  <si>
    <t>1V</t>
    <phoneticPr fontId="9" type="noConversion"/>
  </si>
  <si>
    <t>10V</t>
    <phoneticPr fontId="9" type="noConversion"/>
  </si>
  <si>
    <t>100V</t>
    <phoneticPr fontId="9" type="noConversion"/>
  </si>
  <si>
    <r>
      <t>1.3×10</t>
    </r>
    <r>
      <rPr>
        <vertAlign val="superscript"/>
        <sz val="16"/>
        <rFont val="宋体"/>
        <charset val="134"/>
      </rPr>
      <t>-4</t>
    </r>
    <phoneticPr fontId="9" type="noConversion"/>
  </si>
  <si>
    <t>60kHz</t>
    <phoneticPr fontId="9" type="noConversion"/>
  </si>
  <si>
    <r>
      <t>1.4×10</t>
    </r>
    <r>
      <rPr>
        <vertAlign val="superscript"/>
        <sz val="16"/>
        <rFont val="宋体"/>
        <charset val="134"/>
      </rPr>
      <t>-3</t>
    </r>
    <phoneticPr fontId="9" type="noConversion"/>
  </si>
  <si>
    <r>
      <t>2×10</t>
    </r>
    <r>
      <rPr>
        <vertAlign val="superscript"/>
        <sz val="16"/>
        <rFont val="宋体"/>
        <charset val="134"/>
      </rPr>
      <t>-4</t>
    </r>
    <phoneticPr fontId="9" type="noConversion"/>
  </si>
  <si>
    <r>
      <t>8×10</t>
    </r>
    <r>
      <rPr>
        <vertAlign val="superscript"/>
        <sz val="16"/>
        <rFont val="宋体"/>
        <charset val="134"/>
      </rPr>
      <t>-4</t>
    </r>
    <phoneticPr fontId="9" type="noConversion"/>
  </si>
  <si>
    <r>
      <t>1.7×10</t>
    </r>
    <r>
      <rPr>
        <vertAlign val="superscript"/>
        <sz val="16"/>
        <rFont val="宋体"/>
        <charset val="134"/>
      </rPr>
      <t>-4</t>
    </r>
    <phoneticPr fontId="9" type="noConversion"/>
  </si>
  <si>
    <r>
      <t>1.8×10</t>
    </r>
    <r>
      <rPr>
        <vertAlign val="superscript"/>
        <sz val="16"/>
        <rFont val="宋体"/>
        <charset val="134"/>
      </rPr>
      <t>-4</t>
    </r>
    <phoneticPr fontId="9" type="noConversion"/>
  </si>
  <si>
    <r>
      <t>2.3×10</t>
    </r>
    <r>
      <rPr>
        <vertAlign val="superscript"/>
        <sz val="16"/>
        <rFont val="宋体"/>
        <charset val="134"/>
      </rPr>
      <t>-4</t>
    </r>
    <phoneticPr fontId="9" type="noConversion"/>
  </si>
  <si>
    <r>
      <t>1.6×10</t>
    </r>
    <r>
      <rPr>
        <vertAlign val="superscript"/>
        <sz val="16"/>
        <rFont val="宋体"/>
        <charset val="134"/>
      </rPr>
      <t>-4</t>
    </r>
    <phoneticPr fontId="9" type="noConversion"/>
  </si>
  <si>
    <t>750V</t>
    <phoneticPr fontId="9" type="noConversion"/>
  </si>
  <si>
    <t>10Hz</t>
    <phoneticPr fontId="9" type="noConversion"/>
  </si>
  <si>
    <t>50Hz</t>
    <phoneticPr fontId="9" type="noConversion"/>
  </si>
  <si>
    <t>100.005</t>
    <phoneticPr fontId="2" type="noConversion"/>
  </si>
  <si>
    <t>频率(Hz)</t>
    <phoneticPr fontId="3" type="noConversion"/>
  </si>
  <si>
    <t>标准值</t>
    <phoneticPr fontId="3" type="noConversion"/>
  </si>
  <si>
    <t>精度</t>
    <phoneticPr fontId="3" type="noConversion"/>
  </si>
  <si>
    <t>量程</t>
    <phoneticPr fontId="3" type="noConversion"/>
  </si>
  <si>
    <t>测量方式（4线or2线）</t>
    <phoneticPr fontId="3" type="noConversion"/>
  </si>
  <si>
    <t>源输出后延时（秒）</t>
    <phoneticPr fontId="3" type="noConversion"/>
  </si>
  <si>
    <t>写入位置（行）</t>
    <phoneticPr fontId="3" type="noConversion"/>
  </si>
  <si>
    <t>源换线</t>
    <phoneticPr fontId="3" type="noConversion"/>
  </si>
  <si>
    <t>表换线</t>
    <phoneticPr fontId="3" type="noConversion"/>
  </si>
  <si>
    <t>写入需保留小数位数</t>
    <phoneticPr fontId="3" type="noConversion"/>
  </si>
  <si>
    <t>表显示后延时（秒）</t>
    <phoneticPr fontId="3" type="noConversion"/>
  </si>
  <si>
    <t>表单位换算（除以相应值）</t>
    <phoneticPr fontId="3" type="noConversion"/>
  </si>
  <si>
    <t>E9</t>
  </si>
  <si>
    <t>E12</t>
  </si>
  <si>
    <t>E13</t>
  </si>
  <si>
    <t>E16</t>
  </si>
  <si>
    <t>E17</t>
  </si>
  <si>
    <t>频率</t>
    <phoneticPr fontId="3" type="noConversion"/>
  </si>
  <si>
    <t>标准值</t>
    <phoneticPr fontId="3" type="noConversion"/>
  </si>
  <si>
    <t>精度</t>
    <phoneticPr fontId="3" type="noConversion"/>
  </si>
  <si>
    <t>量程</t>
    <phoneticPr fontId="3" type="noConversion"/>
  </si>
  <si>
    <t>测量方式（4线or2线）</t>
    <phoneticPr fontId="3" type="noConversion"/>
  </si>
  <si>
    <t>源输出后延时（秒）</t>
    <phoneticPr fontId="3" type="noConversion"/>
  </si>
  <si>
    <t>写入位置（行）</t>
    <phoneticPr fontId="3" type="noConversion"/>
  </si>
  <si>
    <t>源换线</t>
    <phoneticPr fontId="3" type="noConversion"/>
  </si>
  <si>
    <t>表换线</t>
    <phoneticPr fontId="3" type="noConversion"/>
  </si>
  <si>
    <t>写入需保留小数位数</t>
    <phoneticPr fontId="3" type="noConversion"/>
  </si>
  <si>
    <t>表显示后延时（秒）</t>
    <phoneticPr fontId="3" type="noConversion"/>
  </si>
  <si>
    <t>表单位换算（除以相应值）</t>
    <phoneticPr fontId="3" type="noConversion"/>
  </si>
  <si>
    <t>E8</t>
    <phoneticPr fontId="3" type="noConversion"/>
  </si>
  <si>
    <t>E10</t>
  </si>
  <si>
    <t>E12</t>
    <phoneticPr fontId="3" type="noConversion"/>
  </si>
  <si>
    <t>E14</t>
  </si>
  <si>
    <t>E15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</si>
  <si>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</si>
  <si>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</si>
  <si>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</si>
  <si>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</si>
  <si>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</si>
  <si>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</si>
  <si>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</si>
  <si>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</si>
  <si>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</si>
  <si>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</si>
  <si>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</si>
  <si>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</si>
  <si>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</si>
  <si>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E32</t>
    <phoneticPr fontId="3" type="noConversion"/>
  </si>
  <si>
    <t>E33</t>
    <phoneticPr fontId="3" type="noConversion"/>
  </si>
  <si>
    <t>E35</t>
    <phoneticPr fontId="3" type="noConversion"/>
  </si>
  <si>
    <t>E36</t>
  </si>
  <si>
    <t>E37</t>
  </si>
  <si>
    <t>E38</t>
  </si>
  <si>
    <t>E39</t>
  </si>
  <si>
    <t>E40</t>
  </si>
  <si>
    <t>E41</t>
  </si>
  <si>
    <t>E42</t>
  </si>
  <si>
    <t>频率</t>
    <phoneticPr fontId="3" type="noConversion"/>
  </si>
  <si>
    <t>F9</t>
    <phoneticPr fontId="3" type="noConversion"/>
  </si>
  <si>
    <t>F10</t>
    <phoneticPr fontId="3" type="noConversion"/>
  </si>
  <si>
    <t>F12</t>
    <phoneticPr fontId="3" type="noConversion"/>
  </si>
  <si>
    <t>F13</t>
  </si>
  <si>
    <t>F14</t>
  </si>
  <si>
    <t>F15</t>
  </si>
  <si>
    <t>F16</t>
  </si>
  <si>
    <t>F17</t>
  </si>
  <si>
    <t>F18</t>
  </si>
  <si>
    <t>F19</t>
  </si>
  <si>
    <t>F21</t>
    <phoneticPr fontId="3" type="noConversion"/>
  </si>
  <si>
    <t>F22</t>
    <phoneticPr fontId="3" type="noConversion"/>
  </si>
  <si>
    <t>F23</t>
    <phoneticPr fontId="3" type="noConversion"/>
  </si>
  <si>
    <t>F25</t>
    <phoneticPr fontId="3" type="noConversion"/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</si>
  <si>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</si>
  <si>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</si>
  <si>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</si>
  <si>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</si>
  <si>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</si>
  <si>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</si>
  <si>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</si>
  <si>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</si>
  <si>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</si>
  <si>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</si>
  <si>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</si>
  <si>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频率</t>
    <phoneticPr fontId="3" type="noConversion"/>
  </si>
  <si>
    <t>标准值</t>
    <phoneticPr fontId="3" type="noConversion"/>
  </si>
  <si>
    <t>精度</t>
    <phoneticPr fontId="3" type="noConversion"/>
  </si>
  <si>
    <t>量程</t>
    <phoneticPr fontId="3" type="noConversion"/>
  </si>
  <si>
    <t>测量方式（4线or2线）</t>
    <phoneticPr fontId="3" type="noConversion"/>
  </si>
  <si>
    <t>源输出后延时（秒）</t>
    <phoneticPr fontId="3" type="noConversion"/>
  </si>
  <si>
    <t>写入位置（行）</t>
    <phoneticPr fontId="3" type="noConversion"/>
  </si>
  <si>
    <t>源换线</t>
    <phoneticPr fontId="3" type="noConversion"/>
  </si>
  <si>
    <t>表换线</t>
    <phoneticPr fontId="3" type="noConversion"/>
  </si>
  <si>
    <t>写入需保留小数位数</t>
    <phoneticPr fontId="3" type="noConversion"/>
  </si>
  <si>
    <t>表显示后延时（秒）</t>
    <phoneticPr fontId="3" type="noConversion"/>
  </si>
  <si>
    <t>表单位换算（除以相应值）</t>
    <phoneticPr fontId="3" type="noConversion"/>
  </si>
  <si>
    <t>F9</t>
    <phoneticPr fontId="3" type="noConversion"/>
  </si>
  <si>
    <t>F10</t>
    <phoneticPr fontId="3" type="noConversion"/>
  </si>
  <si>
    <t>F12</t>
    <phoneticPr fontId="3" type="noConversion"/>
  </si>
  <si>
    <t>F21</t>
    <phoneticPr fontId="3" type="noConversion"/>
  </si>
  <si>
    <t>F22</t>
    <phoneticPr fontId="3" type="noConversion"/>
  </si>
  <si>
    <t>F25</t>
    <phoneticPr fontId="3" type="noConversion"/>
  </si>
  <si>
    <t>E7</t>
  </si>
  <si>
    <t>E8</t>
  </si>
  <si>
    <t>E11</t>
  </si>
  <si>
    <t>F11</t>
  </si>
  <si>
    <t>F12</t>
  </si>
  <si>
    <t>F20</t>
  </si>
  <si>
    <t>word原始记录模板路径</t>
    <phoneticPr fontId="3" type="noConversion"/>
  </si>
  <si>
    <t>E:\项目\2021年自动化项目\Digital Multimeter Automation\OriginalRecord_Template\原始记录模板.doc</t>
  </si>
  <si>
    <t>参数起始终止行号</t>
    <phoneticPr fontId="3" type="noConversion"/>
  </si>
  <si>
    <t>OHM</t>
    <phoneticPr fontId="3" type="noConversion"/>
  </si>
  <si>
    <t>DCV</t>
    <phoneticPr fontId="3" type="noConversion"/>
  </si>
  <si>
    <t>B6:G42</t>
    <phoneticPr fontId="3" type="noConversion"/>
  </si>
  <si>
    <t>ACV1</t>
    <phoneticPr fontId="3" type="noConversion"/>
  </si>
  <si>
    <t>B7:H36</t>
    <phoneticPr fontId="3" type="noConversion"/>
  </si>
  <si>
    <t>ACV2</t>
    <phoneticPr fontId="3" type="noConversion"/>
  </si>
  <si>
    <t>B8:H30</t>
    <phoneticPr fontId="3" type="noConversion"/>
  </si>
  <si>
    <t>DCI</t>
    <phoneticPr fontId="3" type="noConversion"/>
  </si>
  <si>
    <t>ACI</t>
    <phoneticPr fontId="3" type="noConversion"/>
  </si>
  <si>
    <t>B5:G16</t>
    <phoneticPr fontId="3" type="noConversion"/>
  </si>
  <si>
    <t>E8</t>
    <phoneticPr fontId="2" type="noConversion"/>
  </si>
  <si>
    <t>E10</t>
    <phoneticPr fontId="3" type="noConversion"/>
  </si>
  <si>
    <t>E14</t>
    <phoneticPr fontId="3" type="noConversion"/>
  </si>
  <si>
    <t>F24</t>
    <phoneticPr fontId="3" type="noConversion"/>
  </si>
  <si>
    <t>最小允许值（mV）</t>
  </si>
  <si>
    <t>最小允许值（V）</t>
  </si>
  <si>
    <t>最大允许值（mV）</t>
  </si>
  <si>
    <t>最大允许值（V）</t>
  </si>
  <si>
    <r>
      <t>3.0×10</t>
    </r>
    <r>
      <rPr>
        <vertAlign val="superscript"/>
        <sz val="16"/>
        <rFont val="宋体"/>
        <charset val="134"/>
      </rPr>
      <t>-5</t>
    </r>
    <phoneticPr fontId="9" type="noConversion"/>
  </si>
  <si>
    <r>
      <t>4×10</t>
    </r>
    <r>
      <rPr>
        <vertAlign val="superscript"/>
        <sz val="16"/>
        <rFont val="宋体"/>
        <charset val="134"/>
      </rPr>
      <t>-5</t>
    </r>
    <phoneticPr fontId="9" type="noConversion"/>
  </si>
  <si>
    <r>
      <t>7×10</t>
    </r>
    <r>
      <rPr>
        <vertAlign val="superscript"/>
        <sz val="16"/>
        <rFont val="宋体"/>
        <charset val="134"/>
      </rPr>
      <t>-5</t>
    </r>
    <phoneticPr fontId="9" type="noConversion"/>
  </si>
  <si>
    <r>
      <t>1.4×10</t>
    </r>
    <r>
      <rPr>
        <vertAlign val="superscript"/>
        <sz val="16"/>
        <rFont val="宋体"/>
        <charset val="134"/>
      </rPr>
      <t>-5</t>
    </r>
    <phoneticPr fontId="9" type="noConversion"/>
  </si>
  <si>
    <r>
      <t>1.6×10</t>
    </r>
    <r>
      <rPr>
        <vertAlign val="superscript"/>
        <sz val="16"/>
        <rFont val="宋体"/>
        <charset val="134"/>
      </rPr>
      <t>-5</t>
    </r>
    <phoneticPr fontId="9" type="noConversion"/>
  </si>
  <si>
    <r>
      <t>2.2×10</t>
    </r>
    <r>
      <rPr>
        <vertAlign val="superscript"/>
        <sz val="16"/>
        <rFont val="宋体"/>
        <charset val="134"/>
      </rPr>
      <t>-5</t>
    </r>
    <phoneticPr fontId="9" type="noConversion"/>
  </si>
  <si>
    <r>
      <t>1.5×10</t>
    </r>
    <r>
      <rPr>
        <vertAlign val="superscript"/>
        <sz val="16"/>
        <rFont val="宋体"/>
        <charset val="134"/>
      </rPr>
      <t>-5</t>
    </r>
    <phoneticPr fontId="9" type="noConversion"/>
  </si>
  <si>
    <r>
      <t>1.7×10</t>
    </r>
    <r>
      <rPr>
        <vertAlign val="superscript"/>
        <sz val="16"/>
        <rFont val="宋体"/>
        <charset val="134"/>
      </rPr>
      <t>-5</t>
    </r>
    <phoneticPr fontId="9" type="noConversion"/>
  </si>
  <si>
    <r>
      <t>1.8×10</t>
    </r>
    <r>
      <rPr>
        <vertAlign val="superscript"/>
        <sz val="16"/>
        <rFont val="宋体"/>
        <charset val="134"/>
      </rPr>
      <t>-5</t>
    </r>
    <phoneticPr fontId="9" type="noConversion"/>
  </si>
  <si>
    <r>
      <t>1.2×10</t>
    </r>
    <r>
      <rPr>
        <vertAlign val="superscript"/>
        <sz val="16"/>
        <rFont val="宋体"/>
        <charset val="134"/>
      </rPr>
      <t>-5</t>
    </r>
    <phoneticPr fontId="9" type="noConversion"/>
  </si>
  <si>
    <r>
      <t>1.3×10</t>
    </r>
    <r>
      <rPr>
        <vertAlign val="superscript"/>
        <sz val="16"/>
        <rFont val="宋体"/>
        <charset val="134"/>
      </rPr>
      <t>-5</t>
    </r>
    <phoneticPr fontId="9" type="noConversion"/>
  </si>
  <si>
    <r>
      <t>2.0×10</t>
    </r>
    <r>
      <rPr>
        <vertAlign val="superscript"/>
        <sz val="16"/>
        <rFont val="宋体"/>
        <charset val="134"/>
      </rPr>
      <t>-5</t>
    </r>
    <phoneticPr fontId="9" type="noConversion"/>
  </si>
  <si>
    <r>
      <t>2.3×10</t>
    </r>
    <r>
      <rPr>
        <vertAlign val="superscript"/>
        <sz val="16"/>
        <rFont val="宋体"/>
        <charset val="134"/>
      </rPr>
      <t>-4</t>
    </r>
    <phoneticPr fontId="9" type="noConversion"/>
  </si>
  <si>
    <r>
      <t>5×10</t>
    </r>
    <r>
      <rPr>
        <vertAlign val="superscript"/>
        <sz val="16"/>
        <rFont val="宋体"/>
        <charset val="134"/>
      </rPr>
      <t>-4</t>
    </r>
    <phoneticPr fontId="9" type="noConversion"/>
  </si>
  <si>
    <r>
      <t>2.2×10</t>
    </r>
    <r>
      <rPr>
        <vertAlign val="superscript"/>
        <sz val="16"/>
        <rFont val="宋体"/>
        <charset val="134"/>
      </rPr>
      <t>-4</t>
    </r>
    <phoneticPr fontId="9" type="noConversion"/>
  </si>
  <si>
    <r>
      <t>2.0×10</t>
    </r>
    <r>
      <rPr>
        <vertAlign val="superscript"/>
        <sz val="16"/>
        <rFont val="宋体"/>
        <charset val="134"/>
      </rPr>
      <t>-4</t>
    </r>
    <phoneticPr fontId="9" type="noConversion"/>
  </si>
  <si>
    <r>
      <t>1.9×10</t>
    </r>
    <r>
      <rPr>
        <vertAlign val="superscript"/>
        <sz val="16"/>
        <rFont val="宋体"/>
        <charset val="134"/>
      </rPr>
      <t>-4</t>
    </r>
    <phoneticPr fontId="9" type="noConversion"/>
  </si>
  <si>
    <r>
      <t>3×10</t>
    </r>
    <r>
      <rPr>
        <vertAlign val="superscript"/>
        <sz val="16"/>
        <rFont val="宋体"/>
        <charset val="134"/>
      </rPr>
      <t>-4</t>
    </r>
    <phoneticPr fontId="9" type="noConversion"/>
  </si>
  <si>
    <r>
      <t>2.1×10</t>
    </r>
    <r>
      <rPr>
        <vertAlign val="superscript"/>
        <sz val="16"/>
        <rFont val="宋体"/>
        <charset val="134"/>
      </rPr>
      <t>-4</t>
    </r>
    <phoneticPr fontId="9" type="noConversion"/>
  </si>
  <si>
    <r>
      <t>2.8×10</t>
    </r>
    <r>
      <rPr>
        <vertAlign val="superscript"/>
        <sz val="16"/>
        <rFont val="宋体"/>
        <charset val="134"/>
      </rPr>
      <t>-4</t>
    </r>
    <phoneticPr fontId="9" type="noConversion"/>
  </si>
  <si>
    <r>
      <t>2.4×10</t>
    </r>
    <r>
      <rPr>
        <vertAlign val="superscript"/>
        <sz val="16"/>
        <rFont val="宋体"/>
        <charset val="134"/>
      </rPr>
      <t>-4</t>
    </r>
    <phoneticPr fontId="9" type="noConversion"/>
  </si>
  <si>
    <t>1mA</t>
  </si>
  <si>
    <r>
      <t>2.6×10</t>
    </r>
    <r>
      <rPr>
        <vertAlign val="superscript"/>
        <sz val="16"/>
        <rFont val="宋体"/>
        <charset val="134"/>
      </rPr>
      <t>-4</t>
    </r>
    <phoneticPr fontId="9" type="noConversion"/>
  </si>
  <si>
    <r>
      <t>1.6×10</t>
    </r>
    <r>
      <rPr>
        <vertAlign val="superscript"/>
        <sz val="16"/>
        <rFont val="宋体"/>
        <charset val="134"/>
      </rPr>
      <t>-4</t>
    </r>
    <phoneticPr fontId="9" type="noConversion"/>
  </si>
  <si>
    <r>
      <t>2.1×10</t>
    </r>
    <r>
      <rPr>
        <vertAlign val="superscript"/>
        <sz val="16"/>
        <rFont val="宋体"/>
        <charset val="134"/>
      </rPr>
      <t>-4</t>
    </r>
    <phoneticPr fontId="9" type="noConversion"/>
  </si>
  <si>
    <r>
      <t>2.6×10</t>
    </r>
    <r>
      <rPr>
        <vertAlign val="superscript"/>
        <sz val="16"/>
        <rFont val="宋体"/>
        <charset val="134"/>
      </rPr>
      <t>-4</t>
    </r>
    <phoneticPr fontId="9" type="noConversion"/>
  </si>
  <si>
    <t>量程</t>
  </si>
  <si>
    <t>标准值（μA）</t>
  </si>
  <si>
    <t>最小允许值（μA）</t>
  </si>
  <si>
    <t>示值（μA）</t>
    <phoneticPr fontId="9" type="noConversion"/>
  </si>
  <si>
    <t>最大允许值（μA）</t>
  </si>
  <si>
    <r>
      <t>测量不确定度</t>
    </r>
    <r>
      <rPr>
        <i/>
        <sz val="16"/>
        <rFont val="宋体"/>
        <charset val="134"/>
      </rPr>
      <t>U</t>
    </r>
    <r>
      <rPr>
        <vertAlign val="subscript"/>
        <sz val="16"/>
        <rFont val="宋体"/>
        <charset val="134"/>
      </rPr>
      <t>rel</t>
    </r>
    <r>
      <rPr>
        <sz val="16"/>
        <rFont val="宋体"/>
        <charset val="134"/>
      </rPr>
      <t>（</t>
    </r>
    <r>
      <rPr>
        <i/>
        <sz val="16"/>
        <rFont val="宋体"/>
        <charset val="134"/>
      </rPr>
      <t>k</t>
    </r>
    <r>
      <rPr>
        <sz val="16"/>
        <rFont val="宋体"/>
        <charset val="134"/>
      </rPr>
      <t>=2）</t>
    </r>
    <phoneticPr fontId="9" type="noConversion"/>
  </si>
  <si>
    <t>100μA</t>
  </si>
  <si>
    <r>
      <t>4.0×10</t>
    </r>
    <r>
      <rPr>
        <vertAlign val="superscript"/>
        <sz val="16"/>
        <rFont val="宋体"/>
        <charset val="134"/>
      </rPr>
      <t>-4</t>
    </r>
    <phoneticPr fontId="9" type="noConversion"/>
  </si>
  <si>
    <r>
      <t>6×10</t>
    </r>
    <r>
      <rPr>
        <vertAlign val="superscript"/>
        <sz val="16"/>
        <rFont val="宋体"/>
        <charset val="134"/>
      </rPr>
      <t>-4</t>
    </r>
    <phoneticPr fontId="9" type="noConversion"/>
  </si>
  <si>
    <r>
      <t>1.2×10</t>
    </r>
    <r>
      <rPr>
        <vertAlign val="superscript"/>
        <sz val="16"/>
        <rFont val="宋体"/>
        <charset val="134"/>
      </rPr>
      <t>-3</t>
    </r>
    <phoneticPr fontId="9" type="noConversion"/>
  </si>
  <si>
    <t>400mA</t>
  </si>
  <si>
    <r>
      <t>3.0×10</t>
    </r>
    <r>
      <rPr>
        <vertAlign val="superscript"/>
        <sz val="16"/>
        <rFont val="宋体"/>
        <charset val="134"/>
      </rPr>
      <t>-4</t>
    </r>
    <phoneticPr fontId="9" type="noConversion"/>
  </si>
  <si>
    <r>
      <t>1.4×10</t>
    </r>
    <r>
      <rPr>
        <vertAlign val="superscript"/>
        <sz val="16"/>
        <rFont val="宋体"/>
        <charset val="134"/>
      </rPr>
      <t>-4</t>
    </r>
    <phoneticPr fontId="9" type="noConversion"/>
  </si>
  <si>
    <r>
      <t>2.2×10</t>
    </r>
    <r>
      <rPr>
        <vertAlign val="superscript"/>
        <sz val="16"/>
        <rFont val="宋体"/>
        <charset val="134"/>
      </rPr>
      <t>-4</t>
    </r>
    <phoneticPr fontId="9" type="noConversion"/>
  </si>
  <si>
    <t>10A</t>
  </si>
  <si>
    <r>
      <t>6.0×10</t>
    </r>
    <r>
      <rPr>
        <vertAlign val="superscript"/>
        <sz val="16"/>
        <rFont val="宋体"/>
        <charset val="134"/>
      </rPr>
      <t>-4</t>
    </r>
    <phoneticPr fontId="9" type="noConversion"/>
  </si>
  <si>
    <r>
      <t>3.0×10</t>
    </r>
    <r>
      <rPr>
        <vertAlign val="superscript"/>
        <sz val="16"/>
        <rFont val="宋体"/>
        <charset val="134"/>
      </rPr>
      <t>-4</t>
    </r>
    <phoneticPr fontId="9" type="noConversion"/>
  </si>
  <si>
    <t>频率</t>
  </si>
  <si>
    <t>标准值（mA）</t>
  </si>
  <si>
    <t>最小允许值（mA）</t>
  </si>
  <si>
    <t>示值（mA）</t>
    <phoneticPr fontId="9" type="noConversion"/>
  </si>
  <si>
    <t>最大允许值（mA）</t>
  </si>
  <si>
    <r>
      <t>测量不确定度</t>
    </r>
    <r>
      <rPr>
        <i/>
        <sz val="16"/>
        <rFont val="宋体"/>
        <charset val="134"/>
      </rPr>
      <t>U</t>
    </r>
    <r>
      <rPr>
        <vertAlign val="subscript"/>
        <sz val="16"/>
        <rFont val="宋体"/>
        <charset val="134"/>
      </rPr>
      <t>rel</t>
    </r>
    <r>
      <rPr>
        <sz val="16"/>
        <rFont val="宋体"/>
        <charset val="134"/>
      </rPr>
      <t>（</t>
    </r>
    <r>
      <rPr>
        <i/>
        <sz val="16"/>
        <rFont val="宋体"/>
        <charset val="134"/>
      </rPr>
      <t>k</t>
    </r>
    <r>
      <rPr>
        <sz val="16"/>
        <rFont val="宋体"/>
        <charset val="134"/>
      </rPr>
      <t>=2）</t>
    </r>
    <phoneticPr fontId="9" type="noConversion"/>
  </si>
  <si>
    <t>20Hz</t>
  </si>
  <si>
    <t>10mA</t>
  </si>
  <si>
    <t>100mA</t>
  </si>
  <si>
    <t>20Hz</t>
    <phoneticPr fontId="2" type="noConversion"/>
  </si>
  <si>
    <t>40Hz</t>
  </si>
  <si>
    <t>示值（mA）</t>
    <phoneticPr fontId="9" type="noConversion"/>
  </si>
  <si>
    <t>1kHz</t>
  </si>
  <si>
    <t>5kHz</t>
  </si>
  <si>
    <t>标准值（A）</t>
  </si>
  <si>
    <t>最小允许值（A）</t>
  </si>
  <si>
    <t>示值（A）</t>
    <phoneticPr fontId="9" type="noConversion"/>
  </si>
  <si>
    <t>最大允许值（A）</t>
  </si>
  <si>
    <t>1A</t>
  </si>
  <si>
    <t>3A</t>
  </si>
  <si>
    <r>
      <t>6.0×10</t>
    </r>
    <r>
      <rPr>
        <vertAlign val="superscript"/>
        <sz val="16"/>
        <rFont val="宋体"/>
        <charset val="134"/>
      </rPr>
      <t>-4</t>
    </r>
    <phoneticPr fontId="9" type="noConversion"/>
  </si>
  <si>
    <r>
      <t>5×10</t>
    </r>
    <r>
      <rPr>
        <vertAlign val="superscript"/>
        <sz val="16"/>
        <rFont val="宋体"/>
        <charset val="134"/>
      </rPr>
      <t>-4</t>
    </r>
    <phoneticPr fontId="9" type="noConversion"/>
  </si>
  <si>
    <r>
      <t>8×10</t>
    </r>
    <r>
      <rPr>
        <vertAlign val="superscript"/>
        <sz val="16"/>
        <rFont val="宋体"/>
        <charset val="134"/>
      </rPr>
      <t>-4</t>
    </r>
    <phoneticPr fontId="9" type="noConversion"/>
  </si>
  <si>
    <r>
      <t>9×10</t>
    </r>
    <r>
      <rPr>
        <vertAlign val="superscript"/>
        <sz val="16"/>
        <rFont val="宋体"/>
        <charset val="134"/>
      </rPr>
      <t>-4</t>
    </r>
    <phoneticPr fontId="9" type="noConversion"/>
  </si>
  <si>
    <r>
      <t>6.0×10</t>
    </r>
    <r>
      <rPr>
        <vertAlign val="superscript"/>
        <sz val="16"/>
        <rFont val="宋体"/>
        <charset val="134"/>
      </rPr>
      <t>-4</t>
    </r>
    <phoneticPr fontId="9" type="noConversion"/>
  </si>
  <si>
    <r>
      <t>5×10</t>
    </r>
    <r>
      <rPr>
        <vertAlign val="superscript"/>
        <sz val="16"/>
        <rFont val="宋体"/>
        <charset val="134"/>
      </rPr>
      <t>-4</t>
    </r>
    <phoneticPr fontId="9" type="noConversion"/>
  </si>
  <si>
    <r>
      <t>7×10</t>
    </r>
    <r>
      <rPr>
        <vertAlign val="superscript"/>
        <sz val="16"/>
        <rFont val="宋体"/>
        <charset val="134"/>
      </rPr>
      <t>-4</t>
    </r>
    <phoneticPr fontId="9" type="noConversion"/>
  </si>
  <si>
    <r>
      <t>8.0×10</t>
    </r>
    <r>
      <rPr>
        <vertAlign val="superscript"/>
        <sz val="16"/>
        <rFont val="宋体"/>
        <charset val="134"/>
      </rPr>
      <t>-4</t>
    </r>
    <phoneticPr fontId="9" type="noConversion"/>
  </si>
  <si>
    <r>
      <t>5×10</t>
    </r>
    <r>
      <rPr>
        <vertAlign val="superscript"/>
        <sz val="16"/>
        <rFont val="宋体"/>
        <charset val="134"/>
      </rPr>
      <t>-3</t>
    </r>
    <phoneticPr fontId="9" type="noConversion"/>
  </si>
  <si>
    <r>
      <t>8×10</t>
    </r>
    <r>
      <rPr>
        <vertAlign val="superscript"/>
        <sz val="16"/>
        <rFont val="宋体"/>
        <charset val="134"/>
      </rPr>
      <t>-4</t>
    </r>
    <phoneticPr fontId="9" type="noConversion"/>
  </si>
  <si>
    <r>
      <t>6×10</t>
    </r>
    <r>
      <rPr>
        <vertAlign val="superscript"/>
        <sz val="16"/>
        <rFont val="宋体"/>
        <charset val="134"/>
      </rPr>
      <t>-4</t>
    </r>
    <phoneticPr fontId="9" type="noConversion"/>
  </si>
  <si>
    <r>
      <t>1.7×10</t>
    </r>
    <r>
      <rPr>
        <vertAlign val="superscript"/>
        <sz val="16"/>
        <rFont val="宋体"/>
        <charset val="134"/>
      </rPr>
      <t>-3</t>
    </r>
    <phoneticPr fontId="9" type="noConversion"/>
  </si>
  <si>
    <r>
      <t>3×10</t>
    </r>
    <r>
      <rPr>
        <vertAlign val="superscript"/>
        <sz val="16"/>
        <rFont val="宋体"/>
        <charset val="134"/>
      </rPr>
      <t>-3</t>
    </r>
    <phoneticPr fontId="9" type="noConversion"/>
  </si>
  <si>
    <r>
      <t>6×10</t>
    </r>
    <r>
      <rPr>
        <vertAlign val="superscript"/>
        <sz val="16"/>
        <rFont val="宋体"/>
        <charset val="134"/>
      </rPr>
      <t>-3</t>
    </r>
    <phoneticPr fontId="9" type="noConversion"/>
  </si>
  <si>
    <r>
      <t>1.1×10</t>
    </r>
    <r>
      <rPr>
        <vertAlign val="superscript"/>
        <sz val="16"/>
        <rFont val="宋体"/>
        <charset val="134"/>
      </rPr>
      <t>-3</t>
    </r>
    <phoneticPr fontId="9" type="noConversion"/>
  </si>
  <si>
    <r>
      <t>1.6×10</t>
    </r>
    <r>
      <rPr>
        <vertAlign val="superscript"/>
        <sz val="16"/>
        <rFont val="宋体"/>
        <charset val="134"/>
      </rPr>
      <t>-3</t>
    </r>
    <phoneticPr fontId="9" type="noConversion"/>
  </si>
  <si>
    <r>
      <t>3.0×10</t>
    </r>
    <r>
      <rPr>
        <vertAlign val="superscript"/>
        <sz val="16"/>
        <rFont val="宋体"/>
        <charset val="134"/>
      </rPr>
      <t>-3</t>
    </r>
    <phoneticPr fontId="9" type="noConversion"/>
  </si>
  <si>
    <r>
      <t>2.3×10</t>
    </r>
    <r>
      <rPr>
        <vertAlign val="superscript"/>
        <sz val="16"/>
        <rFont val="宋体"/>
        <charset val="134"/>
      </rPr>
      <t>-3</t>
    </r>
    <phoneticPr fontId="9" type="noConversion"/>
  </si>
  <si>
    <r>
      <t>3×10</t>
    </r>
    <r>
      <rPr>
        <vertAlign val="superscript"/>
        <sz val="16"/>
        <rFont val="宋体"/>
        <charset val="134"/>
      </rPr>
      <t>-4</t>
    </r>
    <phoneticPr fontId="9" type="noConversion"/>
  </si>
  <si>
    <t>频率</t>
    <phoneticPr fontId="9" type="noConversion"/>
  </si>
  <si>
    <t>标准值</t>
    <phoneticPr fontId="9" type="noConversion"/>
  </si>
  <si>
    <t>精度</t>
    <phoneticPr fontId="9" type="noConversion"/>
  </si>
  <si>
    <t>量程</t>
    <phoneticPr fontId="9" type="noConversion"/>
  </si>
  <si>
    <t>测量方式（4线or2线）</t>
    <phoneticPr fontId="9" type="noConversion"/>
  </si>
  <si>
    <t>源输出后延时（秒）</t>
    <phoneticPr fontId="9" type="noConversion"/>
  </si>
  <si>
    <t>写入位置（行）</t>
    <phoneticPr fontId="9" type="noConversion"/>
  </si>
  <si>
    <t>源换线</t>
    <phoneticPr fontId="9" type="noConversion"/>
  </si>
  <si>
    <t>表换线(1本次换线)</t>
    <phoneticPr fontId="9" type="noConversion"/>
  </si>
  <si>
    <t>写入需保留小数位数</t>
    <phoneticPr fontId="9" type="noConversion"/>
  </si>
  <si>
    <t>表显示后延时（秒）</t>
    <phoneticPr fontId="9" type="noConversion"/>
  </si>
  <si>
    <t>表单位换算（除以相应值）</t>
    <phoneticPr fontId="9" type="noConversion"/>
  </si>
  <si>
    <t>E6</t>
    <phoneticPr fontId="9" type="noConversion"/>
  </si>
  <si>
    <t>E10</t>
    <phoneticPr fontId="9" type="noConversion"/>
  </si>
  <si>
    <t>E32</t>
    <phoneticPr fontId="9" type="noConversion"/>
  </si>
  <si>
    <t>E33</t>
  </si>
  <si>
    <t>E35</t>
    <phoneticPr fontId="9" type="noConversion"/>
  </si>
  <si>
    <t>E23</t>
    <phoneticPr fontId="9" type="noConversion"/>
  </si>
  <si>
    <t>E44</t>
    <phoneticPr fontId="9" type="noConversion"/>
  </si>
  <si>
    <t>E45</t>
  </si>
  <si>
    <t>E46</t>
  </si>
  <si>
    <t>E47</t>
  </si>
  <si>
    <t>E48</t>
  </si>
  <si>
    <t>E49</t>
  </si>
  <si>
    <t>频率</t>
    <phoneticPr fontId="9" type="noConversion"/>
  </si>
  <si>
    <t>标准值</t>
    <phoneticPr fontId="9" type="noConversion"/>
  </si>
  <si>
    <t>精度</t>
    <phoneticPr fontId="9" type="noConversion"/>
  </si>
  <si>
    <t>量程</t>
    <phoneticPr fontId="9" type="noConversion"/>
  </si>
  <si>
    <t>测量方式（4线or2线）</t>
    <phoneticPr fontId="9" type="noConversion"/>
  </si>
  <si>
    <t>源输出后延时（秒）</t>
    <phoneticPr fontId="9" type="noConversion"/>
  </si>
  <si>
    <t>写入位置（行）</t>
    <phoneticPr fontId="9" type="noConversion"/>
  </si>
  <si>
    <t>源换线</t>
    <phoneticPr fontId="9" type="noConversion"/>
  </si>
  <si>
    <t>表换线(1本次换线)</t>
    <phoneticPr fontId="9" type="noConversion"/>
  </si>
  <si>
    <t>写入需保留小数位数</t>
    <phoneticPr fontId="9" type="noConversion"/>
  </si>
  <si>
    <t>表显示后延时（秒）</t>
    <phoneticPr fontId="9" type="noConversion"/>
  </si>
  <si>
    <t>表单位换算（除以相应值）</t>
    <phoneticPr fontId="9" type="noConversion"/>
  </si>
  <si>
    <t>F9</t>
    <phoneticPr fontId="9" type="noConversion"/>
  </si>
  <si>
    <t>F10</t>
  </si>
  <si>
    <t>F22</t>
    <phoneticPr fontId="9" type="noConversion"/>
  </si>
  <si>
    <t>F23</t>
  </si>
  <si>
    <t>F24</t>
  </si>
  <si>
    <t>F25</t>
  </si>
  <si>
    <t>F39</t>
    <phoneticPr fontId="9" type="noConversion"/>
  </si>
  <si>
    <t>F40</t>
  </si>
  <si>
    <t>F41</t>
  </si>
  <si>
    <t>F42</t>
  </si>
  <si>
    <t>F43</t>
  </si>
  <si>
    <t>F15</t>
    <phoneticPr fontId="9" type="noConversion"/>
  </si>
  <si>
    <t>F30</t>
    <phoneticPr fontId="9" type="noConversion"/>
  </si>
  <si>
    <t>F45</t>
    <phoneticPr fontId="9" type="noConversion"/>
  </si>
  <si>
    <t>F46</t>
  </si>
  <si>
    <t>F37</t>
  </si>
  <si>
    <t>F47</t>
  </si>
  <si>
    <t>F48</t>
  </si>
  <si>
    <t>F49</t>
  </si>
  <si>
    <t>F50</t>
  </si>
  <si>
    <t>B4:G49</t>
    <phoneticPr fontId="3" type="noConversion"/>
  </si>
  <si>
    <t>B7:H50</t>
    <phoneticPr fontId="3" type="noConversion"/>
  </si>
  <si>
    <t>复制后宽度(cm)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</si>
</sst>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76" formatCode="0.000;[Red]0.000"/>
    <numFmt numFmtId="177" formatCode="0.000_ "/>
    <numFmt numFmtId="178" formatCode="0.0000_ "/>
    <numFmt numFmtId="179" formatCode="0.00000_);[Red]\(0.00000\)"/>
    <numFmt numFmtId="180" formatCode="0.00000_ "/>
    <numFmt numFmtId="181" formatCode="0.0000_);[Red]\(0.0000\)"/>
    <numFmt numFmtId="182" formatCode="0.0000;[Red]0.0000"/>
    <numFmt numFmtId="183" formatCode="0.000_);[Red]\(0.000\)"/>
    <numFmt numFmtId="184" formatCode="0.0E+00"/>
    <numFmt numFmtId="185" formatCode="0.000000_);[Red]\(0.000000\)"/>
    <numFmt numFmtId="186" formatCode="0.000000_ "/>
    <numFmt numFmtId="187" formatCode="0.00000;[Red]0.00000"/>
    <numFmt numFmtId="188" formatCode="0.00_);[Red]\(0.00\)"/>
    <numFmt numFmtId="189" formatCode="0.00_ "/>
    <numFmt numFmtId="190" formatCode="0;[Red]0"/>
    <numFmt numFmtId="191" formatCode="0.0;[Red]0.0"/>
  </numFmts>
  <fonts count="35">
    <font>
      <sz val="11"/>
      <color theme="1"/>
      <name val="宋体"/>
      <family val="2"/>
      <scheme val="minor"/>
    </font>
    <font>
      <b/>
      <sz val="16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6"/>
      <name val="宋体"/>
      <family val="3"/>
      <charset val="134"/>
    </font>
    <font>
      <i/>
      <sz val="16"/>
      <name val="宋体"/>
      <family val="3"/>
      <charset val="134"/>
    </font>
    <font>
      <vertAlign val="subscript"/>
      <sz val="16"/>
      <name val="宋体"/>
      <family val="3"/>
      <charset val="134"/>
    </font>
    <font>
      <vertAlign val="superscript"/>
      <sz val="16"/>
      <name val="宋体"/>
      <family val="3"/>
      <charset val="134"/>
    </font>
    <font>
      <b/>
      <sz val="14"/>
      <name val="黑体"/>
      <family val="3"/>
      <charset val="134"/>
    </font>
    <font>
      <sz val="9"/>
      <name val="宋体"/>
      <charset val="134"/>
    </font>
    <font>
      <sz val="14"/>
      <name val="宋体"/>
      <charset val="134"/>
    </font>
    <font>
      <sz val="10"/>
      <name val="黑体"/>
      <family val="3"/>
      <charset val="134"/>
    </font>
    <font>
      <b/>
      <sz val="16"/>
      <name val="宋体"/>
      <charset val="134"/>
    </font>
    <font>
      <sz val="16"/>
      <name val="宋体"/>
      <charset val="134"/>
    </font>
    <font>
      <i/>
      <sz val="16"/>
      <name val="宋体"/>
      <charset val="134"/>
    </font>
    <font>
      <vertAlign val="subscript"/>
      <sz val="16"/>
      <name val="宋体"/>
      <charset val="134"/>
    </font>
    <font>
      <sz val="12"/>
      <color indexed="12"/>
      <name val="宋体"/>
      <charset val="134"/>
    </font>
    <font>
      <sz val="16"/>
      <color indexed="12"/>
      <name val="宋体"/>
      <charset val="134"/>
    </font>
    <font>
      <b/>
      <sz val="10"/>
      <name val="黑体"/>
      <family val="3"/>
      <charset val="134"/>
    </font>
    <font>
      <b/>
      <sz val="18"/>
      <name val="黑体"/>
      <family val="3"/>
      <charset val="134"/>
    </font>
    <font>
      <b/>
      <sz val="14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sz val="12"/>
      <name val="Times New Roman"/>
      <family val="1"/>
    </font>
    <font>
      <b/>
      <sz val="12"/>
      <name val="宋体"/>
      <charset val="134"/>
    </font>
    <font>
      <sz val="14"/>
      <name val="宋体"/>
      <family val="3"/>
      <charset val="134"/>
    </font>
    <font>
      <b/>
      <sz val="14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12"/>
      <name val="宋体"/>
      <family val="3"/>
      <charset val="134"/>
    </font>
    <font>
      <sz val="16"/>
      <color indexed="12"/>
      <name val="宋体"/>
      <family val="3"/>
      <charset val="134"/>
    </font>
    <font>
      <b/>
      <sz val="16"/>
      <name val="黑体"/>
      <family val="3"/>
      <charset val="134"/>
    </font>
    <font>
      <vertAlign val="superscript"/>
      <sz val="16"/>
      <name val="宋体"/>
      <charset val="134"/>
    </font>
    <font>
      <sz val="12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8" fillId="0" borderId="0"/>
  </cellStyleXfs>
  <cellXfs count="109">
    <xf numFmtId="0" fontId="0" fillId="0" borderId="0" xfId="0"/>
    <xf numFmtId="0" fontId="1" fillId="0" borderId="0" xfId="0" applyFont="1"/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 vertical="center"/>
    </xf>
    <xf numFmtId="180" fontId="4" fillId="0" borderId="1" xfId="0" applyNumberFormat="1" applyFont="1" applyBorder="1" applyAlignment="1">
      <alignment horizontal="center" vertical="center"/>
    </xf>
    <xf numFmtId="181" fontId="4" fillId="0" borderId="1" xfId="0" applyNumberFormat="1" applyFont="1" applyBorder="1" applyAlignment="1">
      <alignment horizontal="center" vertical="center"/>
    </xf>
    <xf numFmtId="182" fontId="4" fillId="0" borderId="1" xfId="0" applyNumberFormat="1" applyFont="1" applyBorder="1" applyAlignment="1">
      <alignment horizontal="center" vertical="center"/>
    </xf>
    <xf numFmtId="183" fontId="4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3" fillId="0" borderId="0" xfId="0" applyFont="1"/>
    <xf numFmtId="0" fontId="13" fillId="0" borderId="1" xfId="0" applyFont="1" applyBorder="1" applyAlignment="1">
      <alignment horizontal="center" vertical="center"/>
    </xf>
    <xf numFmtId="178" fontId="13" fillId="0" borderId="1" xfId="0" applyNumberFormat="1" applyFont="1" applyBorder="1" applyAlignment="1">
      <alignment horizontal="center" vertical="center"/>
    </xf>
    <xf numFmtId="184" fontId="13" fillId="0" borderId="1" xfId="0" applyNumberFormat="1" applyFont="1" applyBorder="1" applyAlignment="1">
      <alignment horizontal="center" vertical="center"/>
    </xf>
    <xf numFmtId="0" fontId="16" fillId="0" borderId="0" xfId="0" applyFont="1"/>
    <xf numFmtId="185" fontId="13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7" fillId="0" borderId="0" xfId="0" applyFont="1"/>
    <xf numFmtId="179" fontId="13" fillId="0" borderId="1" xfId="0" applyNumberFormat="1" applyFont="1" applyBorder="1" applyAlignment="1">
      <alignment horizontal="center" vertical="center"/>
    </xf>
    <xf numFmtId="180" fontId="13" fillId="0" borderId="1" xfId="0" applyNumberFormat="1" applyFont="1" applyBorder="1" applyAlignment="1">
      <alignment horizontal="center" vertical="center"/>
    </xf>
    <xf numFmtId="181" fontId="13" fillId="0" borderId="1" xfId="0" applyNumberFormat="1" applyFont="1" applyBorder="1" applyAlignment="1">
      <alignment horizontal="center" vertical="center"/>
    </xf>
    <xf numFmtId="183" fontId="13" fillId="0" borderId="1" xfId="0" applyNumberFormat="1" applyFont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86" fontId="13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1" fillId="0" borderId="0" xfId="0" applyFont="1" applyBorder="1"/>
    <xf numFmtId="0" fontId="0" fillId="0" borderId="0" xfId="0" applyBorder="1"/>
    <xf numFmtId="0" fontId="22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82" fontId="13" fillId="0" borderId="1" xfId="0" applyNumberFormat="1" applyFont="1" applyBorder="1" applyAlignment="1">
      <alignment horizontal="center" vertical="center"/>
    </xf>
    <xf numFmtId="187" fontId="13" fillId="0" borderId="1" xfId="0" applyNumberFormat="1" applyFont="1" applyBorder="1" applyAlignment="1">
      <alignment horizontal="center" vertical="center"/>
    </xf>
    <xf numFmtId="188" fontId="13" fillId="0" borderId="1" xfId="0" applyNumberFormat="1" applyFont="1" applyBorder="1" applyAlignment="1">
      <alignment horizontal="center" vertical="center"/>
    </xf>
    <xf numFmtId="189" fontId="13" fillId="0" borderId="1" xfId="0" applyNumberFormat="1" applyFont="1" applyBorder="1" applyAlignment="1">
      <alignment horizontal="center" vertical="center"/>
    </xf>
    <xf numFmtId="0" fontId="25" fillId="0" borderId="0" xfId="0" applyFont="1"/>
    <xf numFmtId="0" fontId="27" fillId="0" borderId="0" xfId="0" applyFont="1" applyBorder="1"/>
    <xf numFmtId="0" fontId="28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/>
    <xf numFmtId="0" fontId="30" fillId="0" borderId="0" xfId="0" applyFont="1"/>
    <xf numFmtId="0" fontId="31" fillId="0" borderId="0" xfId="0" applyFont="1"/>
    <xf numFmtId="188" fontId="4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184" fontId="4" fillId="0" borderId="0" xfId="0" applyNumberFormat="1" applyFont="1" applyBorder="1" applyAlignment="1">
      <alignment horizontal="center" vertical="center"/>
    </xf>
    <xf numFmtId="189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32" fillId="0" borderId="0" xfId="0" applyFont="1" applyAlignment="1">
      <alignment horizontal="center" vertical="center"/>
    </xf>
    <xf numFmtId="186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77" fontId="13" fillId="0" borderId="0" xfId="0" applyNumberFormat="1" applyFont="1" applyBorder="1" applyAlignment="1">
      <alignment horizontal="center" vertical="center"/>
    </xf>
    <xf numFmtId="0" fontId="13" fillId="0" borderId="1" xfId="0" applyFont="1" applyBorder="1"/>
    <xf numFmtId="176" fontId="13" fillId="0" borderId="1" xfId="0" applyNumberFormat="1" applyFont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4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/>
    </xf>
    <xf numFmtId="0" fontId="28" fillId="0" borderId="0" xfId="1"/>
    <xf numFmtId="0" fontId="28" fillId="0" borderId="0" xfId="1" applyFont="1"/>
    <xf numFmtId="0" fontId="28" fillId="0" borderId="0" xfId="1" applyAlignment="1">
      <alignment horizontal="center"/>
    </xf>
    <xf numFmtId="0" fontId="28" fillId="2" borderId="0" xfId="1" applyFill="1"/>
    <xf numFmtId="0" fontId="28" fillId="2" borderId="0" xfId="1" applyFill="1" applyAlignment="1">
      <alignment horizontal="center"/>
    </xf>
    <xf numFmtId="0" fontId="28" fillId="0" borderId="0" xfId="1" applyFill="1" applyAlignment="1">
      <alignment horizontal="center"/>
    </xf>
    <xf numFmtId="0" fontId="28" fillId="0" borderId="0" xfId="1" applyFill="1"/>
    <xf numFmtId="190" fontId="28" fillId="2" borderId="0" xfId="1" applyNumberFormat="1" applyFont="1" applyFill="1" applyBorder="1" applyAlignment="1"/>
    <xf numFmtId="191" fontId="28" fillId="0" borderId="0" xfId="1" applyNumberFormat="1" applyFont="1" applyBorder="1" applyAlignment="1"/>
    <xf numFmtId="190" fontId="28" fillId="0" borderId="0" xfId="1" applyNumberFormat="1" applyFont="1" applyBorder="1" applyAlignment="1"/>
    <xf numFmtId="191" fontId="28" fillId="2" borderId="0" xfId="1" applyNumberFormat="1" applyFont="1" applyFill="1" applyBorder="1" applyAlignment="1"/>
    <xf numFmtId="0" fontId="34" fillId="0" borderId="0" xfId="1" applyFont="1"/>
    <xf numFmtId="0" fontId="0" fillId="0" borderId="1" xfId="0" applyFont="1" applyBorder="1" applyAlignment="1">
      <alignment horizontal="center" vertical="center"/>
    </xf>
    <xf numFmtId="184" fontId="13" fillId="0" borderId="1" xfId="0" applyNumberFormat="1" applyFont="1" applyBorder="1" applyAlignment="1">
      <alignment horizontal="center"/>
    </xf>
    <xf numFmtId="184" fontId="13" fillId="0" borderId="1" xfId="0" applyNumberFormat="1" applyFont="1" applyBorder="1"/>
    <xf numFmtId="0" fontId="0" fillId="0" borderId="0" xfId="0" applyAlignment="1">
      <alignment horizontal="left"/>
    </xf>
    <xf numFmtId="0" fontId="0" fillId="0" borderId="0" xfId="0" applyFont="1"/>
    <xf numFmtId="0" fontId="22" fillId="0" borderId="0" xfId="0" applyFont="1" applyAlignment="1">
      <alignment horizontal="center"/>
    </xf>
    <xf numFmtId="0" fontId="0" fillId="2" borderId="0" xfId="0" applyFill="1"/>
    <xf numFmtId="0" fontId="22" fillId="2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0" fillId="0" borderId="0" xfId="0" applyFill="1"/>
    <xf numFmtId="0" fontId="22" fillId="3" borderId="0" xfId="0" applyFont="1" applyFill="1"/>
    <xf numFmtId="0" fontId="0" fillId="3" borderId="0" xfId="0" applyFill="1"/>
    <xf numFmtId="0" fontId="0" fillId="0" borderId="0" xfId="0" applyAlignment="1">
      <alignment horizontal="center"/>
    </xf>
    <xf numFmtId="0" fontId="22" fillId="0" borderId="0" xfId="0" applyFont="1"/>
    <xf numFmtId="0" fontId="22" fillId="2" borderId="0" xfId="0" applyFont="1" applyFill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Border="1" applyAlignment="1">
      <alignment horizontal="left"/>
    </xf>
    <xf numFmtId="0" fontId="24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26" fillId="0" borderId="0" xfId="0" applyFont="1" applyBorder="1" applyAlignment="1">
      <alignment horizontal="left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/>
    </xf>
    <xf numFmtId="0" fontId="3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28" fillId="4" borderId="0" xfId="1" applyFill="1"/>
    <xf numFmtId="0" fontId="28" fillId="5" borderId="0" xfId="1" applyFill="1"/>
    <xf numFmtId="0" fontId="28" fillId="5" borderId="0" xfId="1" applyFont="1" applyFill="1"/>
  </cellXfs>
  <cellStyles count="2">
    <cellStyle name="常规" xfId="0" builtinId="0"/>
    <cellStyle name="常规 2" xfId="1"/>
  </cellStyles>
  <dxfs count="2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5:G16"/>
  <sheetViews>
    <sheetView topLeftCell="A5" workbookViewId="0">
      <selection activeCell="B5" sqref="B5:G16"/>
    </sheetView>
  </sheetViews>
  <sheetFormatPr defaultRowHeight="13.5"/>
  <cols>
    <col min="1" max="1" width="4.75" customWidth="1"/>
    <col min="2" max="2" width="11" customWidth="1"/>
    <col min="3" max="3" width="18.5" customWidth="1"/>
    <col min="4" max="4" width="24" customWidth="1"/>
    <col min="5" max="5" width="21" customWidth="1"/>
    <col min="6" max="6" width="24" customWidth="1"/>
    <col min="7" max="7" width="35.75" customWidth="1"/>
    <col min="257" max="257" width="9" customWidth="1"/>
    <col min="258" max="258" width="21.25" customWidth="1"/>
    <col min="259" max="259" width="24" customWidth="1"/>
    <col min="260" max="260" width="16.5" customWidth="1"/>
    <col min="261" max="261" width="23" customWidth="1"/>
    <col min="262" max="262" width="35.75" customWidth="1"/>
    <col min="513" max="513" width="9" customWidth="1"/>
    <col min="514" max="514" width="21.25" customWidth="1"/>
    <col min="515" max="515" width="24" customWidth="1"/>
    <col min="516" max="516" width="16.5" customWidth="1"/>
    <col min="517" max="517" width="23" customWidth="1"/>
    <col min="518" max="518" width="35.75" customWidth="1"/>
    <col min="769" max="769" width="9" customWidth="1"/>
    <col min="770" max="770" width="21.25" customWidth="1"/>
    <col min="771" max="771" width="24" customWidth="1"/>
    <col min="772" max="772" width="16.5" customWidth="1"/>
    <col min="773" max="773" width="23" customWidth="1"/>
    <col min="774" max="774" width="35.75" customWidth="1"/>
    <col min="1025" max="1025" width="9" customWidth="1"/>
    <col min="1026" max="1026" width="21.25" customWidth="1"/>
    <col min="1027" max="1027" width="24" customWidth="1"/>
    <col min="1028" max="1028" width="16.5" customWidth="1"/>
    <col min="1029" max="1029" width="23" customWidth="1"/>
    <col min="1030" max="1030" width="35.75" customWidth="1"/>
    <col min="1281" max="1281" width="9" customWidth="1"/>
    <col min="1282" max="1282" width="21.25" customWidth="1"/>
    <col min="1283" max="1283" width="24" customWidth="1"/>
    <col min="1284" max="1284" width="16.5" customWidth="1"/>
    <col min="1285" max="1285" width="23" customWidth="1"/>
    <col min="1286" max="1286" width="35.75" customWidth="1"/>
    <col min="1537" max="1537" width="9" customWidth="1"/>
    <col min="1538" max="1538" width="21.25" customWidth="1"/>
    <col min="1539" max="1539" width="24" customWidth="1"/>
    <col min="1540" max="1540" width="16.5" customWidth="1"/>
    <col min="1541" max="1541" width="23" customWidth="1"/>
    <col min="1542" max="1542" width="35.75" customWidth="1"/>
    <col min="1793" max="1793" width="9" customWidth="1"/>
    <col min="1794" max="1794" width="21.25" customWidth="1"/>
    <col min="1795" max="1795" width="24" customWidth="1"/>
    <col min="1796" max="1796" width="16.5" customWidth="1"/>
    <col min="1797" max="1797" width="23" customWidth="1"/>
    <col min="1798" max="1798" width="35.75" customWidth="1"/>
    <col min="2049" max="2049" width="9" customWidth="1"/>
    <col min="2050" max="2050" width="21.25" customWidth="1"/>
    <col min="2051" max="2051" width="24" customWidth="1"/>
    <col min="2052" max="2052" width="16.5" customWidth="1"/>
    <col min="2053" max="2053" width="23" customWidth="1"/>
    <col min="2054" max="2054" width="35.75" customWidth="1"/>
    <col min="2305" max="2305" width="9" customWidth="1"/>
    <col min="2306" max="2306" width="21.25" customWidth="1"/>
    <col min="2307" max="2307" width="24" customWidth="1"/>
    <col min="2308" max="2308" width="16.5" customWidth="1"/>
    <col min="2309" max="2309" width="23" customWidth="1"/>
    <col min="2310" max="2310" width="35.75" customWidth="1"/>
    <col min="2561" max="2561" width="9" customWidth="1"/>
    <col min="2562" max="2562" width="21.25" customWidth="1"/>
    <col min="2563" max="2563" width="24" customWidth="1"/>
    <col min="2564" max="2564" width="16.5" customWidth="1"/>
    <col min="2565" max="2565" width="23" customWidth="1"/>
    <col min="2566" max="2566" width="35.75" customWidth="1"/>
    <col min="2817" max="2817" width="9" customWidth="1"/>
    <col min="2818" max="2818" width="21.25" customWidth="1"/>
    <col min="2819" max="2819" width="24" customWidth="1"/>
    <col min="2820" max="2820" width="16.5" customWidth="1"/>
    <col min="2821" max="2821" width="23" customWidth="1"/>
    <col min="2822" max="2822" width="35.75" customWidth="1"/>
    <col min="3073" max="3073" width="9" customWidth="1"/>
    <col min="3074" max="3074" width="21.25" customWidth="1"/>
    <col min="3075" max="3075" width="24" customWidth="1"/>
    <col min="3076" max="3076" width="16.5" customWidth="1"/>
    <col min="3077" max="3077" width="23" customWidth="1"/>
    <col min="3078" max="3078" width="35.75" customWidth="1"/>
    <col min="3329" max="3329" width="9" customWidth="1"/>
    <col min="3330" max="3330" width="21.25" customWidth="1"/>
    <col min="3331" max="3331" width="24" customWidth="1"/>
    <col min="3332" max="3332" width="16.5" customWidth="1"/>
    <col min="3333" max="3333" width="23" customWidth="1"/>
    <col min="3334" max="3334" width="35.75" customWidth="1"/>
    <col min="3585" max="3585" width="9" customWidth="1"/>
    <col min="3586" max="3586" width="21.25" customWidth="1"/>
    <col min="3587" max="3587" width="24" customWidth="1"/>
    <col min="3588" max="3588" width="16.5" customWidth="1"/>
    <col min="3589" max="3589" width="23" customWidth="1"/>
    <col min="3590" max="3590" width="35.75" customWidth="1"/>
    <col min="3841" max="3841" width="9" customWidth="1"/>
    <col min="3842" max="3842" width="21.25" customWidth="1"/>
    <col min="3843" max="3843" width="24" customWidth="1"/>
    <col min="3844" max="3844" width="16.5" customWidth="1"/>
    <col min="3845" max="3845" width="23" customWidth="1"/>
    <col min="3846" max="3846" width="35.75" customWidth="1"/>
    <col min="4097" max="4097" width="9" customWidth="1"/>
    <col min="4098" max="4098" width="21.25" customWidth="1"/>
    <col min="4099" max="4099" width="24" customWidth="1"/>
    <col min="4100" max="4100" width="16.5" customWidth="1"/>
    <col min="4101" max="4101" width="23" customWidth="1"/>
    <col min="4102" max="4102" width="35.75" customWidth="1"/>
    <col min="4353" max="4353" width="9" customWidth="1"/>
    <col min="4354" max="4354" width="21.25" customWidth="1"/>
    <col min="4355" max="4355" width="24" customWidth="1"/>
    <col min="4356" max="4356" width="16.5" customWidth="1"/>
    <col min="4357" max="4357" width="23" customWidth="1"/>
    <col min="4358" max="4358" width="35.75" customWidth="1"/>
    <col min="4609" max="4609" width="9" customWidth="1"/>
    <col min="4610" max="4610" width="21.25" customWidth="1"/>
    <col min="4611" max="4611" width="24" customWidth="1"/>
    <col min="4612" max="4612" width="16.5" customWidth="1"/>
    <col min="4613" max="4613" width="23" customWidth="1"/>
    <col min="4614" max="4614" width="35.75" customWidth="1"/>
    <col min="4865" max="4865" width="9" customWidth="1"/>
    <col min="4866" max="4866" width="21.25" customWidth="1"/>
    <col min="4867" max="4867" width="24" customWidth="1"/>
    <col min="4868" max="4868" width="16.5" customWidth="1"/>
    <col min="4869" max="4869" width="23" customWidth="1"/>
    <col min="4870" max="4870" width="35.75" customWidth="1"/>
    <col min="5121" max="5121" width="9" customWidth="1"/>
    <col min="5122" max="5122" width="21.25" customWidth="1"/>
    <col min="5123" max="5123" width="24" customWidth="1"/>
    <col min="5124" max="5124" width="16.5" customWidth="1"/>
    <col min="5125" max="5125" width="23" customWidth="1"/>
    <col min="5126" max="5126" width="35.75" customWidth="1"/>
    <col min="5377" max="5377" width="9" customWidth="1"/>
    <col min="5378" max="5378" width="21.25" customWidth="1"/>
    <col min="5379" max="5379" width="24" customWidth="1"/>
    <col min="5380" max="5380" width="16.5" customWidth="1"/>
    <col min="5381" max="5381" width="23" customWidth="1"/>
    <col min="5382" max="5382" width="35.75" customWidth="1"/>
    <col min="5633" max="5633" width="9" customWidth="1"/>
    <col min="5634" max="5634" width="21.25" customWidth="1"/>
    <col min="5635" max="5635" width="24" customWidth="1"/>
    <col min="5636" max="5636" width="16.5" customWidth="1"/>
    <col min="5637" max="5637" width="23" customWidth="1"/>
    <col min="5638" max="5638" width="35.75" customWidth="1"/>
    <col min="5889" max="5889" width="9" customWidth="1"/>
    <col min="5890" max="5890" width="21.25" customWidth="1"/>
    <col min="5891" max="5891" width="24" customWidth="1"/>
    <col min="5892" max="5892" width="16.5" customWidth="1"/>
    <col min="5893" max="5893" width="23" customWidth="1"/>
    <col min="5894" max="5894" width="35.75" customWidth="1"/>
    <col min="6145" max="6145" width="9" customWidth="1"/>
    <col min="6146" max="6146" width="21.25" customWidth="1"/>
    <col min="6147" max="6147" width="24" customWidth="1"/>
    <col min="6148" max="6148" width="16.5" customWidth="1"/>
    <col min="6149" max="6149" width="23" customWidth="1"/>
    <col min="6150" max="6150" width="35.75" customWidth="1"/>
    <col min="6401" max="6401" width="9" customWidth="1"/>
    <col min="6402" max="6402" width="21.25" customWidth="1"/>
    <col min="6403" max="6403" width="24" customWidth="1"/>
    <col min="6404" max="6404" width="16.5" customWidth="1"/>
    <col min="6405" max="6405" width="23" customWidth="1"/>
    <col min="6406" max="6406" width="35.75" customWidth="1"/>
    <col min="6657" max="6657" width="9" customWidth="1"/>
    <col min="6658" max="6658" width="21.25" customWidth="1"/>
    <col min="6659" max="6659" width="24" customWidth="1"/>
    <col min="6660" max="6660" width="16.5" customWidth="1"/>
    <col min="6661" max="6661" width="23" customWidth="1"/>
    <col min="6662" max="6662" width="35.75" customWidth="1"/>
    <col min="6913" max="6913" width="9" customWidth="1"/>
    <col min="6914" max="6914" width="21.25" customWidth="1"/>
    <col min="6915" max="6915" width="24" customWidth="1"/>
    <col min="6916" max="6916" width="16.5" customWidth="1"/>
    <col min="6917" max="6917" width="23" customWidth="1"/>
    <col min="6918" max="6918" width="35.75" customWidth="1"/>
    <col min="7169" max="7169" width="9" customWidth="1"/>
    <col min="7170" max="7170" width="21.25" customWidth="1"/>
    <col min="7171" max="7171" width="24" customWidth="1"/>
    <col min="7172" max="7172" width="16.5" customWidth="1"/>
    <col min="7173" max="7173" width="23" customWidth="1"/>
    <col min="7174" max="7174" width="35.75" customWidth="1"/>
    <col min="7425" max="7425" width="9" customWidth="1"/>
    <col min="7426" max="7426" width="21.25" customWidth="1"/>
    <col min="7427" max="7427" width="24" customWidth="1"/>
    <col min="7428" max="7428" width="16.5" customWidth="1"/>
    <col min="7429" max="7429" width="23" customWidth="1"/>
    <col min="7430" max="7430" width="35.75" customWidth="1"/>
    <col min="7681" max="7681" width="9" customWidth="1"/>
    <col min="7682" max="7682" width="21.25" customWidth="1"/>
    <col min="7683" max="7683" width="24" customWidth="1"/>
    <col min="7684" max="7684" width="16.5" customWidth="1"/>
    <col min="7685" max="7685" width="23" customWidth="1"/>
    <col min="7686" max="7686" width="35.75" customWidth="1"/>
    <col min="7937" max="7937" width="9" customWidth="1"/>
    <col min="7938" max="7938" width="21.25" customWidth="1"/>
    <col min="7939" max="7939" width="24" customWidth="1"/>
    <col min="7940" max="7940" width="16.5" customWidth="1"/>
    <col min="7941" max="7941" width="23" customWidth="1"/>
    <col min="7942" max="7942" width="35.75" customWidth="1"/>
    <col min="8193" max="8193" width="9" customWidth="1"/>
    <col min="8194" max="8194" width="21.25" customWidth="1"/>
    <col min="8195" max="8195" width="24" customWidth="1"/>
    <col min="8196" max="8196" width="16.5" customWidth="1"/>
    <col min="8197" max="8197" width="23" customWidth="1"/>
    <col min="8198" max="8198" width="35.75" customWidth="1"/>
    <col min="8449" max="8449" width="9" customWidth="1"/>
    <col min="8450" max="8450" width="21.25" customWidth="1"/>
    <col min="8451" max="8451" width="24" customWidth="1"/>
    <col min="8452" max="8452" width="16.5" customWidth="1"/>
    <col min="8453" max="8453" width="23" customWidth="1"/>
    <col min="8454" max="8454" width="35.75" customWidth="1"/>
    <col min="8705" max="8705" width="9" customWidth="1"/>
    <col min="8706" max="8706" width="21.25" customWidth="1"/>
    <col min="8707" max="8707" width="24" customWidth="1"/>
    <col min="8708" max="8708" width="16.5" customWidth="1"/>
    <col min="8709" max="8709" width="23" customWidth="1"/>
    <col min="8710" max="8710" width="35.75" customWidth="1"/>
    <col min="8961" max="8961" width="9" customWidth="1"/>
    <col min="8962" max="8962" width="21.25" customWidth="1"/>
    <col min="8963" max="8963" width="24" customWidth="1"/>
    <col min="8964" max="8964" width="16.5" customWidth="1"/>
    <col min="8965" max="8965" width="23" customWidth="1"/>
    <col min="8966" max="8966" width="35.75" customWidth="1"/>
    <col min="9217" max="9217" width="9" customWidth="1"/>
    <col min="9218" max="9218" width="21.25" customWidth="1"/>
    <col min="9219" max="9219" width="24" customWidth="1"/>
    <col min="9220" max="9220" width="16.5" customWidth="1"/>
    <col min="9221" max="9221" width="23" customWidth="1"/>
    <col min="9222" max="9222" width="35.75" customWidth="1"/>
    <col min="9473" max="9473" width="9" customWidth="1"/>
    <col min="9474" max="9474" width="21.25" customWidth="1"/>
    <col min="9475" max="9475" width="24" customWidth="1"/>
    <col min="9476" max="9476" width="16.5" customWidth="1"/>
    <col min="9477" max="9477" width="23" customWidth="1"/>
    <col min="9478" max="9478" width="35.75" customWidth="1"/>
    <col min="9729" max="9729" width="9" customWidth="1"/>
    <col min="9730" max="9730" width="21.25" customWidth="1"/>
    <col min="9731" max="9731" width="24" customWidth="1"/>
    <col min="9732" max="9732" width="16.5" customWidth="1"/>
    <col min="9733" max="9733" width="23" customWidth="1"/>
    <col min="9734" max="9734" width="35.75" customWidth="1"/>
    <col min="9985" max="9985" width="9" customWidth="1"/>
    <col min="9986" max="9986" width="21.25" customWidth="1"/>
    <col min="9987" max="9987" width="24" customWidth="1"/>
    <col min="9988" max="9988" width="16.5" customWidth="1"/>
    <col min="9989" max="9989" width="23" customWidth="1"/>
    <col min="9990" max="9990" width="35.75" customWidth="1"/>
    <col min="10241" max="10241" width="9" customWidth="1"/>
    <col min="10242" max="10242" width="21.25" customWidth="1"/>
    <col min="10243" max="10243" width="24" customWidth="1"/>
    <col min="10244" max="10244" width="16.5" customWidth="1"/>
    <col min="10245" max="10245" width="23" customWidth="1"/>
    <col min="10246" max="10246" width="35.75" customWidth="1"/>
    <col min="10497" max="10497" width="9" customWidth="1"/>
    <col min="10498" max="10498" width="21.25" customWidth="1"/>
    <col min="10499" max="10499" width="24" customWidth="1"/>
    <col min="10500" max="10500" width="16.5" customWidth="1"/>
    <col min="10501" max="10501" width="23" customWidth="1"/>
    <col min="10502" max="10502" width="35.75" customWidth="1"/>
    <col min="10753" max="10753" width="9" customWidth="1"/>
    <col min="10754" max="10754" width="21.25" customWidth="1"/>
    <col min="10755" max="10755" width="24" customWidth="1"/>
    <col min="10756" max="10756" width="16.5" customWidth="1"/>
    <col min="10757" max="10757" width="23" customWidth="1"/>
    <col min="10758" max="10758" width="35.75" customWidth="1"/>
    <col min="11009" max="11009" width="9" customWidth="1"/>
    <col min="11010" max="11010" width="21.25" customWidth="1"/>
    <col min="11011" max="11011" width="24" customWidth="1"/>
    <col min="11012" max="11012" width="16.5" customWidth="1"/>
    <col min="11013" max="11013" width="23" customWidth="1"/>
    <col min="11014" max="11014" width="35.75" customWidth="1"/>
    <col min="11265" max="11265" width="9" customWidth="1"/>
    <col min="11266" max="11266" width="21.25" customWidth="1"/>
    <col min="11267" max="11267" width="24" customWidth="1"/>
    <col min="11268" max="11268" width="16.5" customWidth="1"/>
    <col min="11269" max="11269" width="23" customWidth="1"/>
    <col min="11270" max="11270" width="35.75" customWidth="1"/>
    <col min="11521" max="11521" width="9" customWidth="1"/>
    <col min="11522" max="11522" width="21.25" customWidth="1"/>
    <col min="11523" max="11523" width="24" customWidth="1"/>
    <col min="11524" max="11524" width="16.5" customWidth="1"/>
    <col min="11525" max="11525" width="23" customWidth="1"/>
    <col min="11526" max="11526" width="35.75" customWidth="1"/>
    <col min="11777" max="11777" width="9" customWidth="1"/>
    <col min="11778" max="11778" width="21.25" customWidth="1"/>
    <col min="11779" max="11779" width="24" customWidth="1"/>
    <col min="11780" max="11780" width="16.5" customWidth="1"/>
    <col min="11781" max="11781" width="23" customWidth="1"/>
    <col min="11782" max="11782" width="35.75" customWidth="1"/>
    <col min="12033" max="12033" width="9" customWidth="1"/>
    <col min="12034" max="12034" width="21.25" customWidth="1"/>
    <col min="12035" max="12035" width="24" customWidth="1"/>
    <col min="12036" max="12036" width="16.5" customWidth="1"/>
    <col min="12037" max="12037" width="23" customWidth="1"/>
    <col min="12038" max="12038" width="35.75" customWidth="1"/>
    <col min="12289" max="12289" width="9" customWidth="1"/>
    <col min="12290" max="12290" width="21.25" customWidth="1"/>
    <col min="12291" max="12291" width="24" customWidth="1"/>
    <col min="12292" max="12292" width="16.5" customWidth="1"/>
    <col min="12293" max="12293" width="23" customWidth="1"/>
    <col min="12294" max="12294" width="35.75" customWidth="1"/>
    <col min="12545" max="12545" width="9" customWidth="1"/>
    <col min="12546" max="12546" width="21.25" customWidth="1"/>
    <col min="12547" max="12547" width="24" customWidth="1"/>
    <col min="12548" max="12548" width="16.5" customWidth="1"/>
    <col min="12549" max="12549" width="23" customWidth="1"/>
    <col min="12550" max="12550" width="35.75" customWidth="1"/>
    <col min="12801" max="12801" width="9" customWidth="1"/>
    <col min="12802" max="12802" width="21.25" customWidth="1"/>
    <col min="12803" max="12803" width="24" customWidth="1"/>
    <col min="12804" max="12804" width="16.5" customWidth="1"/>
    <col min="12805" max="12805" width="23" customWidth="1"/>
    <col min="12806" max="12806" width="35.75" customWidth="1"/>
    <col min="13057" max="13057" width="9" customWidth="1"/>
    <col min="13058" max="13058" width="21.25" customWidth="1"/>
    <col min="13059" max="13059" width="24" customWidth="1"/>
    <col min="13060" max="13060" width="16.5" customWidth="1"/>
    <col min="13061" max="13061" width="23" customWidth="1"/>
    <col min="13062" max="13062" width="35.75" customWidth="1"/>
    <col min="13313" max="13313" width="9" customWidth="1"/>
    <col min="13314" max="13314" width="21.25" customWidth="1"/>
    <col min="13315" max="13315" width="24" customWidth="1"/>
    <col min="13316" max="13316" width="16.5" customWidth="1"/>
    <col min="13317" max="13317" width="23" customWidth="1"/>
    <col min="13318" max="13318" width="35.75" customWidth="1"/>
    <col min="13569" max="13569" width="9" customWidth="1"/>
    <col min="13570" max="13570" width="21.25" customWidth="1"/>
    <col min="13571" max="13571" width="24" customWidth="1"/>
    <col min="13572" max="13572" width="16.5" customWidth="1"/>
    <col min="13573" max="13573" width="23" customWidth="1"/>
    <col min="13574" max="13574" width="35.75" customWidth="1"/>
    <col min="13825" max="13825" width="9" customWidth="1"/>
    <col min="13826" max="13826" width="21.25" customWidth="1"/>
    <col min="13827" max="13827" width="24" customWidth="1"/>
    <col min="13828" max="13828" width="16.5" customWidth="1"/>
    <col min="13829" max="13829" width="23" customWidth="1"/>
    <col min="13830" max="13830" width="35.75" customWidth="1"/>
    <col min="14081" max="14081" width="9" customWidth="1"/>
    <col min="14082" max="14082" width="21.25" customWidth="1"/>
    <col min="14083" max="14083" width="24" customWidth="1"/>
    <col min="14084" max="14084" width="16.5" customWidth="1"/>
    <col min="14085" max="14085" width="23" customWidth="1"/>
    <col min="14086" max="14086" width="35.75" customWidth="1"/>
    <col min="14337" max="14337" width="9" customWidth="1"/>
    <col min="14338" max="14338" width="21.25" customWidth="1"/>
    <col min="14339" max="14339" width="24" customWidth="1"/>
    <col min="14340" max="14340" width="16.5" customWidth="1"/>
    <col min="14341" max="14341" width="23" customWidth="1"/>
    <col min="14342" max="14342" width="35.75" customWidth="1"/>
    <col min="14593" max="14593" width="9" customWidth="1"/>
    <col min="14594" max="14594" width="21.25" customWidth="1"/>
    <col min="14595" max="14595" width="24" customWidth="1"/>
    <col min="14596" max="14596" width="16.5" customWidth="1"/>
    <col min="14597" max="14597" width="23" customWidth="1"/>
    <col min="14598" max="14598" width="35.75" customWidth="1"/>
    <col min="14849" max="14849" width="9" customWidth="1"/>
    <col min="14850" max="14850" width="21.25" customWidth="1"/>
    <col min="14851" max="14851" width="24" customWidth="1"/>
    <col min="14852" max="14852" width="16.5" customWidth="1"/>
    <col min="14853" max="14853" width="23" customWidth="1"/>
    <col min="14854" max="14854" width="35.75" customWidth="1"/>
    <col min="15105" max="15105" width="9" customWidth="1"/>
    <col min="15106" max="15106" width="21.25" customWidth="1"/>
    <col min="15107" max="15107" width="24" customWidth="1"/>
    <col min="15108" max="15108" width="16.5" customWidth="1"/>
    <col min="15109" max="15109" width="23" customWidth="1"/>
    <col min="15110" max="15110" width="35.75" customWidth="1"/>
    <col min="15361" max="15361" width="9" customWidth="1"/>
    <col min="15362" max="15362" width="21.25" customWidth="1"/>
    <col min="15363" max="15363" width="24" customWidth="1"/>
    <col min="15364" max="15364" width="16.5" customWidth="1"/>
    <col min="15365" max="15365" width="23" customWidth="1"/>
    <col min="15366" max="15366" width="35.75" customWidth="1"/>
    <col min="15617" max="15617" width="9" customWidth="1"/>
    <col min="15618" max="15618" width="21.25" customWidth="1"/>
    <col min="15619" max="15619" width="24" customWidth="1"/>
    <col min="15620" max="15620" width="16.5" customWidth="1"/>
    <col min="15621" max="15621" width="23" customWidth="1"/>
    <col min="15622" max="15622" width="35.75" customWidth="1"/>
    <col min="15873" max="15873" width="9" customWidth="1"/>
    <col min="15874" max="15874" width="21.25" customWidth="1"/>
    <col min="15875" max="15875" width="24" customWidth="1"/>
    <col min="15876" max="15876" width="16.5" customWidth="1"/>
    <col min="15877" max="15877" width="23" customWidth="1"/>
    <col min="15878" max="15878" width="35.75" customWidth="1"/>
    <col min="16129" max="16129" width="9" customWidth="1"/>
    <col min="16130" max="16130" width="21.25" customWidth="1"/>
    <col min="16131" max="16131" width="24" customWidth="1"/>
    <col min="16132" max="16132" width="16.5" customWidth="1"/>
    <col min="16133" max="16133" width="23" customWidth="1"/>
    <col min="16134" max="16134" width="35.75" customWidth="1"/>
  </cols>
  <sheetData>
    <row r="5" spans="2:7" ht="20.25">
      <c r="B5" s="1" t="s">
        <v>0</v>
      </c>
    </row>
    <row r="6" spans="2:7" ht="20.25">
      <c r="B6" s="1" t="s">
        <v>1</v>
      </c>
    </row>
    <row r="7" spans="2:7" ht="24.75"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</row>
    <row r="8" spans="2:7" ht="23.25">
      <c r="B8" s="2" t="s">
        <v>8</v>
      </c>
      <c r="C8" s="58" t="s">
        <v>171</v>
      </c>
      <c r="D8" s="3">
        <f>C8-(0.01%*C8+0.004%*100)</f>
        <v>99.990999500000001</v>
      </c>
      <c r="E8" s="4"/>
      <c r="F8" s="3">
        <f>C8+(0.01%*C8+0.004%*100)</f>
        <v>100.01900049999999</v>
      </c>
      <c r="G8" s="5" t="s">
        <v>9</v>
      </c>
    </row>
    <row r="9" spans="2:7" ht="20.25">
      <c r="B9" s="2" t="s">
        <v>2</v>
      </c>
      <c r="C9" s="2" t="s">
        <v>10</v>
      </c>
      <c r="D9" s="2" t="s">
        <v>11</v>
      </c>
      <c r="E9" s="2" t="s">
        <v>12</v>
      </c>
      <c r="F9" s="2" t="s">
        <v>13</v>
      </c>
      <c r="G9" s="5"/>
    </row>
    <row r="10" spans="2:7" ht="23.25">
      <c r="B10" s="2" t="s">
        <v>14</v>
      </c>
      <c r="C10" s="58">
        <v>1.0000199999999999</v>
      </c>
      <c r="D10" s="6">
        <f>C10-(0.01%*C10+0.001%*1)</f>
        <v>0.99990999799999991</v>
      </c>
      <c r="E10" s="7"/>
      <c r="F10" s="6">
        <f>C10+(0.01%*C10+0.001%*1)</f>
        <v>1.0001300019999999</v>
      </c>
      <c r="G10" s="5" t="s">
        <v>15</v>
      </c>
    </row>
    <row r="11" spans="2:7" ht="23.25">
      <c r="B11" s="2" t="s">
        <v>16</v>
      </c>
      <c r="C11" s="58">
        <v>9.9999000000000002</v>
      </c>
      <c r="D11" s="9">
        <f>C11-(0.01%*C11+0.001%*10)</f>
        <v>9.9988000100000001</v>
      </c>
      <c r="E11" s="5"/>
      <c r="F11" s="9">
        <f>C11+(0.01%*C11+0.001%*100)</f>
        <v>10.00189999</v>
      </c>
      <c r="G11" s="5" t="s">
        <v>17</v>
      </c>
    </row>
    <row r="12" spans="2:7" ht="23.25">
      <c r="B12" s="2" t="s">
        <v>18</v>
      </c>
      <c r="C12" s="58">
        <v>99.998000000000005</v>
      </c>
      <c r="D12" s="3">
        <f>C12-(0.01%*C12+0.001%*100)</f>
        <v>99.987000200000011</v>
      </c>
      <c r="E12" s="4"/>
      <c r="F12" s="3">
        <f>C12+(0.01%*C12+0.001%*100)</f>
        <v>100.0089998</v>
      </c>
      <c r="G12" s="5" t="s">
        <v>19</v>
      </c>
    </row>
    <row r="13" spans="2:7" ht="20.25">
      <c r="B13" s="2" t="s">
        <v>20</v>
      </c>
      <c r="C13" s="2" t="s">
        <v>21</v>
      </c>
      <c r="D13" s="2" t="s">
        <v>22</v>
      </c>
      <c r="E13" s="2" t="s">
        <v>23</v>
      </c>
      <c r="F13" s="2" t="s">
        <v>24</v>
      </c>
      <c r="G13" s="5"/>
    </row>
    <row r="14" spans="2:7" ht="23.25">
      <c r="B14" s="2" t="s">
        <v>25</v>
      </c>
      <c r="C14" s="58">
        <v>0.99995999999999996</v>
      </c>
      <c r="D14" s="6">
        <f>C14-(0.01%*C14+0.001%*1)</f>
        <v>0.99985000400000001</v>
      </c>
      <c r="E14" s="7"/>
      <c r="F14" s="6">
        <f>C14+(0.01%*C14+0.001%*1)</f>
        <v>1.0000699959999999</v>
      </c>
      <c r="G14" s="5" t="s">
        <v>26</v>
      </c>
    </row>
    <row r="15" spans="2:7" ht="23.25">
      <c r="B15" s="2" t="s">
        <v>27</v>
      </c>
      <c r="C15" s="58">
        <v>9.9987999999999992</v>
      </c>
      <c r="D15" s="8">
        <f>C15-(0.04%*C15+0.001%*10)</f>
        <v>9.9947004799999988</v>
      </c>
      <c r="E15" s="5"/>
      <c r="F15" s="8">
        <f>C15+(0.04%*C15+0.001%*10)</f>
        <v>10.00289952</v>
      </c>
      <c r="G15" s="5" t="s">
        <v>28</v>
      </c>
    </row>
    <row r="16" spans="2:7" ht="23.25">
      <c r="B16" s="2" t="s">
        <v>29</v>
      </c>
      <c r="C16" s="58">
        <v>100.012</v>
      </c>
      <c r="D16" s="10">
        <f>C16-(0.8%*C16+0.01%*100)</f>
        <v>99.201903999999999</v>
      </c>
      <c r="E16" s="4"/>
      <c r="F16" s="10">
        <f>C16+(0.8%*C16+0.01%*100)</f>
        <v>100.822096</v>
      </c>
      <c r="G16" s="5" t="s">
        <v>30</v>
      </c>
    </row>
  </sheetData>
  <phoneticPr fontId="2" type="noConversion"/>
  <conditionalFormatting sqref="E8 E10:E12 E14:E16">
    <cfRule type="expression" dxfId="27" priority="8">
      <formula>OR($E8&gt;=ROUND($F8,LEN($C8)-FIND(".",$C8)),$E8&lt;=ROUND($D8,LEN($C8)-FIND(".",$C8)))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L20"/>
  <sheetViews>
    <sheetView workbookViewId="0">
      <selection activeCell="A14" sqref="A14:XFD14"/>
    </sheetView>
  </sheetViews>
  <sheetFormatPr defaultRowHeight="14.25"/>
  <cols>
    <col min="1" max="1" width="9" style="65"/>
    <col min="2" max="2" width="13.125" style="65" customWidth="1"/>
    <col min="3" max="4" width="9" style="65"/>
    <col min="5" max="5" width="5.875" style="65" customWidth="1"/>
    <col min="6" max="6" width="4.875" style="65" customWidth="1"/>
    <col min="7" max="8" width="9" style="65"/>
    <col min="9" max="10" width="8.125" style="65" customWidth="1"/>
    <col min="11" max="11" width="4.625" style="65" customWidth="1"/>
    <col min="12" max="12" width="6.375" style="65" customWidth="1"/>
    <col min="13" max="257" width="9" style="65"/>
    <col min="258" max="258" width="13.125" style="65" customWidth="1"/>
    <col min="259" max="260" width="9" style="65"/>
    <col min="261" max="261" width="5.875" style="65" customWidth="1"/>
    <col min="262" max="262" width="4.875" style="65" customWidth="1"/>
    <col min="263" max="264" width="9" style="65"/>
    <col min="265" max="266" width="8.125" style="65" customWidth="1"/>
    <col min="267" max="267" width="4.625" style="65" customWidth="1"/>
    <col min="268" max="268" width="6.375" style="65" customWidth="1"/>
    <col min="269" max="513" width="9" style="65"/>
    <col min="514" max="514" width="13.125" style="65" customWidth="1"/>
    <col min="515" max="516" width="9" style="65"/>
    <col min="517" max="517" width="5.875" style="65" customWidth="1"/>
    <col min="518" max="518" width="4.875" style="65" customWidth="1"/>
    <col min="519" max="520" width="9" style="65"/>
    <col min="521" max="522" width="8.125" style="65" customWidth="1"/>
    <col min="523" max="523" width="4.625" style="65" customWidth="1"/>
    <col min="524" max="524" width="6.375" style="65" customWidth="1"/>
    <col min="525" max="769" width="9" style="65"/>
    <col min="770" max="770" width="13.125" style="65" customWidth="1"/>
    <col min="771" max="772" width="9" style="65"/>
    <col min="773" max="773" width="5.875" style="65" customWidth="1"/>
    <col min="774" max="774" width="4.875" style="65" customWidth="1"/>
    <col min="775" max="776" width="9" style="65"/>
    <col min="777" max="778" width="8.125" style="65" customWidth="1"/>
    <col min="779" max="779" width="4.625" style="65" customWidth="1"/>
    <col min="780" max="780" width="6.375" style="65" customWidth="1"/>
    <col min="781" max="1025" width="9" style="65"/>
    <col min="1026" max="1026" width="13.125" style="65" customWidth="1"/>
    <col min="1027" max="1028" width="9" style="65"/>
    <col min="1029" max="1029" width="5.875" style="65" customWidth="1"/>
    <col min="1030" max="1030" width="4.875" style="65" customWidth="1"/>
    <col min="1031" max="1032" width="9" style="65"/>
    <col min="1033" max="1034" width="8.125" style="65" customWidth="1"/>
    <col min="1035" max="1035" width="4.625" style="65" customWidth="1"/>
    <col min="1036" max="1036" width="6.375" style="65" customWidth="1"/>
    <col min="1037" max="1281" width="9" style="65"/>
    <col min="1282" max="1282" width="13.125" style="65" customWidth="1"/>
    <col min="1283" max="1284" width="9" style="65"/>
    <col min="1285" max="1285" width="5.875" style="65" customWidth="1"/>
    <col min="1286" max="1286" width="4.875" style="65" customWidth="1"/>
    <col min="1287" max="1288" width="9" style="65"/>
    <col min="1289" max="1290" width="8.125" style="65" customWidth="1"/>
    <col min="1291" max="1291" width="4.625" style="65" customWidth="1"/>
    <col min="1292" max="1292" width="6.375" style="65" customWidth="1"/>
    <col min="1293" max="1537" width="9" style="65"/>
    <col min="1538" max="1538" width="13.125" style="65" customWidth="1"/>
    <col min="1539" max="1540" width="9" style="65"/>
    <col min="1541" max="1541" width="5.875" style="65" customWidth="1"/>
    <col min="1542" max="1542" width="4.875" style="65" customWidth="1"/>
    <col min="1543" max="1544" width="9" style="65"/>
    <col min="1545" max="1546" width="8.125" style="65" customWidth="1"/>
    <col min="1547" max="1547" width="4.625" style="65" customWidth="1"/>
    <col min="1548" max="1548" width="6.375" style="65" customWidth="1"/>
    <col min="1549" max="1793" width="9" style="65"/>
    <col min="1794" max="1794" width="13.125" style="65" customWidth="1"/>
    <col min="1795" max="1796" width="9" style="65"/>
    <col min="1797" max="1797" width="5.875" style="65" customWidth="1"/>
    <col min="1798" max="1798" width="4.875" style="65" customWidth="1"/>
    <col min="1799" max="1800" width="9" style="65"/>
    <col min="1801" max="1802" width="8.125" style="65" customWidth="1"/>
    <col min="1803" max="1803" width="4.625" style="65" customWidth="1"/>
    <col min="1804" max="1804" width="6.375" style="65" customWidth="1"/>
    <col min="1805" max="2049" width="9" style="65"/>
    <col min="2050" max="2050" width="13.125" style="65" customWidth="1"/>
    <col min="2051" max="2052" width="9" style="65"/>
    <col min="2053" max="2053" width="5.875" style="65" customWidth="1"/>
    <col min="2054" max="2054" width="4.875" style="65" customWidth="1"/>
    <col min="2055" max="2056" width="9" style="65"/>
    <col min="2057" max="2058" width="8.125" style="65" customWidth="1"/>
    <col min="2059" max="2059" width="4.625" style="65" customWidth="1"/>
    <col min="2060" max="2060" width="6.375" style="65" customWidth="1"/>
    <col min="2061" max="2305" width="9" style="65"/>
    <col min="2306" max="2306" width="13.125" style="65" customWidth="1"/>
    <col min="2307" max="2308" width="9" style="65"/>
    <col min="2309" max="2309" width="5.875" style="65" customWidth="1"/>
    <col min="2310" max="2310" width="4.875" style="65" customWidth="1"/>
    <col min="2311" max="2312" width="9" style="65"/>
    <col min="2313" max="2314" width="8.125" style="65" customWidth="1"/>
    <col min="2315" max="2315" width="4.625" style="65" customWidth="1"/>
    <col min="2316" max="2316" width="6.375" style="65" customWidth="1"/>
    <col min="2317" max="2561" width="9" style="65"/>
    <col min="2562" max="2562" width="13.125" style="65" customWidth="1"/>
    <col min="2563" max="2564" width="9" style="65"/>
    <col min="2565" max="2565" width="5.875" style="65" customWidth="1"/>
    <col min="2566" max="2566" width="4.875" style="65" customWidth="1"/>
    <col min="2567" max="2568" width="9" style="65"/>
    <col min="2569" max="2570" width="8.125" style="65" customWidth="1"/>
    <col min="2571" max="2571" width="4.625" style="65" customWidth="1"/>
    <col min="2572" max="2572" width="6.375" style="65" customWidth="1"/>
    <col min="2573" max="2817" width="9" style="65"/>
    <col min="2818" max="2818" width="13.125" style="65" customWidth="1"/>
    <col min="2819" max="2820" width="9" style="65"/>
    <col min="2821" max="2821" width="5.875" style="65" customWidth="1"/>
    <col min="2822" max="2822" width="4.875" style="65" customWidth="1"/>
    <col min="2823" max="2824" width="9" style="65"/>
    <col min="2825" max="2826" width="8.125" style="65" customWidth="1"/>
    <col min="2827" max="2827" width="4.625" style="65" customWidth="1"/>
    <col min="2828" max="2828" width="6.375" style="65" customWidth="1"/>
    <col min="2829" max="3073" width="9" style="65"/>
    <col min="3074" max="3074" width="13.125" style="65" customWidth="1"/>
    <col min="3075" max="3076" width="9" style="65"/>
    <col min="3077" max="3077" width="5.875" style="65" customWidth="1"/>
    <col min="3078" max="3078" width="4.875" style="65" customWidth="1"/>
    <col min="3079" max="3080" width="9" style="65"/>
    <col min="3081" max="3082" width="8.125" style="65" customWidth="1"/>
    <col min="3083" max="3083" width="4.625" style="65" customWidth="1"/>
    <col min="3084" max="3084" width="6.375" style="65" customWidth="1"/>
    <col min="3085" max="3329" width="9" style="65"/>
    <col min="3330" max="3330" width="13.125" style="65" customWidth="1"/>
    <col min="3331" max="3332" width="9" style="65"/>
    <col min="3333" max="3333" width="5.875" style="65" customWidth="1"/>
    <col min="3334" max="3334" width="4.875" style="65" customWidth="1"/>
    <col min="3335" max="3336" width="9" style="65"/>
    <col min="3337" max="3338" width="8.125" style="65" customWidth="1"/>
    <col min="3339" max="3339" width="4.625" style="65" customWidth="1"/>
    <col min="3340" max="3340" width="6.375" style="65" customWidth="1"/>
    <col min="3341" max="3585" width="9" style="65"/>
    <col min="3586" max="3586" width="13.125" style="65" customWidth="1"/>
    <col min="3587" max="3588" width="9" style="65"/>
    <col min="3589" max="3589" width="5.875" style="65" customWidth="1"/>
    <col min="3590" max="3590" width="4.875" style="65" customWidth="1"/>
    <col min="3591" max="3592" width="9" style="65"/>
    <col min="3593" max="3594" width="8.125" style="65" customWidth="1"/>
    <col min="3595" max="3595" width="4.625" style="65" customWidth="1"/>
    <col min="3596" max="3596" width="6.375" style="65" customWidth="1"/>
    <col min="3597" max="3841" width="9" style="65"/>
    <col min="3842" max="3842" width="13.125" style="65" customWidth="1"/>
    <col min="3843" max="3844" width="9" style="65"/>
    <col min="3845" max="3845" width="5.875" style="65" customWidth="1"/>
    <col min="3846" max="3846" width="4.875" style="65" customWidth="1"/>
    <col min="3847" max="3848" width="9" style="65"/>
    <col min="3849" max="3850" width="8.125" style="65" customWidth="1"/>
    <col min="3851" max="3851" width="4.625" style="65" customWidth="1"/>
    <col min="3852" max="3852" width="6.375" style="65" customWidth="1"/>
    <col min="3853" max="4097" width="9" style="65"/>
    <col min="4098" max="4098" width="13.125" style="65" customWidth="1"/>
    <col min="4099" max="4100" width="9" style="65"/>
    <col min="4101" max="4101" width="5.875" style="65" customWidth="1"/>
    <col min="4102" max="4102" width="4.875" style="65" customWidth="1"/>
    <col min="4103" max="4104" width="9" style="65"/>
    <col min="4105" max="4106" width="8.125" style="65" customWidth="1"/>
    <col min="4107" max="4107" width="4.625" style="65" customWidth="1"/>
    <col min="4108" max="4108" width="6.375" style="65" customWidth="1"/>
    <col min="4109" max="4353" width="9" style="65"/>
    <col min="4354" max="4354" width="13.125" style="65" customWidth="1"/>
    <col min="4355" max="4356" width="9" style="65"/>
    <col min="4357" max="4357" width="5.875" style="65" customWidth="1"/>
    <col min="4358" max="4358" width="4.875" style="65" customWidth="1"/>
    <col min="4359" max="4360" width="9" style="65"/>
    <col min="4361" max="4362" width="8.125" style="65" customWidth="1"/>
    <col min="4363" max="4363" width="4.625" style="65" customWidth="1"/>
    <col min="4364" max="4364" width="6.375" style="65" customWidth="1"/>
    <col min="4365" max="4609" width="9" style="65"/>
    <col min="4610" max="4610" width="13.125" style="65" customWidth="1"/>
    <col min="4611" max="4612" width="9" style="65"/>
    <col min="4613" max="4613" width="5.875" style="65" customWidth="1"/>
    <col min="4614" max="4614" width="4.875" style="65" customWidth="1"/>
    <col min="4615" max="4616" width="9" style="65"/>
    <col min="4617" max="4618" width="8.125" style="65" customWidth="1"/>
    <col min="4619" max="4619" width="4.625" style="65" customWidth="1"/>
    <col min="4620" max="4620" width="6.375" style="65" customWidth="1"/>
    <col min="4621" max="4865" width="9" style="65"/>
    <col min="4866" max="4866" width="13.125" style="65" customWidth="1"/>
    <col min="4867" max="4868" width="9" style="65"/>
    <col min="4869" max="4869" width="5.875" style="65" customWidth="1"/>
    <col min="4870" max="4870" width="4.875" style="65" customWidth="1"/>
    <col min="4871" max="4872" width="9" style="65"/>
    <col min="4873" max="4874" width="8.125" style="65" customWidth="1"/>
    <col min="4875" max="4875" width="4.625" style="65" customWidth="1"/>
    <col min="4876" max="4876" width="6.375" style="65" customWidth="1"/>
    <col min="4877" max="5121" width="9" style="65"/>
    <col min="5122" max="5122" width="13.125" style="65" customWidth="1"/>
    <col min="5123" max="5124" width="9" style="65"/>
    <col min="5125" max="5125" width="5.875" style="65" customWidth="1"/>
    <col min="5126" max="5126" width="4.875" style="65" customWidth="1"/>
    <col min="5127" max="5128" width="9" style="65"/>
    <col min="5129" max="5130" width="8.125" style="65" customWidth="1"/>
    <col min="5131" max="5131" width="4.625" style="65" customWidth="1"/>
    <col min="5132" max="5132" width="6.375" style="65" customWidth="1"/>
    <col min="5133" max="5377" width="9" style="65"/>
    <col min="5378" max="5378" width="13.125" style="65" customWidth="1"/>
    <col min="5379" max="5380" width="9" style="65"/>
    <col min="5381" max="5381" width="5.875" style="65" customWidth="1"/>
    <col min="5382" max="5382" width="4.875" style="65" customWidth="1"/>
    <col min="5383" max="5384" width="9" style="65"/>
    <col min="5385" max="5386" width="8.125" style="65" customWidth="1"/>
    <col min="5387" max="5387" width="4.625" style="65" customWidth="1"/>
    <col min="5388" max="5388" width="6.375" style="65" customWidth="1"/>
    <col min="5389" max="5633" width="9" style="65"/>
    <col min="5634" max="5634" width="13.125" style="65" customWidth="1"/>
    <col min="5635" max="5636" width="9" style="65"/>
    <col min="5637" max="5637" width="5.875" style="65" customWidth="1"/>
    <col min="5638" max="5638" width="4.875" style="65" customWidth="1"/>
    <col min="5639" max="5640" width="9" style="65"/>
    <col min="5641" max="5642" width="8.125" style="65" customWidth="1"/>
    <col min="5643" max="5643" width="4.625" style="65" customWidth="1"/>
    <col min="5644" max="5644" width="6.375" style="65" customWidth="1"/>
    <col min="5645" max="5889" width="9" style="65"/>
    <col min="5890" max="5890" width="13.125" style="65" customWidth="1"/>
    <col min="5891" max="5892" width="9" style="65"/>
    <col min="5893" max="5893" width="5.875" style="65" customWidth="1"/>
    <col min="5894" max="5894" width="4.875" style="65" customWidth="1"/>
    <col min="5895" max="5896" width="9" style="65"/>
    <col min="5897" max="5898" width="8.125" style="65" customWidth="1"/>
    <col min="5899" max="5899" width="4.625" style="65" customWidth="1"/>
    <col min="5900" max="5900" width="6.375" style="65" customWidth="1"/>
    <col min="5901" max="6145" width="9" style="65"/>
    <col min="6146" max="6146" width="13.125" style="65" customWidth="1"/>
    <col min="6147" max="6148" width="9" style="65"/>
    <col min="6149" max="6149" width="5.875" style="65" customWidth="1"/>
    <col min="6150" max="6150" width="4.875" style="65" customWidth="1"/>
    <col min="6151" max="6152" width="9" style="65"/>
    <col min="6153" max="6154" width="8.125" style="65" customWidth="1"/>
    <col min="6155" max="6155" width="4.625" style="65" customWidth="1"/>
    <col min="6156" max="6156" width="6.375" style="65" customWidth="1"/>
    <col min="6157" max="6401" width="9" style="65"/>
    <col min="6402" max="6402" width="13.125" style="65" customWidth="1"/>
    <col min="6403" max="6404" width="9" style="65"/>
    <col min="6405" max="6405" width="5.875" style="65" customWidth="1"/>
    <col min="6406" max="6406" width="4.875" style="65" customWidth="1"/>
    <col min="6407" max="6408" width="9" style="65"/>
    <col min="6409" max="6410" width="8.125" style="65" customWidth="1"/>
    <col min="6411" max="6411" width="4.625" style="65" customWidth="1"/>
    <col min="6412" max="6412" width="6.375" style="65" customWidth="1"/>
    <col min="6413" max="6657" width="9" style="65"/>
    <col min="6658" max="6658" width="13.125" style="65" customWidth="1"/>
    <col min="6659" max="6660" width="9" style="65"/>
    <col min="6661" max="6661" width="5.875" style="65" customWidth="1"/>
    <col min="6662" max="6662" width="4.875" style="65" customWidth="1"/>
    <col min="6663" max="6664" width="9" style="65"/>
    <col min="6665" max="6666" width="8.125" style="65" customWidth="1"/>
    <col min="6667" max="6667" width="4.625" style="65" customWidth="1"/>
    <col min="6668" max="6668" width="6.375" style="65" customWidth="1"/>
    <col min="6669" max="6913" width="9" style="65"/>
    <col min="6914" max="6914" width="13.125" style="65" customWidth="1"/>
    <col min="6915" max="6916" width="9" style="65"/>
    <col min="6917" max="6917" width="5.875" style="65" customWidth="1"/>
    <col min="6918" max="6918" width="4.875" style="65" customWidth="1"/>
    <col min="6919" max="6920" width="9" style="65"/>
    <col min="6921" max="6922" width="8.125" style="65" customWidth="1"/>
    <col min="6923" max="6923" width="4.625" style="65" customWidth="1"/>
    <col min="6924" max="6924" width="6.375" style="65" customWidth="1"/>
    <col min="6925" max="7169" width="9" style="65"/>
    <col min="7170" max="7170" width="13.125" style="65" customWidth="1"/>
    <col min="7171" max="7172" width="9" style="65"/>
    <col min="7173" max="7173" width="5.875" style="65" customWidth="1"/>
    <col min="7174" max="7174" width="4.875" style="65" customWidth="1"/>
    <col min="7175" max="7176" width="9" style="65"/>
    <col min="7177" max="7178" width="8.125" style="65" customWidth="1"/>
    <col min="7179" max="7179" width="4.625" style="65" customWidth="1"/>
    <col min="7180" max="7180" width="6.375" style="65" customWidth="1"/>
    <col min="7181" max="7425" width="9" style="65"/>
    <col min="7426" max="7426" width="13.125" style="65" customWidth="1"/>
    <col min="7427" max="7428" width="9" style="65"/>
    <col min="7429" max="7429" width="5.875" style="65" customWidth="1"/>
    <col min="7430" max="7430" width="4.875" style="65" customWidth="1"/>
    <col min="7431" max="7432" width="9" style="65"/>
    <col min="7433" max="7434" width="8.125" style="65" customWidth="1"/>
    <col min="7435" max="7435" width="4.625" style="65" customWidth="1"/>
    <col min="7436" max="7436" width="6.375" style="65" customWidth="1"/>
    <col min="7437" max="7681" width="9" style="65"/>
    <col min="7682" max="7682" width="13.125" style="65" customWidth="1"/>
    <col min="7683" max="7684" width="9" style="65"/>
    <col min="7685" max="7685" width="5.875" style="65" customWidth="1"/>
    <col min="7686" max="7686" width="4.875" style="65" customWidth="1"/>
    <col min="7687" max="7688" width="9" style="65"/>
    <col min="7689" max="7690" width="8.125" style="65" customWidth="1"/>
    <col min="7691" max="7691" width="4.625" style="65" customWidth="1"/>
    <col min="7692" max="7692" width="6.375" style="65" customWidth="1"/>
    <col min="7693" max="7937" width="9" style="65"/>
    <col min="7938" max="7938" width="13.125" style="65" customWidth="1"/>
    <col min="7939" max="7940" width="9" style="65"/>
    <col min="7941" max="7941" width="5.875" style="65" customWidth="1"/>
    <col min="7942" max="7942" width="4.875" style="65" customWidth="1"/>
    <col min="7943" max="7944" width="9" style="65"/>
    <col min="7945" max="7946" width="8.125" style="65" customWidth="1"/>
    <col min="7947" max="7947" width="4.625" style="65" customWidth="1"/>
    <col min="7948" max="7948" width="6.375" style="65" customWidth="1"/>
    <col min="7949" max="8193" width="9" style="65"/>
    <col min="8194" max="8194" width="13.125" style="65" customWidth="1"/>
    <col min="8195" max="8196" width="9" style="65"/>
    <col min="8197" max="8197" width="5.875" style="65" customWidth="1"/>
    <col min="8198" max="8198" width="4.875" style="65" customWidth="1"/>
    <col min="8199" max="8200" width="9" style="65"/>
    <col min="8201" max="8202" width="8.125" style="65" customWidth="1"/>
    <col min="8203" max="8203" width="4.625" style="65" customWidth="1"/>
    <col min="8204" max="8204" width="6.375" style="65" customWidth="1"/>
    <col min="8205" max="8449" width="9" style="65"/>
    <col min="8450" max="8450" width="13.125" style="65" customWidth="1"/>
    <col min="8451" max="8452" width="9" style="65"/>
    <col min="8453" max="8453" width="5.875" style="65" customWidth="1"/>
    <col min="8454" max="8454" width="4.875" style="65" customWidth="1"/>
    <col min="8455" max="8456" width="9" style="65"/>
    <col min="8457" max="8458" width="8.125" style="65" customWidth="1"/>
    <col min="8459" max="8459" width="4.625" style="65" customWidth="1"/>
    <col min="8460" max="8460" width="6.375" style="65" customWidth="1"/>
    <col min="8461" max="8705" width="9" style="65"/>
    <col min="8706" max="8706" width="13.125" style="65" customWidth="1"/>
    <col min="8707" max="8708" width="9" style="65"/>
    <col min="8709" max="8709" width="5.875" style="65" customWidth="1"/>
    <col min="8710" max="8710" width="4.875" style="65" customWidth="1"/>
    <col min="8711" max="8712" width="9" style="65"/>
    <col min="8713" max="8714" width="8.125" style="65" customWidth="1"/>
    <col min="8715" max="8715" width="4.625" style="65" customWidth="1"/>
    <col min="8716" max="8716" width="6.375" style="65" customWidth="1"/>
    <col min="8717" max="8961" width="9" style="65"/>
    <col min="8962" max="8962" width="13.125" style="65" customWidth="1"/>
    <col min="8963" max="8964" width="9" style="65"/>
    <col min="8965" max="8965" width="5.875" style="65" customWidth="1"/>
    <col min="8966" max="8966" width="4.875" style="65" customWidth="1"/>
    <col min="8967" max="8968" width="9" style="65"/>
    <col min="8969" max="8970" width="8.125" style="65" customWidth="1"/>
    <col min="8971" max="8971" width="4.625" style="65" customWidth="1"/>
    <col min="8972" max="8972" width="6.375" style="65" customWidth="1"/>
    <col min="8973" max="9217" width="9" style="65"/>
    <col min="9218" max="9218" width="13.125" style="65" customWidth="1"/>
    <col min="9219" max="9220" width="9" style="65"/>
    <col min="9221" max="9221" width="5.875" style="65" customWidth="1"/>
    <col min="9222" max="9222" width="4.875" style="65" customWidth="1"/>
    <col min="9223" max="9224" width="9" style="65"/>
    <col min="9225" max="9226" width="8.125" style="65" customWidth="1"/>
    <col min="9227" max="9227" width="4.625" style="65" customWidth="1"/>
    <col min="9228" max="9228" width="6.375" style="65" customWidth="1"/>
    <col min="9229" max="9473" width="9" style="65"/>
    <col min="9474" max="9474" width="13.125" style="65" customWidth="1"/>
    <col min="9475" max="9476" width="9" style="65"/>
    <col min="9477" max="9477" width="5.875" style="65" customWidth="1"/>
    <col min="9478" max="9478" width="4.875" style="65" customWidth="1"/>
    <col min="9479" max="9480" width="9" style="65"/>
    <col min="9481" max="9482" width="8.125" style="65" customWidth="1"/>
    <col min="9483" max="9483" width="4.625" style="65" customWidth="1"/>
    <col min="9484" max="9484" width="6.375" style="65" customWidth="1"/>
    <col min="9485" max="9729" width="9" style="65"/>
    <col min="9730" max="9730" width="13.125" style="65" customWidth="1"/>
    <col min="9731" max="9732" width="9" style="65"/>
    <col min="9733" max="9733" width="5.875" style="65" customWidth="1"/>
    <col min="9734" max="9734" width="4.875" style="65" customWidth="1"/>
    <col min="9735" max="9736" width="9" style="65"/>
    <col min="9737" max="9738" width="8.125" style="65" customWidth="1"/>
    <col min="9739" max="9739" width="4.625" style="65" customWidth="1"/>
    <col min="9740" max="9740" width="6.375" style="65" customWidth="1"/>
    <col min="9741" max="9985" width="9" style="65"/>
    <col min="9986" max="9986" width="13.125" style="65" customWidth="1"/>
    <col min="9987" max="9988" width="9" style="65"/>
    <col min="9989" max="9989" width="5.875" style="65" customWidth="1"/>
    <col min="9990" max="9990" width="4.875" style="65" customWidth="1"/>
    <col min="9991" max="9992" width="9" style="65"/>
    <col min="9993" max="9994" width="8.125" style="65" customWidth="1"/>
    <col min="9995" max="9995" width="4.625" style="65" customWidth="1"/>
    <col min="9996" max="9996" width="6.375" style="65" customWidth="1"/>
    <col min="9997" max="10241" width="9" style="65"/>
    <col min="10242" max="10242" width="13.125" style="65" customWidth="1"/>
    <col min="10243" max="10244" width="9" style="65"/>
    <col min="10245" max="10245" width="5.875" style="65" customWidth="1"/>
    <col min="10246" max="10246" width="4.875" style="65" customWidth="1"/>
    <col min="10247" max="10248" width="9" style="65"/>
    <col min="10249" max="10250" width="8.125" style="65" customWidth="1"/>
    <col min="10251" max="10251" width="4.625" style="65" customWidth="1"/>
    <col min="10252" max="10252" width="6.375" style="65" customWidth="1"/>
    <col min="10253" max="10497" width="9" style="65"/>
    <col min="10498" max="10498" width="13.125" style="65" customWidth="1"/>
    <col min="10499" max="10500" width="9" style="65"/>
    <col min="10501" max="10501" width="5.875" style="65" customWidth="1"/>
    <col min="10502" max="10502" width="4.875" style="65" customWidth="1"/>
    <col min="10503" max="10504" width="9" style="65"/>
    <col min="10505" max="10506" width="8.125" style="65" customWidth="1"/>
    <col min="10507" max="10507" width="4.625" style="65" customWidth="1"/>
    <col min="10508" max="10508" width="6.375" style="65" customWidth="1"/>
    <col min="10509" max="10753" width="9" style="65"/>
    <col min="10754" max="10754" width="13.125" style="65" customWidth="1"/>
    <col min="10755" max="10756" width="9" style="65"/>
    <col min="10757" max="10757" width="5.875" style="65" customWidth="1"/>
    <col min="10758" max="10758" width="4.875" style="65" customWidth="1"/>
    <col min="10759" max="10760" width="9" style="65"/>
    <col min="10761" max="10762" width="8.125" style="65" customWidth="1"/>
    <col min="10763" max="10763" width="4.625" style="65" customWidth="1"/>
    <col min="10764" max="10764" width="6.375" style="65" customWidth="1"/>
    <col min="10765" max="11009" width="9" style="65"/>
    <col min="11010" max="11010" width="13.125" style="65" customWidth="1"/>
    <col min="11011" max="11012" width="9" style="65"/>
    <col min="11013" max="11013" width="5.875" style="65" customWidth="1"/>
    <col min="11014" max="11014" width="4.875" style="65" customWidth="1"/>
    <col min="11015" max="11016" width="9" style="65"/>
    <col min="11017" max="11018" width="8.125" style="65" customWidth="1"/>
    <col min="11019" max="11019" width="4.625" style="65" customWidth="1"/>
    <col min="11020" max="11020" width="6.375" style="65" customWidth="1"/>
    <col min="11021" max="11265" width="9" style="65"/>
    <col min="11266" max="11266" width="13.125" style="65" customWidth="1"/>
    <col min="11267" max="11268" width="9" style="65"/>
    <col min="11269" max="11269" width="5.875" style="65" customWidth="1"/>
    <col min="11270" max="11270" width="4.875" style="65" customWidth="1"/>
    <col min="11271" max="11272" width="9" style="65"/>
    <col min="11273" max="11274" width="8.125" style="65" customWidth="1"/>
    <col min="11275" max="11275" width="4.625" style="65" customWidth="1"/>
    <col min="11276" max="11276" width="6.375" style="65" customWidth="1"/>
    <col min="11277" max="11521" width="9" style="65"/>
    <col min="11522" max="11522" width="13.125" style="65" customWidth="1"/>
    <col min="11523" max="11524" width="9" style="65"/>
    <col min="11525" max="11525" width="5.875" style="65" customWidth="1"/>
    <col min="11526" max="11526" width="4.875" style="65" customWidth="1"/>
    <col min="11527" max="11528" width="9" style="65"/>
    <col min="11529" max="11530" width="8.125" style="65" customWidth="1"/>
    <col min="11531" max="11531" width="4.625" style="65" customWidth="1"/>
    <col min="11532" max="11532" width="6.375" style="65" customWidth="1"/>
    <col min="11533" max="11777" width="9" style="65"/>
    <col min="11778" max="11778" width="13.125" style="65" customWidth="1"/>
    <col min="11779" max="11780" width="9" style="65"/>
    <col min="11781" max="11781" width="5.875" style="65" customWidth="1"/>
    <col min="11782" max="11782" width="4.875" style="65" customWidth="1"/>
    <col min="11783" max="11784" width="9" style="65"/>
    <col min="11785" max="11786" width="8.125" style="65" customWidth="1"/>
    <col min="11787" max="11787" width="4.625" style="65" customWidth="1"/>
    <col min="11788" max="11788" width="6.375" style="65" customWidth="1"/>
    <col min="11789" max="12033" width="9" style="65"/>
    <col min="12034" max="12034" width="13.125" style="65" customWidth="1"/>
    <col min="12035" max="12036" width="9" style="65"/>
    <col min="12037" max="12037" width="5.875" style="65" customWidth="1"/>
    <col min="12038" max="12038" width="4.875" style="65" customWidth="1"/>
    <col min="12039" max="12040" width="9" style="65"/>
    <col min="12041" max="12042" width="8.125" style="65" customWidth="1"/>
    <col min="12043" max="12043" width="4.625" style="65" customWidth="1"/>
    <col min="12044" max="12044" width="6.375" style="65" customWidth="1"/>
    <col min="12045" max="12289" width="9" style="65"/>
    <col min="12290" max="12290" width="13.125" style="65" customWidth="1"/>
    <col min="12291" max="12292" width="9" style="65"/>
    <col min="12293" max="12293" width="5.875" style="65" customWidth="1"/>
    <col min="12294" max="12294" width="4.875" style="65" customWidth="1"/>
    <col min="12295" max="12296" width="9" style="65"/>
    <col min="12297" max="12298" width="8.125" style="65" customWidth="1"/>
    <col min="12299" max="12299" width="4.625" style="65" customWidth="1"/>
    <col min="12300" max="12300" width="6.375" style="65" customWidth="1"/>
    <col min="12301" max="12545" width="9" style="65"/>
    <col min="12546" max="12546" width="13.125" style="65" customWidth="1"/>
    <col min="12547" max="12548" width="9" style="65"/>
    <col min="12549" max="12549" width="5.875" style="65" customWidth="1"/>
    <col min="12550" max="12550" width="4.875" style="65" customWidth="1"/>
    <col min="12551" max="12552" width="9" style="65"/>
    <col min="12553" max="12554" width="8.125" style="65" customWidth="1"/>
    <col min="12555" max="12555" width="4.625" style="65" customWidth="1"/>
    <col min="12556" max="12556" width="6.375" style="65" customWidth="1"/>
    <col min="12557" max="12801" width="9" style="65"/>
    <col min="12802" max="12802" width="13.125" style="65" customWidth="1"/>
    <col min="12803" max="12804" width="9" style="65"/>
    <col min="12805" max="12805" width="5.875" style="65" customWidth="1"/>
    <col min="12806" max="12806" width="4.875" style="65" customWidth="1"/>
    <col min="12807" max="12808" width="9" style="65"/>
    <col min="12809" max="12810" width="8.125" style="65" customWidth="1"/>
    <col min="12811" max="12811" width="4.625" style="65" customWidth="1"/>
    <col min="12812" max="12812" width="6.375" style="65" customWidth="1"/>
    <col min="12813" max="13057" width="9" style="65"/>
    <col min="13058" max="13058" width="13.125" style="65" customWidth="1"/>
    <col min="13059" max="13060" width="9" style="65"/>
    <col min="13061" max="13061" width="5.875" style="65" customWidth="1"/>
    <col min="13062" max="13062" width="4.875" style="65" customWidth="1"/>
    <col min="13063" max="13064" width="9" style="65"/>
    <col min="13065" max="13066" width="8.125" style="65" customWidth="1"/>
    <col min="13067" max="13067" width="4.625" style="65" customWidth="1"/>
    <col min="13068" max="13068" width="6.375" style="65" customWidth="1"/>
    <col min="13069" max="13313" width="9" style="65"/>
    <col min="13314" max="13314" width="13.125" style="65" customWidth="1"/>
    <col min="13315" max="13316" width="9" style="65"/>
    <col min="13317" max="13317" width="5.875" style="65" customWidth="1"/>
    <col min="13318" max="13318" width="4.875" style="65" customWidth="1"/>
    <col min="13319" max="13320" width="9" style="65"/>
    <col min="13321" max="13322" width="8.125" style="65" customWidth="1"/>
    <col min="13323" max="13323" width="4.625" style="65" customWidth="1"/>
    <col min="13324" max="13324" width="6.375" style="65" customWidth="1"/>
    <col min="13325" max="13569" width="9" style="65"/>
    <col min="13570" max="13570" width="13.125" style="65" customWidth="1"/>
    <col min="13571" max="13572" width="9" style="65"/>
    <col min="13573" max="13573" width="5.875" style="65" customWidth="1"/>
    <col min="13574" max="13574" width="4.875" style="65" customWidth="1"/>
    <col min="13575" max="13576" width="9" style="65"/>
    <col min="13577" max="13578" width="8.125" style="65" customWidth="1"/>
    <col min="13579" max="13579" width="4.625" style="65" customWidth="1"/>
    <col min="13580" max="13580" width="6.375" style="65" customWidth="1"/>
    <col min="13581" max="13825" width="9" style="65"/>
    <col min="13826" max="13826" width="13.125" style="65" customWidth="1"/>
    <col min="13827" max="13828" width="9" style="65"/>
    <col min="13829" max="13829" width="5.875" style="65" customWidth="1"/>
    <col min="13830" max="13830" width="4.875" style="65" customWidth="1"/>
    <col min="13831" max="13832" width="9" style="65"/>
    <col min="13833" max="13834" width="8.125" style="65" customWidth="1"/>
    <col min="13835" max="13835" width="4.625" style="65" customWidth="1"/>
    <col min="13836" max="13836" width="6.375" style="65" customWidth="1"/>
    <col min="13837" max="14081" width="9" style="65"/>
    <col min="14082" max="14082" width="13.125" style="65" customWidth="1"/>
    <col min="14083" max="14084" width="9" style="65"/>
    <col min="14085" max="14085" width="5.875" style="65" customWidth="1"/>
    <col min="14086" max="14086" width="4.875" style="65" customWidth="1"/>
    <col min="14087" max="14088" width="9" style="65"/>
    <col min="14089" max="14090" width="8.125" style="65" customWidth="1"/>
    <col min="14091" max="14091" width="4.625" style="65" customWidth="1"/>
    <col min="14092" max="14092" width="6.375" style="65" customWidth="1"/>
    <col min="14093" max="14337" width="9" style="65"/>
    <col min="14338" max="14338" width="13.125" style="65" customWidth="1"/>
    <col min="14339" max="14340" width="9" style="65"/>
    <col min="14341" max="14341" width="5.875" style="65" customWidth="1"/>
    <col min="14342" max="14342" width="4.875" style="65" customWidth="1"/>
    <col min="14343" max="14344" width="9" style="65"/>
    <col min="14345" max="14346" width="8.125" style="65" customWidth="1"/>
    <col min="14347" max="14347" width="4.625" style="65" customWidth="1"/>
    <col min="14348" max="14348" width="6.375" style="65" customWidth="1"/>
    <col min="14349" max="14593" width="9" style="65"/>
    <col min="14594" max="14594" width="13.125" style="65" customWidth="1"/>
    <col min="14595" max="14596" width="9" style="65"/>
    <col min="14597" max="14597" width="5.875" style="65" customWidth="1"/>
    <col min="14598" max="14598" width="4.875" style="65" customWidth="1"/>
    <col min="14599" max="14600" width="9" style="65"/>
    <col min="14601" max="14602" width="8.125" style="65" customWidth="1"/>
    <col min="14603" max="14603" width="4.625" style="65" customWidth="1"/>
    <col min="14604" max="14604" width="6.375" style="65" customWidth="1"/>
    <col min="14605" max="14849" width="9" style="65"/>
    <col min="14850" max="14850" width="13.125" style="65" customWidth="1"/>
    <col min="14851" max="14852" width="9" style="65"/>
    <col min="14853" max="14853" width="5.875" style="65" customWidth="1"/>
    <col min="14854" max="14854" width="4.875" style="65" customWidth="1"/>
    <col min="14855" max="14856" width="9" style="65"/>
    <col min="14857" max="14858" width="8.125" style="65" customWidth="1"/>
    <col min="14859" max="14859" width="4.625" style="65" customWidth="1"/>
    <col min="14860" max="14860" width="6.375" style="65" customWidth="1"/>
    <col min="14861" max="15105" width="9" style="65"/>
    <col min="15106" max="15106" width="13.125" style="65" customWidth="1"/>
    <col min="15107" max="15108" width="9" style="65"/>
    <col min="15109" max="15109" width="5.875" style="65" customWidth="1"/>
    <col min="15110" max="15110" width="4.875" style="65" customWidth="1"/>
    <col min="15111" max="15112" width="9" style="65"/>
    <col min="15113" max="15114" width="8.125" style="65" customWidth="1"/>
    <col min="15115" max="15115" width="4.625" style="65" customWidth="1"/>
    <col min="15116" max="15116" width="6.375" style="65" customWidth="1"/>
    <col min="15117" max="15361" width="9" style="65"/>
    <col min="15362" max="15362" width="13.125" style="65" customWidth="1"/>
    <col min="15363" max="15364" width="9" style="65"/>
    <col min="15365" max="15365" width="5.875" style="65" customWidth="1"/>
    <col min="15366" max="15366" width="4.875" style="65" customWidth="1"/>
    <col min="15367" max="15368" width="9" style="65"/>
    <col min="15369" max="15370" width="8.125" style="65" customWidth="1"/>
    <col min="15371" max="15371" width="4.625" style="65" customWidth="1"/>
    <col min="15372" max="15372" width="6.375" style="65" customWidth="1"/>
    <col min="15373" max="15617" width="9" style="65"/>
    <col min="15618" max="15618" width="13.125" style="65" customWidth="1"/>
    <col min="15619" max="15620" width="9" style="65"/>
    <col min="15621" max="15621" width="5.875" style="65" customWidth="1"/>
    <col min="15622" max="15622" width="4.875" style="65" customWidth="1"/>
    <col min="15623" max="15624" width="9" style="65"/>
    <col min="15625" max="15626" width="8.125" style="65" customWidth="1"/>
    <col min="15627" max="15627" width="4.625" style="65" customWidth="1"/>
    <col min="15628" max="15628" width="6.375" style="65" customWidth="1"/>
    <col min="15629" max="15873" width="9" style="65"/>
    <col min="15874" max="15874" width="13.125" style="65" customWidth="1"/>
    <col min="15875" max="15876" width="9" style="65"/>
    <col min="15877" max="15877" width="5.875" style="65" customWidth="1"/>
    <col min="15878" max="15878" width="4.875" style="65" customWidth="1"/>
    <col min="15879" max="15880" width="9" style="65"/>
    <col min="15881" max="15882" width="8.125" style="65" customWidth="1"/>
    <col min="15883" max="15883" width="4.625" style="65" customWidth="1"/>
    <col min="15884" max="15884" width="6.375" style="65" customWidth="1"/>
    <col min="15885" max="16129" width="9" style="65"/>
    <col min="16130" max="16130" width="13.125" style="65" customWidth="1"/>
    <col min="16131" max="16132" width="9" style="65"/>
    <col min="16133" max="16133" width="5.875" style="65" customWidth="1"/>
    <col min="16134" max="16134" width="4.875" style="65" customWidth="1"/>
    <col min="16135" max="16136" width="9" style="65"/>
    <col min="16137" max="16138" width="8.125" style="65" customWidth="1"/>
    <col min="16139" max="16139" width="4.625" style="65" customWidth="1"/>
    <col min="16140" max="16140" width="6.375" style="65" customWidth="1"/>
    <col min="16141" max="16384" width="9" style="65"/>
  </cols>
  <sheetData>
    <row r="1" spans="1:12">
      <c r="A1" s="65" t="s">
        <v>255</v>
      </c>
      <c r="B1" s="65" t="s">
        <v>256</v>
      </c>
      <c r="C1" s="65" t="s">
        <v>257</v>
      </c>
      <c r="D1" s="65" t="s">
        <v>258</v>
      </c>
      <c r="E1" s="65" t="s">
        <v>259</v>
      </c>
      <c r="F1" s="65" t="s">
        <v>260</v>
      </c>
      <c r="G1" s="65" t="s">
        <v>261</v>
      </c>
      <c r="H1" s="65" t="s">
        <v>262</v>
      </c>
      <c r="I1" s="65" t="s">
        <v>263</v>
      </c>
      <c r="J1" s="65" t="s">
        <v>264</v>
      </c>
      <c r="K1" s="66" t="s">
        <v>265</v>
      </c>
      <c r="L1" s="66" t="s">
        <v>266</v>
      </c>
    </row>
    <row r="2" spans="1:12">
      <c r="A2" s="65">
        <v>30000</v>
      </c>
      <c r="B2" s="65">
        <v>0.1</v>
      </c>
      <c r="C2" s="65">
        <v>5.5</v>
      </c>
      <c r="D2" s="65">
        <v>0.1</v>
      </c>
      <c r="E2" s="65">
        <v>0</v>
      </c>
      <c r="F2" s="65">
        <v>2</v>
      </c>
      <c r="G2" s="67" t="s">
        <v>267</v>
      </c>
      <c r="J2" s="65">
        <v>3</v>
      </c>
      <c r="K2" s="65">
        <v>4</v>
      </c>
      <c r="L2" s="65">
        <v>1E-3</v>
      </c>
    </row>
    <row r="3" spans="1:12">
      <c r="A3" s="65">
        <v>30000</v>
      </c>
      <c r="B3" s="65">
        <v>0.01</v>
      </c>
      <c r="C3" s="65">
        <v>5.5</v>
      </c>
      <c r="D3" s="65">
        <v>0.1</v>
      </c>
      <c r="E3" s="65">
        <v>0</v>
      </c>
      <c r="F3" s="65">
        <v>2</v>
      </c>
      <c r="G3" s="67" t="s">
        <v>268</v>
      </c>
      <c r="J3" s="65">
        <v>3</v>
      </c>
      <c r="K3" s="65">
        <v>4</v>
      </c>
      <c r="L3" s="65">
        <v>1E-3</v>
      </c>
    </row>
    <row r="4" spans="1:12" s="68" customFormat="1">
      <c r="A4" s="65">
        <v>30000</v>
      </c>
      <c r="B4" s="68">
        <v>1</v>
      </c>
      <c r="C4" s="68">
        <v>5.5</v>
      </c>
      <c r="D4" s="68">
        <v>1</v>
      </c>
      <c r="E4" s="68">
        <v>0</v>
      </c>
      <c r="F4" s="68">
        <v>2</v>
      </c>
      <c r="G4" s="69" t="s">
        <v>269</v>
      </c>
      <c r="J4" s="68">
        <v>5</v>
      </c>
      <c r="K4" s="68">
        <v>4</v>
      </c>
      <c r="L4" s="68">
        <v>1</v>
      </c>
    </row>
    <row r="5" spans="1:12">
      <c r="A5" s="65">
        <v>30000</v>
      </c>
      <c r="B5" s="65">
        <v>0.2</v>
      </c>
      <c r="C5" s="65">
        <v>5.5</v>
      </c>
      <c r="D5" s="65">
        <v>1</v>
      </c>
      <c r="E5" s="65">
        <v>0</v>
      </c>
      <c r="F5" s="65">
        <v>2</v>
      </c>
      <c r="G5" s="70" t="s">
        <v>233</v>
      </c>
      <c r="J5" s="65">
        <v>5</v>
      </c>
      <c r="K5" s="65">
        <v>4</v>
      </c>
      <c r="L5" s="65">
        <v>1</v>
      </c>
    </row>
    <row r="6" spans="1:12" s="68" customFormat="1">
      <c r="A6" s="65">
        <v>30000</v>
      </c>
      <c r="B6" s="68">
        <v>10</v>
      </c>
      <c r="C6" s="68">
        <v>5.5</v>
      </c>
      <c r="D6" s="68">
        <v>10</v>
      </c>
      <c r="E6" s="68">
        <v>0</v>
      </c>
      <c r="F6" s="68">
        <v>2</v>
      </c>
      <c r="G6" s="69" t="s">
        <v>234</v>
      </c>
      <c r="J6" s="68">
        <v>4</v>
      </c>
      <c r="K6" s="68">
        <v>4</v>
      </c>
      <c r="L6" s="68">
        <v>1</v>
      </c>
    </row>
    <row r="7" spans="1:12">
      <c r="A7" s="65">
        <v>30000</v>
      </c>
      <c r="B7" s="65">
        <v>2</v>
      </c>
      <c r="C7" s="65">
        <v>5.5</v>
      </c>
      <c r="D7" s="65">
        <v>10</v>
      </c>
      <c r="E7" s="65">
        <v>0</v>
      </c>
      <c r="F7" s="65">
        <v>2</v>
      </c>
      <c r="G7" s="70" t="s">
        <v>235</v>
      </c>
      <c r="J7" s="65">
        <v>4</v>
      </c>
      <c r="K7" s="65">
        <v>4</v>
      </c>
      <c r="L7" s="65">
        <v>1</v>
      </c>
    </row>
    <row r="8" spans="1:12" s="68" customFormat="1">
      <c r="A8" s="65">
        <v>30000</v>
      </c>
      <c r="B8" s="68">
        <v>100</v>
      </c>
      <c r="C8" s="68">
        <v>5.5</v>
      </c>
      <c r="D8" s="68">
        <v>100</v>
      </c>
      <c r="E8" s="68">
        <v>0</v>
      </c>
      <c r="F8" s="68">
        <v>2</v>
      </c>
      <c r="G8" s="69" t="s">
        <v>236</v>
      </c>
      <c r="J8" s="68">
        <v>3</v>
      </c>
      <c r="K8" s="68">
        <v>4</v>
      </c>
      <c r="L8" s="68">
        <v>1</v>
      </c>
    </row>
    <row r="9" spans="1:12">
      <c r="A9" s="65">
        <v>30000</v>
      </c>
      <c r="B9" s="65">
        <v>20</v>
      </c>
      <c r="C9" s="65">
        <v>5.5</v>
      </c>
      <c r="D9" s="65">
        <v>100</v>
      </c>
      <c r="E9" s="65">
        <v>0</v>
      </c>
      <c r="F9" s="65">
        <v>2</v>
      </c>
      <c r="G9" s="70" t="s">
        <v>237</v>
      </c>
      <c r="J9" s="65">
        <v>3</v>
      </c>
      <c r="K9" s="65">
        <v>4</v>
      </c>
      <c r="L9" s="65">
        <v>1</v>
      </c>
    </row>
    <row r="10" spans="1:12" s="68" customFormat="1">
      <c r="A10" s="65">
        <v>30000</v>
      </c>
      <c r="B10" s="68">
        <v>700</v>
      </c>
      <c r="C10" s="68">
        <v>5.5</v>
      </c>
      <c r="D10" s="68">
        <v>750</v>
      </c>
      <c r="E10" s="68">
        <v>0</v>
      </c>
      <c r="F10" s="68">
        <v>2</v>
      </c>
      <c r="G10" s="69" t="s">
        <v>238</v>
      </c>
      <c r="J10" s="68">
        <v>2</v>
      </c>
      <c r="K10" s="68">
        <v>4</v>
      </c>
      <c r="L10" s="68">
        <v>1</v>
      </c>
    </row>
    <row r="11" spans="1:12">
      <c r="A11" s="65">
        <v>30000</v>
      </c>
      <c r="B11" s="65">
        <v>200</v>
      </c>
      <c r="C11" s="65">
        <v>5.5</v>
      </c>
      <c r="D11" s="65">
        <v>750</v>
      </c>
      <c r="E11" s="65">
        <v>0</v>
      </c>
      <c r="F11" s="65">
        <v>2</v>
      </c>
      <c r="G11" s="70" t="s">
        <v>239</v>
      </c>
      <c r="J11" s="65">
        <v>2</v>
      </c>
      <c r="K11" s="65">
        <v>4</v>
      </c>
      <c r="L11" s="65">
        <v>1</v>
      </c>
    </row>
    <row r="12" spans="1:12" s="68" customFormat="1">
      <c r="A12" s="71">
        <v>60000</v>
      </c>
      <c r="B12" s="68">
        <v>0.1</v>
      </c>
      <c r="C12" s="68">
        <v>5.5</v>
      </c>
      <c r="D12" s="68">
        <v>0.1</v>
      </c>
      <c r="E12" s="68">
        <v>0</v>
      </c>
      <c r="F12" s="68">
        <v>2</v>
      </c>
      <c r="G12" s="69" t="s">
        <v>270</v>
      </c>
      <c r="J12" s="68">
        <v>3</v>
      </c>
      <c r="K12" s="68">
        <v>4</v>
      </c>
      <c r="L12" s="68">
        <v>1E-3</v>
      </c>
    </row>
    <row r="13" spans="1:12">
      <c r="A13" s="71">
        <v>60000</v>
      </c>
      <c r="B13" s="65">
        <v>0.01</v>
      </c>
      <c r="C13" s="65">
        <v>5.5</v>
      </c>
      <c r="D13" s="65">
        <v>0.1</v>
      </c>
      <c r="E13" s="65">
        <v>0</v>
      </c>
      <c r="F13" s="65">
        <v>2</v>
      </c>
      <c r="G13" s="67" t="s">
        <v>271</v>
      </c>
      <c r="J13" s="65">
        <v>3</v>
      </c>
      <c r="K13" s="65">
        <v>4</v>
      </c>
      <c r="L13" s="65">
        <v>1E-3</v>
      </c>
    </row>
    <row r="14" spans="1:12">
      <c r="A14" s="71">
        <v>60000</v>
      </c>
      <c r="B14" s="65">
        <v>1</v>
      </c>
      <c r="C14" s="65">
        <v>5.5</v>
      </c>
      <c r="D14" s="65">
        <v>1</v>
      </c>
      <c r="E14" s="65">
        <v>0</v>
      </c>
      <c r="F14" s="65">
        <v>2</v>
      </c>
      <c r="G14" s="67" t="s">
        <v>295</v>
      </c>
      <c r="J14" s="65">
        <v>5</v>
      </c>
      <c r="K14" s="65">
        <v>4</v>
      </c>
      <c r="L14" s="65">
        <v>1</v>
      </c>
    </row>
    <row r="15" spans="1:12" s="68" customFormat="1">
      <c r="A15" s="71">
        <v>60000</v>
      </c>
      <c r="B15" s="75">
        <v>0.2</v>
      </c>
      <c r="C15" s="68">
        <v>5.5</v>
      </c>
      <c r="D15" s="68">
        <v>1</v>
      </c>
      <c r="E15" s="68">
        <v>0</v>
      </c>
      <c r="F15" s="68">
        <v>2</v>
      </c>
      <c r="G15" s="69" t="s">
        <v>272</v>
      </c>
      <c r="J15" s="68">
        <v>5</v>
      </c>
      <c r="K15" s="68">
        <v>4</v>
      </c>
      <c r="L15" s="68">
        <v>1</v>
      </c>
    </row>
    <row r="16" spans="1:12">
      <c r="A16" s="71">
        <v>60000</v>
      </c>
      <c r="B16" s="74">
        <v>10</v>
      </c>
      <c r="C16" s="65">
        <v>5.5</v>
      </c>
      <c r="D16" s="65">
        <v>10</v>
      </c>
      <c r="E16" s="65">
        <v>0</v>
      </c>
      <c r="F16" s="65">
        <v>2</v>
      </c>
      <c r="G16" s="70" t="s">
        <v>244</v>
      </c>
      <c r="J16" s="65">
        <v>4</v>
      </c>
      <c r="K16" s="65">
        <v>4</v>
      </c>
      <c r="L16" s="65">
        <v>1</v>
      </c>
    </row>
    <row r="17" spans="1:12">
      <c r="A17" s="71">
        <v>60000</v>
      </c>
      <c r="B17" s="74">
        <v>2</v>
      </c>
      <c r="C17" s="65">
        <v>5.5</v>
      </c>
      <c r="D17" s="65">
        <v>10</v>
      </c>
      <c r="E17" s="65">
        <v>0</v>
      </c>
      <c r="F17" s="65">
        <v>2</v>
      </c>
      <c r="G17" s="70" t="s">
        <v>245</v>
      </c>
      <c r="J17" s="65">
        <v>4</v>
      </c>
      <c r="K17" s="65">
        <v>4</v>
      </c>
      <c r="L17" s="65">
        <v>1</v>
      </c>
    </row>
    <row r="18" spans="1:12" s="68" customFormat="1">
      <c r="A18" s="71">
        <v>60000</v>
      </c>
      <c r="B18" s="72">
        <v>100</v>
      </c>
      <c r="C18" s="68">
        <v>5.5</v>
      </c>
      <c r="D18" s="68">
        <v>100</v>
      </c>
      <c r="E18" s="68">
        <v>0</v>
      </c>
      <c r="F18" s="68">
        <v>2</v>
      </c>
      <c r="G18" s="69" t="s">
        <v>246</v>
      </c>
      <c r="J18" s="68">
        <v>3</v>
      </c>
      <c r="K18" s="68">
        <v>4</v>
      </c>
      <c r="L18" s="68">
        <v>1</v>
      </c>
    </row>
    <row r="19" spans="1:12">
      <c r="A19" s="71">
        <v>60000</v>
      </c>
      <c r="B19" s="74">
        <v>20</v>
      </c>
      <c r="C19" s="65">
        <v>5.5</v>
      </c>
      <c r="D19" s="65">
        <v>100</v>
      </c>
      <c r="E19" s="65">
        <v>0</v>
      </c>
      <c r="F19" s="65">
        <v>2</v>
      </c>
      <c r="G19" s="70" t="s">
        <v>247</v>
      </c>
      <c r="J19" s="65">
        <v>3</v>
      </c>
      <c r="K19" s="65">
        <v>4</v>
      </c>
      <c r="L19" s="65">
        <v>1</v>
      </c>
    </row>
    <row r="20" spans="1:12">
      <c r="A20" s="71">
        <v>60000</v>
      </c>
      <c r="B20" s="74">
        <v>200</v>
      </c>
      <c r="C20" s="65">
        <v>5.5</v>
      </c>
      <c r="D20" s="65">
        <v>750</v>
      </c>
      <c r="E20" s="65">
        <v>0</v>
      </c>
      <c r="F20" s="65">
        <v>2</v>
      </c>
      <c r="G20" s="70" t="s">
        <v>248</v>
      </c>
      <c r="J20" s="65">
        <v>2</v>
      </c>
      <c r="K20" s="65">
        <v>4</v>
      </c>
      <c r="L20" s="65">
        <v>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42"/>
  <sheetViews>
    <sheetView topLeftCell="A22" workbookViewId="0">
      <selection activeCell="D34" sqref="D34"/>
    </sheetView>
  </sheetViews>
  <sheetFormatPr defaultRowHeight="13.5"/>
  <cols>
    <col min="1" max="1" width="4.375" customWidth="1"/>
    <col min="2" max="2" width="9.5" bestFit="1" customWidth="1"/>
    <col min="3" max="3" width="5.75" customWidth="1"/>
    <col min="5" max="5" width="5.375" customWidth="1"/>
    <col min="6" max="6" width="4.875" customWidth="1"/>
    <col min="7" max="7" width="9" style="89"/>
    <col min="8" max="8" width="7.5" customWidth="1"/>
    <col min="9" max="9" width="6.875" customWidth="1"/>
    <col min="10" max="11" width="6.75" customWidth="1"/>
    <col min="12" max="12" width="8.75" customWidth="1"/>
    <col min="257" max="257" width="4.375" customWidth="1"/>
    <col min="258" max="258" width="9.5" bestFit="1" customWidth="1"/>
    <col min="259" max="259" width="5.75" customWidth="1"/>
    <col min="261" max="261" width="5.375" customWidth="1"/>
    <col min="262" max="262" width="4.875" customWidth="1"/>
    <col min="264" max="264" width="7.5" customWidth="1"/>
    <col min="265" max="265" width="6.875" customWidth="1"/>
    <col min="266" max="267" width="6.75" customWidth="1"/>
    <col min="268" max="268" width="8.75" customWidth="1"/>
    <col min="513" max="513" width="4.375" customWidth="1"/>
    <col min="514" max="514" width="9.5" bestFit="1" customWidth="1"/>
    <col min="515" max="515" width="5.75" customWidth="1"/>
    <col min="517" max="517" width="5.375" customWidth="1"/>
    <col min="518" max="518" width="4.875" customWidth="1"/>
    <col min="520" max="520" width="7.5" customWidth="1"/>
    <col min="521" max="521" width="6.875" customWidth="1"/>
    <col min="522" max="523" width="6.75" customWidth="1"/>
    <col min="524" max="524" width="8.75" customWidth="1"/>
    <col min="769" max="769" width="4.375" customWidth="1"/>
    <col min="770" max="770" width="9.5" bestFit="1" customWidth="1"/>
    <col min="771" max="771" width="5.75" customWidth="1"/>
    <col min="773" max="773" width="5.375" customWidth="1"/>
    <col min="774" max="774" width="4.875" customWidth="1"/>
    <col min="776" max="776" width="7.5" customWidth="1"/>
    <col min="777" max="777" width="6.875" customWidth="1"/>
    <col min="778" max="779" width="6.75" customWidth="1"/>
    <col min="780" max="780" width="8.75" customWidth="1"/>
    <col min="1025" max="1025" width="4.375" customWidth="1"/>
    <col min="1026" max="1026" width="9.5" bestFit="1" customWidth="1"/>
    <col min="1027" max="1027" width="5.75" customWidth="1"/>
    <col min="1029" max="1029" width="5.375" customWidth="1"/>
    <col min="1030" max="1030" width="4.875" customWidth="1"/>
    <col min="1032" max="1032" width="7.5" customWidth="1"/>
    <col min="1033" max="1033" width="6.875" customWidth="1"/>
    <col min="1034" max="1035" width="6.75" customWidth="1"/>
    <col min="1036" max="1036" width="8.75" customWidth="1"/>
    <col min="1281" max="1281" width="4.375" customWidth="1"/>
    <col min="1282" max="1282" width="9.5" bestFit="1" customWidth="1"/>
    <col min="1283" max="1283" width="5.75" customWidth="1"/>
    <col min="1285" max="1285" width="5.375" customWidth="1"/>
    <col min="1286" max="1286" width="4.875" customWidth="1"/>
    <col min="1288" max="1288" width="7.5" customWidth="1"/>
    <col min="1289" max="1289" width="6.875" customWidth="1"/>
    <col min="1290" max="1291" width="6.75" customWidth="1"/>
    <col min="1292" max="1292" width="8.75" customWidth="1"/>
    <col min="1537" max="1537" width="4.375" customWidth="1"/>
    <col min="1538" max="1538" width="9.5" bestFit="1" customWidth="1"/>
    <col min="1539" max="1539" width="5.75" customWidth="1"/>
    <col min="1541" max="1541" width="5.375" customWidth="1"/>
    <col min="1542" max="1542" width="4.875" customWidth="1"/>
    <col min="1544" max="1544" width="7.5" customWidth="1"/>
    <col min="1545" max="1545" width="6.875" customWidth="1"/>
    <col min="1546" max="1547" width="6.75" customWidth="1"/>
    <col min="1548" max="1548" width="8.75" customWidth="1"/>
    <col min="1793" max="1793" width="4.375" customWidth="1"/>
    <col min="1794" max="1794" width="9.5" bestFit="1" customWidth="1"/>
    <col min="1795" max="1795" width="5.75" customWidth="1"/>
    <col min="1797" max="1797" width="5.375" customWidth="1"/>
    <col min="1798" max="1798" width="4.875" customWidth="1"/>
    <col min="1800" max="1800" width="7.5" customWidth="1"/>
    <col min="1801" max="1801" width="6.875" customWidth="1"/>
    <col min="1802" max="1803" width="6.75" customWidth="1"/>
    <col min="1804" max="1804" width="8.75" customWidth="1"/>
    <col min="2049" max="2049" width="4.375" customWidth="1"/>
    <col min="2050" max="2050" width="9.5" bestFit="1" customWidth="1"/>
    <col min="2051" max="2051" width="5.75" customWidth="1"/>
    <col min="2053" max="2053" width="5.375" customWidth="1"/>
    <col min="2054" max="2054" width="4.875" customWidth="1"/>
    <col min="2056" max="2056" width="7.5" customWidth="1"/>
    <col min="2057" max="2057" width="6.875" customWidth="1"/>
    <col min="2058" max="2059" width="6.75" customWidth="1"/>
    <col min="2060" max="2060" width="8.75" customWidth="1"/>
    <col min="2305" max="2305" width="4.375" customWidth="1"/>
    <col min="2306" max="2306" width="9.5" bestFit="1" customWidth="1"/>
    <col min="2307" max="2307" width="5.75" customWidth="1"/>
    <col min="2309" max="2309" width="5.375" customWidth="1"/>
    <col min="2310" max="2310" width="4.875" customWidth="1"/>
    <col min="2312" max="2312" width="7.5" customWidth="1"/>
    <col min="2313" max="2313" width="6.875" customWidth="1"/>
    <col min="2314" max="2315" width="6.75" customWidth="1"/>
    <col min="2316" max="2316" width="8.75" customWidth="1"/>
    <col min="2561" max="2561" width="4.375" customWidth="1"/>
    <col min="2562" max="2562" width="9.5" bestFit="1" customWidth="1"/>
    <col min="2563" max="2563" width="5.75" customWidth="1"/>
    <col min="2565" max="2565" width="5.375" customWidth="1"/>
    <col min="2566" max="2566" width="4.875" customWidth="1"/>
    <col min="2568" max="2568" width="7.5" customWidth="1"/>
    <col min="2569" max="2569" width="6.875" customWidth="1"/>
    <col min="2570" max="2571" width="6.75" customWidth="1"/>
    <col min="2572" max="2572" width="8.75" customWidth="1"/>
    <col min="2817" max="2817" width="4.375" customWidth="1"/>
    <col min="2818" max="2818" width="9.5" bestFit="1" customWidth="1"/>
    <col min="2819" max="2819" width="5.75" customWidth="1"/>
    <col min="2821" max="2821" width="5.375" customWidth="1"/>
    <col min="2822" max="2822" width="4.875" customWidth="1"/>
    <col min="2824" max="2824" width="7.5" customWidth="1"/>
    <col min="2825" max="2825" width="6.875" customWidth="1"/>
    <col min="2826" max="2827" width="6.75" customWidth="1"/>
    <col min="2828" max="2828" width="8.75" customWidth="1"/>
    <col min="3073" max="3073" width="4.375" customWidth="1"/>
    <col min="3074" max="3074" width="9.5" bestFit="1" customWidth="1"/>
    <col min="3075" max="3075" width="5.75" customWidth="1"/>
    <col min="3077" max="3077" width="5.375" customWidth="1"/>
    <col min="3078" max="3078" width="4.875" customWidth="1"/>
    <col min="3080" max="3080" width="7.5" customWidth="1"/>
    <col min="3081" max="3081" width="6.875" customWidth="1"/>
    <col min="3082" max="3083" width="6.75" customWidth="1"/>
    <col min="3084" max="3084" width="8.75" customWidth="1"/>
    <col min="3329" max="3329" width="4.375" customWidth="1"/>
    <col min="3330" max="3330" width="9.5" bestFit="1" customWidth="1"/>
    <col min="3331" max="3331" width="5.75" customWidth="1"/>
    <col min="3333" max="3333" width="5.375" customWidth="1"/>
    <col min="3334" max="3334" width="4.875" customWidth="1"/>
    <col min="3336" max="3336" width="7.5" customWidth="1"/>
    <col min="3337" max="3337" width="6.875" customWidth="1"/>
    <col min="3338" max="3339" width="6.75" customWidth="1"/>
    <col min="3340" max="3340" width="8.75" customWidth="1"/>
    <col min="3585" max="3585" width="4.375" customWidth="1"/>
    <col min="3586" max="3586" width="9.5" bestFit="1" customWidth="1"/>
    <col min="3587" max="3587" width="5.75" customWidth="1"/>
    <col min="3589" max="3589" width="5.375" customWidth="1"/>
    <col min="3590" max="3590" width="4.875" customWidth="1"/>
    <col min="3592" max="3592" width="7.5" customWidth="1"/>
    <col min="3593" max="3593" width="6.875" customWidth="1"/>
    <col min="3594" max="3595" width="6.75" customWidth="1"/>
    <col min="3596" max="3596" width="8.75" customWidth="1"/>
    <col min="3841" max="3841" width="4.375" customWidth="1"/>
    <col min="3842" max="3842" width="9.5" bestFit="1" customWidth="1"/>
    <col min="3843" max="3843" width="5.75" customWidth="1"/>
    <col min="3845" max="3845" width="5.375" customWidth="1"/>
    <col min="3846" max="3846" width="4.875" customWidth="1"/>
    <col min="3848" max="3848" width="7.5" customWidth="1"/>
    <col min="3849" max="3849" width="6.875" customWidth="1"/>
    <col min="3850" max="3851" width="6.75" customWidth="1"/>
    <col min="3852" max="3852" width="8.75" customWidth="1"/>
    <col min="4097" max="4097" width="4.375" customWidth="1"/>
    <col min="4098" max="4098" width="9.5" bestFit="1" customWidth="1"/>
    <col min="4099" max="4099" width="5.75" customWidth="1"/>
    <col min="4101" max="4101" width="5.375" customWidth="1"/>
    <col min="4102" max="4102" width="4.875" customWidth="1"/>
    <col min="4104" max="4104" width="7.5" customWidth="1"/>
    <col min="4105" max="4105" width="6.875" customWidth="1"/>
    <col min="4106" max="4107" width="6.75" customWidth="1"/>
    <col min="4108" max="4108" width="8.75" customWidth="1"/>
    <col min="4353" max="4353" width="4.375" customWidth="1"/>
    <col min="4354" max="4354" width="9.5" bestFit="1" customWidth="1"/>
    <col min="4355" max="4355" width="5.75" customWidth="1"/>
    <col min="4357" max="4357" width="5.375" customWidth="1"/>
    <col min="4358" max="4358" width="4.875" customWidth="1"/>
    <col min="4360" max="4360" width="7.5" customWidth="1"/>
    <col min="4361" max="4361" width="6.875" customWidth="1"/>
    <col min="4362" max="4363" width="6.75" customWidth="1"/>
    <col min="4364" max="4364" width="8.75" customWidth="1"/>
    <col min="4609" max="4609" width="4.375" customWidth="1"/>
    <col min="4610" max="4610" width="9.5" bestFit="1" customWidth="1"/>
    <col min="4611" max="4611" width="5.75" customWidth="1"/>
    <col min="4613" max="4613" width="5.375" customWidth="1"/>
    <col min="4614" max="4614" width="4.875" customWidth="1"/>
    <col min="4616" max="4616" width="7.5" customWidth="1"/>
    <col min="4617" max="4617" width="6.875" customWidth="1"/>
    <col min="4618" max="4619" width="6.75" customWidth="1"/>
    <col min="4620" max="4620" width="8.75" customWidth="1"/>
    <col min="4865" max="4865" width="4.375" customWidth="1"/>
    <col min="4866" max="4866" width="9.5" bestFit="1" customWidth="1"/>
    <col min="4867" max="4867" width="5.75" customWidth="1"/>
    <col min="4869" max="4869" width="5.375" customWidth="1"/>
    <col min="4870" max="4870" width="4.875" customWidth="1"/>
    <col min="4872" max="4872" width="7.5" customWidth="1"/>
    <col min="4873" max="4873" width="6.875" customWidth="1"/>
    <col min="4874" max="4875" width="6.75" customWidth="1"/>
    <col min="4876" max="4876" width="8.75" customWidth="1"/>
    <col min="5121" max="5121" width="4.375" customWidth="1"/>
    <col min="5122" max="5122" width="9.5" bestFit="1" customWidth="1"/>
    <col min="5123" max="5123" width="5.75" customWidth="1"/>
    <col min="5125" max="5125" width="5.375" customWidth="1"/>
    <col min="5126" max="5126" width="4.875" customWidth="1"/>
    <col min="5128" max="5128" width="7.5" customWidth="1"/>
    <col min="5129" max="5129" width="6.875" customWidth="1"/>
    <col min="5130" max="5131" width="6.75" customWidth="1"/>
    <col min="5132" max="5132" width="8.75" customWidth="1"/>
    <col min="5377" max="5377" width="4.375" customWidth="1"/>
    <col min="5378" max="5378" width="9.5" bestFit="1" customWidth="1"/>
    <col min="5379" max="5379" width="5.75" customWidth="1"/>
    <col min="5381" max="5381" width="5.375" customWidth="1"/>
    <col min="5382" max="5382" width="4.875" customWidth="1"/>
    <col min="5384" max="5384" width="7.5" customWidth="1"/>
    <col min="5385" max="5385" width="6.875" customWidth="1"/>
    <col min="5386" max="5387" width="6.75" customWidth="1"/>
    <col min="5388" max="5388" width="8.75" customWidth="1"/>
    <col min="5633" max="5633" width="4.375" customWidth="1"/>
    <col min="5634" max="5634" width="9.5" bestFit="1" customWidth="1"/>
    <col min="5635" max="5635" width="5.75" customWidth="1"/>
    <col min="5637" max="5637" width="5.375" customWidth="1"/>
    <col min="5638" max="5638" width="4.875" customWidth="1"/>
    <col min="5640" max="5640" width="7.5" customWidth="1"/>
    <col min="5641" max="5641" width="6.875" customWidth="1"/>
    <col min="5642" max="5643" width="6.75" customWidth="1"/>
    <col min="5644" max="5644" width="8.75" customWidth="1"/>
    <col min="5889" max="5889" width="4.375" customWidth="1"/>
    <col min="5890" max="5890" width="9.5" bestFit="1" customWidth="1"/>
    <col min="5891" max="5891" width="5.75" customWidth="1"/>
    <col min="5893" max="5893" width="5.375" customWidth="1"/>
    <col min="5894" max="5894" width="4.875" customWidth="1"/>
    <col min="5896" max="5896" width="7.5" customWidth="1"/>
    <col min="5897" max="5897" width="6.875" customWidth="1"/>
    <col min="5898" max="5899" width="6.75" customWidth="1"/>
    <col min="5900" max="5900" width="8.75" customWidth="1"/>
    <col min="6145" max="6145" width="4.375" customWidth="1"/>
    <col min="6146" max="6146" width="9.5" bestFit="1" customWidth="1"/>
    <col min="6147" max="6147" width="5.75" customWidth="1"/>
    <col min="6149" max="6149" width="5.375" customWidth="1"/>
    <col min="6150" max="6150" width="4.875" customWidth="1"/>
    <col min="6152" max="6152" width="7.5" customWidth="1"/>
    <col min="6153" max="6153" width="6.875" customWidth="1"/>
    <col min="6154" max="6155" width="6.75" customWidth="1"/>
    <col min="6156" max="6156" width="8.75" customWidth="1"/>
    <col min="6401" max="6401" width="4.375" customWidth="1"/>
    <col min="6402" max="6402" width="9.5" bestFit="1" customWidth="1"/>
    <col min="6403" max="6403" width="5.75" customWidth="1"/>
    <col min="6405" max="6405" width="5.375" customWidth="1"/>
    <col min="6406" max="6406" width="4.875" customWidth="1"/>
    <col min="6408" max="6408" width="7.5" customWidth="1"/>
    <col min="6409" max="6409" width="6.875" customWidth="1"/>
    <col min="6410" max="6411" width="6.75" customWidth="1"/>
    <col min="6412" max="6412" width="8.75" customWidth="1"/>
    <col min="6657" max="6657" width="4.375" customWidth="1"/>
    <col min="6658" max="6658" width="9.5" bestFit="1" customWidth="1"/>
    <col min="6659" max="6659" width="5.75" customWidth="1"/>
    <col min="6661" max="6661" width="5.375" customWidth="1"/>
    <col min="6662" max="6662" width="4.875" customWidth="1"/>
    <col min="6664" max="6664" width="7.5" customWidth="1"/>
    <col min="6665" max="6665" width="6.875" customWidth="1"/>
    <col min="6666" max="6667" width="6.75" customWidth="1"/>
    <col min="6668" max="6668" width="8.75" customWidth="1"/>
    <col min="6913" max="6913" width="4.375" customWidth="1"/>
    <col min="6914" max="6914" width="9.5" bestFit="1" customWidth="1"/>
    <col min="6915" max="6915" width="5.75" customWidth="1"/>
    <col min="6917" max="6917" width="5.375" customWidth="1"/>
    <col min="6918" max="6918" width="4.875" customWidth="1"/>
    <col min="6920" max="6920" width="7.5" customWidth="1"/>
    <col min="6921" max="6921" width="6.875" customWidth="1"/>
    <col min="6922" max="6923" width="6.75" customWidth="1"/>
    <col min="6924" max="6924" width="8.75" customWidth="1"/>
    <col min="7169" max="7169" width="4.375" customWidth="1"/>
    <col min="7170" max="7170" width="9.5" bestFit="1" customWidth="1"/>
    <col min="7171" max="7171" width="5.75" customWidth="1"/>
    <col min="7173" max="7173" width="5.375" customWidth="1"/>
    <col min="7174" max="7174" width="4.875" customWidth="1"/>
    <col min="7176" max="7176" width="7.5" customWidth="1"/>
    <col min="7177" max="7177" width="6.875" customWidth="1"/>
    <col min="7178" max="7179" width="6.75" customWidth="1"/>
    <col min="7180" max="7180" width="8.75" customWidth="1"/>
    <col min="7425" max="7425" width="4.375" customWidth="1"/>
    <col min="7426" max="7426" width="9.5" bestFit="1" customWidth="1"/>
    <col min="7427" max="7427" width="5.75" customWidth="1"/>
    <col min="7429" max="7429" width="5.375" customWidth="1"/>
    <col min="7430" max="7430" width="4.875" customWidth="1"/>
    <col min="7432" max="7432" width="7.5" customWidth="1"/>
    <col min="7433" max="7433" width="6.875" customWidth="1"/>
    <col min="7434" max="7435" width="6.75" customWidth="1"/>
    <col min="7436" max="7436" width="8.75" customWidth="1"/>
    <col min="7681" max="7681" width="4.375" customWidth="1"/>
    <col min="7682" max="7682" width="9.5" bestFit="1" customWidth="1"/>
    <col min="7683" max="7683" width="5.75" customWidth="1"/>
    <col min="7685" max="7685" width="5.375" customWidth="1"/>
    <col min="7686" max="7686" width="4.875" customWidth="1"/>
    <col min="7688" max="7688" width="7.5" customWidth="1"/>
    <col min="7689" max="7689" width="6.875" customWidth="1"/>
    <col min="7690" max="7691" width="6.75" customWidth="1"/>
    <col min="7692" max="7692" width="8.75" customWidth="1"/>
    <col min="7937" max="7937" width="4.375" customWidth="1"/>
    <col min="7938" max="7938" width="9.5" bestFit="1" customWidth="1"/>
    <col min="7939" max="7939" width="5.75" customWidth="1"/>
    <col min="7941" max="7941" width="5.375" customWidth="1"/>
    <col min="7942" max="7942" width="4.875" customWidth="1"/>
    <col min="7944" max="7944" width="7.5" customWidth="1"/>
    <col min="7945" max="7945" width="6.875" customWidth="1"/>
    <col min="7946" max="7947" width="6.75" customWidth="1"/>
    <col min="7948" max="7948" width="8.75" customWidth="1"/>
    <col min="8193" max="8193" width="4.375" customWidth="1"/>
    <col min="8194" max="8194" width="9.5" bestFit="1" customWidth="1"/>
    <col min="8195" max="8195" width="5.75" customWidth="1"/>
    <col min="8197" max="8197" width="5.375" customWidth="1"/>
    <col min="8198" max="8198" width="4.875" customWidth="1"/>
    <col min="8200" max="8200" width="7.5" customWidth="1"/>
    <col min="8201" max="8201" width="6.875" customWidth="1"/>
    <col min="8202" max="8203" width="6.75" customWidth="1"/>
    <col min="8204" max="8204" width="8.75" customWidth="1"/>
    <col min="8449" max="8449" width="4.375" customWidth="1"/>
    <col min="8450" max="8450" width="9.5" bestFit="1" customWidth="1"/>
    <col min="8451" max="8451" width="5.75" customWidth="1"/>
    <col min="8453" max="8453" width="5.375" customWidth="1"/>
    <col min="8454" max="8454" width="4.875" customWidth="1"/>
    <col min="8456" max="8456" width="7.5" customWidth="1"/>
    <col min="8457" max="8457" width="6.875" customWidth="1"/>
    <col min="8458" max="8459" width="6.75" customWidth="1"/>
    <col min="8460" max="8460" width="8.75" customWidth="1"/>
    <col min="8705" max="8705" width="4.375" customWidth="1"/>
    <col min="8706" max="8706" width="9.5" bestFit="1" customWidth="1"/>
    <col min="8707" max="8707" width="5.75" customWidth="1"/>
    <col min="8709" max="8709" width="5.375" customWidth="1"/>
    <col min="8710" max="8710" width="4.875" customWidth="1"/>
    <col min="8712" max="8712" width="7.5" customWidth="1"/>
    <col min="8713" max="8713" width="6.875" customWidth="1"/>
    <col min="8714" max="8715" width="6.75" customWidth="1"/>
    <col min="8716" max="8716" width="8.75" customWidth="1"/>
    <col min="8961" max="8961" width="4.375" customWidth="1"/>
    <col min="8962" max="8962" width="9.5" bestFit="1" customWidth="1"/>
    <col min="8963" max="8963" width="5.75" customWidth="1"/>
    <col min="8965" max="8965" width="5.375" customWidth="1"/>
    <col min="8966" max="8966" width="4.875" customWidth="1"/>
    <col min="8968" max="8968" width="7.5" customWidth="1"/>
    <col min="8969" max="8969" width="6.875" customWidth="1"/>
    <col min="8970" max="8971" width="6.75" customWidth="1"/>
    <col min="8972" max="8972" width="8.75" customWidth="1"/>
    <col min="9217" max="9217" width="4.375" customWidth="1"/>
    <col min="9218" max="9218" width="9.5" bestFit="1" customWidth="1"/>
    <col min="9219" max="9219" width="5.75" customWidth="1"/>
    <col min="9221" max="9221" width="5.375" customWidth="1"/>
    <col min="9222" max="9222" width="4.875" customWidth="1"/>
    <col min="9224" max="9224" width="7.5" customWidth="1"/>
    <col min="9225" max="9225" width="6.875" customWidth="1"/>
    <col min="9226" max="9227" width="6.75" customWidth="1"/>
    <col min="9228" max="9228" width="8.75" customWidth="1"/>
    <col min="9473" max="9473" width="4.375" customWidth="1"/>
    <col min="9474" max="9474" width="9.5" bestFit="1" customWidth="1"/>
    <col min="9475" max="9475" width="5.75" customWidth="1"/>
    <col min="9477" max="9477" width="5.375" customWidth="1"/>
    <col min="9478" max="9478" width="4.875" customWidth="1"/>
    <col min="9480" max="9480" width="7.5" customWidth="1"/>
    <col min="9481" max="9481" width="6.875" customWidth="1"/>
    <col min="9482" max="9483" width="6.75" customWidth="1"/>
    <col min="9484" max="9484" width="8.75" customWidth="1"/>
    <col min="9729" max="9729" width="4.375" customWidth="1"/>
    <col min="9730" max="9730" width="9.5" bestFit="1" customWidth="1"/>
    <col min="9731" max="9731" width="5.75" customWidth="1"/>
    <col min="9733" max="9733" width="5.375" customWidth="1"/>
    <col min="9734" max="9734" width="4.875" customWidth="1"/>
    <col min="9736" max="9736" width="7.5" customWidth="1"/>
    <col min="9737" max="9737" width="6.875" customWidth="1"/>
    <col min="9738" max="9739" width="6.75" customWidth="1"/>
    <col min="9740" max="9740" width="8.75" customWidth="1"/>
    <col min="9985" max="9985" width="4.375" customWidth="1"/>
    <col min="9986" max="9986" width="9.5" bestFit="1" customWidth="1"/>
    <col min="9987" max="9987" width="5.75" customWidth="1"/>
    <col min="9989" max="9989" width="5.375" customWidth="1"/>
    <col min="9990" max="9990" width="4.875" customWidth="1"/>
    <col min="9992" max="9992" width="7.5" customWidth="1"/>
    <col min="9993" max="9993" width="6.875" customWidth="1"/>
    <col min="9994" max="9995" width="6.75" customWidth="1"/>
    <col min="9996" max="9996" width="8.75" customWidth="1"/>
    <col min="10241" max="10241" width="4.375" customWidth="1"/>
    <col min="10242" max="10242" width="9.5" bestFit="1" customWidth="1"/>
    <col min="10243" max="10243" width="5.75" customWidth="1"/>
    <col min="10245" max="10245" width="5.375" customWidth="1"/>
    <col min="10246" max="10246" width="4.875" customWidth="1"/>
    <col min="10248" max="10248" width="7.5" customWidth="1"/>
    <col min="10249" max="10249" width="6.875" customWidth="1"/>
    <col min="10250" max="10251" width="6.75" customWidth="1"/>
    <col min="10252" max="10252" width="8.75" customWidth="1"/>
    <col min="10497" max="10497" width="4.375" customWidth="1"/>
    <col min="10498" max="10498" width="9.5" bestFit="1" customWidth="1"/>
    <col min="10499" max="10499" width="5.75" customWidth="1"/>
    <col min="10501" max="10501" width="5.375" customWidth="1"/>
    <col min="10502" max="10502" width="4.875" customWidth="1"/>
    <col min="10504" max="10504" width="7.5" customWidth="1"/>
    <col min="10505" max="10505" width="6.875" customWidth="1"/>
    <col min="10506" max="10507" width="6.75" customWidth="1"/>
    <col min="10508" max="10508" width="8.75" customWidth="1"/>
    <col min="10753" max="10753" width="4.375" customWidth="1"/>
    <col min="10754" max="10754" width="9.5" bestFit="1" customWidth="1"/>
    <col min="10755" max="10755" width="5.75" customWidth="1"/>
    <col min="10757" max="10757" width="5.375" customWidth="1"/>
    <col min="10758" max="10758" width="4.875" customWidth="1"/>
    <col min="10760" max="10760" width="7.5" customWidth="1"/>
    <col min="10761" max="10761" width="6.875" customWidth="1"/>
    <col min="10762" max="10763" width="6.75" customWidth="1"/>
    <col min="10764" max="10764" width="8.75" customWidth="1"/>
    <col min="11009" max="11009" width="4.375" customWidth="1"/>
    <col min="11010" max="11010" width="9.5" bestFit="1" customWidth="1"/>
    <col min="11011" max="11011" width="5.75" customWidth="1"/>
    <col min="11013" max="11013" width="5.375" customWidth="1"/>
    <col min="11014" max="11014" width="4.875" customWidth="1"/>
    <col min="11016" max="11016" width="7.5" customWidth="1"/>
    <col min="11017" max="11017" width="6.875" customWidth="1"/>
    <col min="11018" max="11019" width="6.75" customWidth="1"/>
    <col min="11020" max="11020" width="8.75" customWidth="1"/>
    <col min="11265" max="11265" width="4.375" customWidth="1"/>
    <col min="11266" max="11266" width="9.5" bestFit="1" customWidth="1"/>
    <col min="11267" max="11267" width="5.75" customWidth="1"/>
    <col min="11269" max="11269" width="5.375" customWidth="1"/>
    <col min="11270" max="11270" width="4.875" customWidth="1"/>
    <col min="11272" max="11272" width="7.5" customWidth="1"/>
    <col min="11273" max="11273" width="6.875" customWidth="1"/>
    <col min="11274" max="11275" width="6.75" customWidth="1"/>
    <col min="11276" max="11276" width="8.75" customWidth="1"/>
    <col min="11521" max="11521" width="4.375" customWidth="1"/>
    <col min="11522" max="11522" width="9.5" bestFit="1" customWidth="1"/>
    <col min="11523" max="11523" width="5.75" customWidth="1"/>
    <col min="11525" max="11525" width="5.375" customWidth="1"/>
    <col min="11526" max="11526" width="4.875" customWidth="1"/>
    <col min="11528" max="11528" width="7.5" customWidth="1"/>
    <col min="11529" max="11529" width="6.875" customWidth="1"/>
    <col min="11530" max="11531" width="6.75" customWidth="1"/>
    <col min="11532" max="11532" width="8.75" customWidth="1"/>
    <col min="11777" max="11777" width="4.375" customWidth="1"/>
    <col min="11778" max="11778" width="9.5" bestFit="1" customWidth="1"/>
    <col min="11779" max="11779" width="5.75" customWidth="1"/>
    <col min="11781" max="11781" width="5.375" customWidth="1"/>
    <col min="11782" max="11782" width="4.875" customWidth="1"/>
    <col min="11784" max="11784" width="7.5" customWidth="1"/>
    <col min="11785" max="11785" width="6.875" customWidth="1"/>
    <col min="11786" max="11787" width="6.75" customWidth="1"/>
    <col min="11788" max="11788" width="8.75" customWidth="1"/>
    <col min="12033" max="12033" width="4.375" customWidth="1"/>
    <col min="12034" max="12034" width="9.5" bestFit="1" customWidth="1"/>
    <col min="12035" max="12035" width="5.75" customWidth="1"/>
    <col min="12037" max="12037" width="5.375" customWidth="1"/>
    <col min="12038" max="12038" width="4.875" customWidth="1"/>
    <col min="12040" max="12040" width="7.5" customWidth="1"/>
    <col min="12041" max="12041" width="6.875" customWidth="1"/>
    <col min="12042" max="12043" width="6.75" customWidth="1"/>
    <col min="12044" max="12044" width="8.75" customWidth="1"/>
    <col min="12289" max="12289" width="4.375" customWidth="1"/>
    <col min="12290" max="12290" width="9.5" bestFit="1" customWidth="1"/>
    <col min="12291" max="12291" width="5.75" customWidth="1"/>
    <col min="12293" max="12293" width="5.375" customWidth="1"/>
    <col min="12294" max="12294" width="4.875" customWidth="1"/>
    <col min="12296" max="12296" width="7.5" customWidth="1"/>
    <col min="12297" max="12297" width="6.875" customWidth="1"/>
    <col min="12298" max="12299" width="6.75" customWidth="1"/>
    <col min="12300" max="12300" width="8.75" customWidth="1"/>
    <col min="12545" max="12545" width="4.375" customWidth="1"/>
    <col min="12546" max="12546" width="9.5" bestFit="1" customWidth="1"/>
    <col min="12547" max="12547" width="5.75" customWidth="1"/>
    <col min="12549" max="12549" width="5.375" customWidth="1"/>
    <col min="12550" max="12550" width="4.875" customWidth="1"/>
    <col min="12552" max="12552" width="7.5" customWidth="1"/>
    <col min="12553" max="12553" width="6.875" customWidth="1"/>
    <col min="12554" max="12555" width="6.75" customWidth="1"/>
    <col min="12556" max="12556" width="8.75" customWidth="1"/>
    <col min="12801" max="12801" width="4.375" customWidth="1"/>
    <col min="12802" max="12802" width="9.5" bestFit="1" customWidth="1"/>
    <col min="12803" max="12803" width="5.75" customWidth="1"/>
    <col min="12805" max="12805" width="5.375" customWidth="1"/>
    <col min="12806" max="12806" width="4.875" customWidth="1"/>
    <col min="12808" max="12808" width="7.5" customWidth="1"/>
    <col min="12809" max="12809" width="6.875" customWidth="1"/>
    <col min="12810" max="12811" width="6.75" customWidth="1"/>
    <col min="12812" max="12812" width="8.75" customWidth="1"/>
    <col min="13057" max="13057" width="4.375" customWidth="1"/>
    <col min="13058" max="13058" width="9.5" bestFit="1" customWidth="1"/>
    <col min="13059" max="13059" width="5.75" customWidth="1"/>
    <col min="13061" max="13061" width="5.375" customWidth="1"/>
    <col min="13062" max="13062" width="4.875" customWidth="1"/>
    <col min="13064" max="13064" width="7.5" customWidth="1"/>
    <col min="13065" max="13065" width="6.875" customWidth="1"/>
    <col min="13066" max="13067" width="6.75" customWidth="1"/>
    <col min="13068" max="13068" width="8.75" customWidth="1"/>
    <col min="13313" max="13313" width="4.375" customWidth="1"/>
    <col min="13314" max="13314" width="9.5" bestFit="1" customWidth="1"/>
    <col min="13315" max="13315" width="5.75" customWidth="1"/>
    <col min="13317" max="13317" width="5.375" customWidth="1"/>
    <col min="13318" max="13318" width="4.875" customWidth="1"/>
    <col min="13320" max="13320" width="7.5" customWidth="1"/>
    <col min="13321" max="13321" width="6.875" customWidth="1"/>
    <col min="13322" max="13323" width="6.75" customWidth="1"/>
    <col min="13324" max="13324" width="8.75" customWidth="1"/>
    <col min="13569" max="13569" width="4.375" customWidth="1"/>
    <col min="13570" max="13570" width="9.5" bestFit="1" customWidth="1"/>
    <col min="13571" max="13571" width="5.75" customWidth="1"/>
    <col min="13573" max="13573" width="5.375" customWidth="1"/>
    <col min="13574" max="13574" width="4.875" customWidth="1"/>
    <col min="13576" max="13576" width="7.5" customWidth="1"/>
    <col min="13577" max="13577" width="6.875" customWidth="1"/>
    <col min="13578" max="13579" width="6.75" customWidth="1"/>
    <col min="13580" max="13580" width="8.75" customWidth="1"/>
    <col min="13825" max="13825" width="4.375" customWidth="1"/>
    <col min="13826" max="13826" width="9.5" bestFit="1" customWidth="1"/>
    <col min="13827" max="13827" width="5.75" customWidth="1"/>
    <col min="13829" max="13829" width="5.375" customWidth="1"/>
    <col min="13830" max="13830" width="4.875" customWidth="1"/>
    <col min="13832" max="13832" width="7.5" customWidth="1"/>
    <col min="13833" max="13833" width="6.875" customWidth="1"/>
    <col min="13834" max="13835" width="6.75" customWidth="1"/>
    <col min="13836" max="13836" width="8.75" customWidth="1"/>
    <col min="14081" max="14081" width="4.375" customWidth="1"/>
    <col min="14082" max="14082" width="9.5" bestFit="1" customWidth="1"/>
    <col min="14083" max="14083" width="5.75" customWidth="1"/>
    <col min="14085" max="14085" width="5.375" customWidth="1"/>
    <col min="14086" max="14086" width="4.875" customWidth="1"/>
    <col min="14088" max="14088" width="7.5" customWidth="1"/>
    <col min="14089" max="14089" width="6.875" customWidth="1"/>
    <col min="14090" max="14091" width="6.75" customWidth="1"/>
    <col min="14092" max="14092" width="8.75" customWidth="1"/>
    <col min="14337" max="14337" width="4.375" customWidth="1"/>
    <col min="14338" max="14338" width="9.5" bestFit="1" customWidth="1"/>
    <col min="14339" max="14339" width="5.75" customWidth="1"/>
    <col min="14341" max="14341" width="5.375" customWidth="1"/>
    <col min="14342" max="14342" width="4.875" customWidth="1"/>
    <col min="14344" max="14344" width="7.5" customWidth="1"/>
    <col min="14345" max="14345" width="6.875" customWidth="1"/>
    <col min="14346" max="14347" width="6.75" customWidth="1"/>
    <col min="14348" max="14348" width="8.75" customWidth="1"/>
    <col min="14593" max="14593" width="4.375" customWidth="1"/>
    <col min="14594" max="14594" width="9.5" bestFit="1" customWidth="1"/>
    <col min="14595" max="14595" width="5.75" customWidth="1"/>
    <col min="14597" max="14597" width="5.375" customWidth="1"/>
    <col min="14598" max="14598" width="4.875" customWidth="1"/>
    <col min="14600" max="14600" width="7.5" customWidth="1"/>
    <col min="14601" max="14601" width="6.875" customWidth="1"/>
    <col min="14602" max="14603" width="6.75" customWidth="1"/>
    <col min="14604" max="14604" width="8.75" customWidth="1"/>
    <col min="14849" max="14849" width="4.375" customWidth="1"/>
    <col min="14850" max="14850" width="9.5" bestFit="1" customWidth="1"/>
    <col min="14851" max="14851" width="5.75" customWidth="1"/>
    <col min="14853" max="14853" width="5.375" customWidth="1"/>
    <col min="14854" max="14854" width="4.875" customWidth="1"/>
    <col min="14856" max="14856" width="7.5" customWidth="1"/>
    <col min="14857" max="14857" width="6.875" customWidth="1"/>
    <col min="14858" max="14859" width="6.75" customWidth="1"/>
    <col min="14860" max="14860" width="8.75" customWidth="1"/>
    <col min="15105" max="15105" width="4.375" customWidth="1"/>
    <col min="15106" max="15106" width="9.5" bestFit="1" customWidth="1"/>
    <col min="15107" max="15107" width="5.75" customWidth="1"/>
    <col min="15109" max="15109" width="5.375" customWidth="1"/>
    <col min="15110" max="15110" width="4.875" customWidth="1"/>
    <col min="15112" max="15112" width="7.5" customWidth="1"/>
    <col min="15113" max="15113" width="6.875" customWidth="1"/>
    <col min="15114" max="15115" width="6.75" customWidth="1"/>
    <col min="15116" max="15116" width="8.75" customWidth="1"/>
    <col min="15361" max="15361" width="4.375" customWidth="1"/>
    <col min="15362" max="15362" width="9.5" bestFit="1" customWidth="1"/>
    <col min="15363" max="15363" width="5.75" customWidth="1"/>
    <col min="15365" max="15365" width="5.375" customWidth="1"/>
    <col min="15366" max="15366" width="4.875" customWidth="1"/>
    <col min="15368" max="15368" width="7.5" customWidth="1"/>
    <col min="15369" max="15369" width="6.875" customWidth="1"/>
    <col min="15370" max="15371" width="6.75" customWidth="1"/>
    <col min="15372" max="15372" width="8.75" customWidth="1"/>
    <col min="15617" max="15617" width="4.375" customWidth="1"/>
    <col min="15618" max="15618" width="9.5" bestFit="1" customWidth="1"/>
    <col min="15619" max="15619" width="5.75" customWidth="1"/>
    <col min="15621" max="15621" width="5.375" customWidth="1"/>
    <col min="15622" max="15622" width="4.875" customWidth="1"/>
    <col min="15624" max="15624" width="7.5" customWidth="1"/>
    <col min="15625" max="15625" width="6.875" customWidth="1"/>
    <col min="15626" max="15627" width="6.75" customWidth="1"/>
    <col min="15628" max="15628" width="8.75" customWidth="1"/>
    <col min="15873" max="15873" width="4.375" customWidth="1"/>
    <col min="15874" max="15874" width="9.5" bestFit="1" customWidth="1"/>
    <col min="15875" max="15875" width="5.75" customWidth="1"/>
    <col min="15877" max="15877" width="5.375" customWidth="1"/>
    <col min="15878" max="15878" width="4.875" customWidth="1"/>
    <col min="15880" max="15880" width="7.5" customWidth="1"/>
    <col min="15881" max="15881" width="6.875" customWidth="1"/>
    <col min="15882" max="15883" width="6.75" customWidth="1"/>
    <col min="15884" max="15884" width="8.75" customWidth="1"/>
    <col min="16129" max="16129" width="4.375" customWidth="1"/>
    <col min="16130" max="16130" width="9.5" bestFit="1" customWidth="1"/>
    <col min="16131" max="16131" width="5.75" customWidth="1"/>
    <col min="16133" max="16133" width="5.375" customWidth="1"/>
    <col min="16134" max="16134" width="4.875" customWidth="1"/>
    <col min="16136" max="16136" width="7.5" customWidth="1"/>
    <col min="16137" max="16137" width="6.875" customWidth="1"/>
    <col min="16138" max="16139" width="6.75" customWidth="1"/>
    <col min="16140" max="16140" width="8.75" customWidth="1"/>
  </cols>
  <sheetData>
    <row r="1" spans="1:12">
      <c r="A1" t="s">
        <v>382</v>
      </c>
      <c r="B1" t="s">
        <v>383</v>
      </c>
      <c r="C1" t="s">
        <v>384</v>
      </c>
      <c r="D1" t="s">
        <v>385</v>
      </c>
      <c r="E1" t="s">
        <v>386</v>
      </c>
      <c r="F1" t="s">
        <v>387</v>
      </c>
      <c r="G1" s="80" t="s">
        <v>388</v>
      </c>
      <c r="H1" t="s">
        <v>389</v>
      </c>
      <c r="I1" t="s">
        <v>390</v>
      </c>
      <c r="J1" t="s">
        <v>391</v>
      </c>
      <c r="K1" s="81" t="s">
        <v>392</v>
      </c>
      <c r="L1" s="81" t="s">
        <v>393</v>
      </c>
    </row>
    <row r="2" spans="1:12" ht="14.25">
      <c r="A2">
        <v>0</v>
      </c>
      <c r="B2">
        <v>1E-4</v>
      </c>
      <c r="C2">
        <v>5.5</v>
      </c>
      <c r="D2">
        <v>1E-4</v>
      </c>
      <c r="E2">
        <v>0</v>
      </c>
      <c r="F2">
        <v>2</v>
      </c>
      <c r="G2" s="82" t="s">
        <v>394</v>
      </c>
      <c r="H2">
        <v>0</v>
      </c>
      <c r="I2">
        <v>0</v>
      </c>
      <c r="J2">
        <v>3</v>
      </c>
      <c r="K2">
        <v>4</v>
      </c>
      <c r="L2">
        <v>9.9999999999999995E-7</v>
      </c>
    </row>
    <row r="3" spans="1:12" ht="14.25">
      <c r="A3">
        <v>0</v>
      </c>
      <c r="B3">
        <v>5.0000000000000002E-5</v>
      </c>
      <c r="C3">
        <v>5.5</v>
      </c>
      <c r="D3">
        <v>1E-4</v>
      </c>
      <c r="E3">
        <v>0</v>
      </c>
      <c r="F3">
        <v>2</v>
      </c>
      <c r="G3" s="82" t="s">
        <v>273</v>
      </c>
      <c r="H3">
        <v>0</v>
      </c>
      <c r="I3">
        <v>0</v>
      </c>
      <c r="J3">
        <v>3</v>
      </c>
      <c r="K3">
        <v>4</v>
      </c>
      <c r="L3">
        <v>9.9999999999999995E-7</v>
      </c>
    </row>
    <row r="4" spans="1:12" ht="14.25">
      <c r="A4">
        <v>0</v>
      </c>
      <c r="B4">
        <v>1.0000000000000001E-5</v>
      </c>
      <c r="C4">
        <v>5.5</v>
      </c>
      <c r="D4">
        <v>1E-4</v>
      </c>
      <c r="E4">
        <v>0</v>
      </c>
      <c r="F4">
        <v>2</v>
      </c>
      <c r="G4" s="82" t="s">
        <v>274</v>
      </c>
      <c r="H4">
        <v>0</v>
      </c>
      <c r="I4">
        <v>0</v>
      </c>
      <c r="J4">
        <v>3</v>
      </c>
      <c r="K4">
        <v>4</v>
      </c>
      <c r="L4">
        <v>9.9999999999999995E-7</v>
      </c>
    </row>
    <row r="5" spans="1:12" s="83" customFormat="1" ht="14.25">
      <c r="A5" s="83">
        <v>0</v>
      </c>
      <c r="B5" s="83">
        <v>1E-3</v>
      </c>
      <c r="C5" s="83">
        <v>5.5</v>
      </c>
      <c r="D5" s="83">
        <v>1E-3</v>
      </c>
      <c r="E5" s="83">
        <v>0</v>
      </c>
      <c r="F5" s="83">
        <v>2</v>
      </c>
      <c r="G5" s="84" t="s">
        <v>395</v>
      </c>
      <c r="H5" s="83">
        <v>0</v>
      </c>
      <c r="I5" s="83">
        <v>0</v>
      </c>
      <c r="J5" s="83">
        <v>5</v>
      </c>
      <c r="K5" s="83">
        <v>4</v>
      </c>
      <c r="L5" s="83">
        <v>1E-3</v>
      </c>
    </row>
    <row r="6" spans="1:12" ht="14.25">
      <c r="A6">
        <v>0</v>
      </c>
      <c r="B6">
        <v>5.0000000000000001E-4</v>
      </c>
      <c r="C6">
        <v>5.5</v>
      </c>
      <c r="D6">
        <v>1E-3</v>
      </c>
      <c r="E6">
        <v>0</v>
      </c>
      <c r="F6">
        <v>2</v>
      </c>
      <c r="G6" s="85" t="s">
        <v>275</v>
      </c>
      <c r="H6">
        <v>0</v>
      </c>
      <c r="I6">
        <v>0</v>
      </c>
      <c r="J6" s="85">
        <v>5</v>
      </c>
      <c r="K6">
        <v>4</v>
      </c>
      <c r="L6">
        <v>1E-3</v>
      </c>
    </row>
    <row r="7" spans="1:12" ht="14.25">
      <c r="A7">
        <v>0</v>
      </c>
      <c r="B7">
        <v>2.0000000000000001E-4</v>
      </c>
      <c r="C7">
        <v>5.5</v>
      </c>
      <c r="D7">
        <v>1E-3</v>
      </c>
      <c r="E7">
        <v>0</v>
      </c>
      <c r="F7">
        <v>2</v>
      </c>
      <c r="G7" s="85" t="s">
        <v>185</v>
      </c>
      <c r="H7">
        <v>0</v>
      </c>
      <c r="I7">
        <v>0</v>
      </c>
      <c r="J7" s="85">
        <v>5</v>
      </c>
      <c r="K7">
        <v>4</v>
      </c>
      <c r="L7">
        <v>1E-3</v>
      </c>
    </row>
    <row r="8" spans="1:12" s="83" customFormat="1" ht="14.25">
      <c r="A8" s="83">
        <v>0</v>
      </c>
      <c r="B8" s="83">
        <v>0.01</v>
      </c>
      <c r="C8" s="83">
        <v>5.5</v>
      </c>
      <c r="D8" s="83">
        <v>0.01</v>
      </c>
      <c r="E8" s="83">
        <v>0</v>
      </c>
      <c r="F8" s="83">
        <v>2</v>
      </c>
      <c r="G8" s="84" t="s">
        <v>186</v>
      </c>
      <c r="H8" s="83">
        <v>0</v>
      </c>
      <c r="I8" s="83">
        <v>0</v>
      </c>
      <c r="J8" s="83">
        <v>4</v>
      </c>
      <c r="K8" s="83">
        <v>4</v>
      </c>
      <c r="L8" s="83">
        <v>1E-3</v>
      </c>
    </row>
    <row r="9" spans="1:12" ht="14.25">
      <c r="A9">
        <v>0</v>
      </c>
      <c r="B9">
        <v>5.0000000000000001E-3</v>
      </c>
      <c r="C9">
        <v>5.5</v>
      </c>
      <c r="D9">
        <v>0.01</v>
      </c>
      <c r="E9">
        <v>0</v>
      </c>
      <c r="F9">
        <v>2</v>
      </c>
      <c r="G9" s="85" t="s">
        <v>204</v>
      </c>
      <c r="H9">
        <v>0</v>
      </c>
      <c r="I9">
        <v>0</v>
      </c>
      <c r="J9" s="86">
        <v>4</v>
      </c>
      <c r="K9">
        <v>4</v>
      </c>
      <c r="L9">
        <v>1E-3</v>
      </c>
    </row>
    <row r="10" spans="1:12" ht="14.25">
      <c r="A10">
        <v>0</v>
      </c>
      <c r="B10">
        <v>2E-3</v>
      </c>
      <c r="C10">
        <v>5.5</v>
      </c>
      <c r="D10">
        <v>0.01</v>
      </c>
      <c r="E10">
        <v>0</v>
      </c>
      <c r="F10">
        <v>2</v>
      </c>
      <c r="G10" s="85" t="s">
        <v>205</v>
      </c>
      <c r="H10">
        <v>0</v>
      </c>
      <c r="I10">
        <v>0</v>
      </c>
      <c r="J10" s="86">
        <v>4</v>
      </c>
      <c r="K10">
        <v>4</v>
      </c>
      <c r="L10">
        <v>1E-3</v>
      </c>
    </row>
    <row r="11" spans="1:12" s="83" customFormat="1" ht="14.25">
      <c r="A11" s="83">
        <v>0</v>
      </c>
      <c r="B11" s="83">
        <v>0.1</v>
      </c>
      <c r="C11" s="83">
        <v>5.5</v>
      </c>
      <c r="D11" s="83">
        <v>0.1</v>
      </c>
      <c r="E11" s="83">
        <v>0</v>
      </c>
      <c r="F11" s="83">
        <v>2</v>
      </c>
      <c r="G11" s="84" t="s">
        <v>187</v>
      </c>
      <c r="H11" s="83">
        <v>0</v>
      </c>
      <c r="I11" s="83">
        <v>0</v>
      </c>
      <c r="J11" s="83">
        <v>3</v>
      </c>
      <c r="K11" s="83">
        <v>4</v>
      </c>
      <c r="L11" s="83">
        <v>1E-3</v>
      </c>
    </row>
    <row r="12" spans="1:12" ht="14.25">
      <c r="A12">
        <v>0</v>
      </c>
      <c r="B12">
        <v>0.05</v>
      </c>
      <c r="C12">
        <v>5.5</v>
      </c>
      <c r="D12">
        <v>0.1</v>
      </c>
      <c r="E12">
        <v>0</v>
      </c>
      <c r="F12">
        <v>2</v>
      </c>
      <c r="G12" s="85" t="s">
        <v>188</v>
      </c>
      <c r="H12">
        <v>0</v>
      </c>
      <c r="I12">
        <v>0</v>
      </c>
      <c r="J12" s="86">
        <v>3</v>
      </c>
      <c r="K12">
        <v>4</v>
      </c>
      <c r="L12" s="86">
        <v>1E-3</v>
      </c>
    </row>
    <row r="13" spans="1:12" ht="14.25">
      <c r="A13">
        <v>0</v>
      </c>
      <c r="B13">
        <v>0.02</v>
      </c>
      <c r="C13">
        <v>5.5</v>
      </c>
      <c r="D13">
        <v>0.1</v>
      </c>
      <c r="E13">
        <v>0</v>
      </c>
      <c r="F13">
        <v>2</v>
      </c>
      <c r="G13" s="85" t="s">
        <v>206</v>
      </c>
      <c r="H13">
        <v>0</v>
      </c>
      <c r="I13">
        <v>0</v>
      </c>
      <c r="J13" s="86">
        <v>3</v>
      </c>
      <c r="K13">
        <v>4</v>
      </c>
      <c r="L13" s="86">
        <v>1E-3</v>
      </c>
    </row>
    <row r="14" spans="1:12" s="83" customFormat="1" ht="14.25">
      <c r="A14" s="83">
        <v>0</v>
      </c>
      <c r="B14" s="83">
        <v>0.39</v>
      </c>
      <c r="C14" s="83">
        <v>5.5</v>
      </c>
      <c r="D14" s="83">
        <v>0.4</v>
      </c>
      <c r="E14" s="83">
        <v>0</v>
      </c>
      <c r="F14" s="83">
        <v>2</v>
      </c>
      <c r="G14" s="84" t="s">
        <v>207</v>
      </c>
      <c r="H14" s="83">
        <v>0</v>
      </c>
      <c r="I14" s="83">
        <v>0</v>
      </c>
      <c r="J14" s="83">
        <v>2</v>
      </c>
      <c r="K14" s="83">
        <v>4</v>
      </c>
      <c r="L14" s="83">
        <v>1E-3</v>
      </c>
    </row>
    <row r="15" spans="1:12" ht="14.25">
      <c r="A15">
        <v>0</v>
      </c>
      <c r="B15">
        <v>0.1</v>
      </c>
      <c r="C15">
        <v>5.5</v>
      </c>
      <c r="D15">
        <v>0.4</v>
      </c>
      <c r="E15">
        <v>0</v>
      </c>
      <c r="F15">
        <v>2</v>
      </c>
      <c r="G15" s="85" t="s">
        <v>208</v>
      </c>
      <c r="H15">
        <v>0</v>
      </c>
      <c r="I15">
        <v>0</v>
      </c>
      <c r="J15" s="86">
        <v>2</v>
      </c>
      <c r="K15">
        <v>4</v>
      </c>
      <c r="L15" s="86">
        <v>1E-3</v>
      </c>
    </row>
    <row r="16" spans="1:12" ht="14.25">
      <c r="A16">
        <v>0</v>
      </c>
      <c r="B16">
        <v>0.04</v>
      </c>
      <c r="C16">
        <v>5.5</v>
      </c>
      <c r="D16">
        <v>0.4</v>
      </c>
      <c r="E16">
        <v>0</v>
      </c>
      <c r="F16">
        <v>2</v>
      </c>
      <c r="G16" s="85" t="s">
        <v>209</v>
      </c>
      <c r="H16">
        <v>0</v>
      </c>
      <c r="I16">
        <v>0</v>
      </c>
      <c r="J16" s="86">
        <v>2</v>
      </c>
      <c r="K16">
        <v>4</v>
      </c>
      <c r="L16" s="86">
        <v>1E-3</v>
      </c>
    </row>
    <row r="17" spans="1:12" s="83" customFormat="1" ht="14.25">
      <c r="A17">
        <v>0</v>
      </c>
      <c r="B17" s="83">
        <v>-1E-4</v>
      </c>
      <c r="C17" s="83">
        <v>5.5</v>
      </c>
      <c r="D17" s="83">
        <v>1E-4</v>
      </c>
      <c r="E17" s="83">
        <v>0</v>
      </c>
      <c r="F17" s="83">
        <v>2</v>
      </c>
      <c r="G17" s="84" t="s">
        <v>396</v>
      </c>
      <c r="H17" s="83">
        <v>0</v>
      </c>
      <c r="I17" s="83">
        <v>0</v>
      </c>
      <c r="J17" s="83">
        <v>3</v>
      </c>
      <c r="K17" s="83">
        <v>4</v>
      </c>
      <c r="L17" s="83">
        <v>9.9999999999999995E-7</v>
      </c>
    </row>
    <row r="18" spans="1:12" ht="14.25">
      <c r="A18">
        <v>0</v>
      </c>
      <c r="B18">
        <v>-1.0000000000000001E-5</v>
      </c>
      <c r="C18">
        <v>5.5</v>
      </c>
      <c r="D18">
        <v>1E-4</v>
      </c>
      <c r="E18">
        <v>0</v>
      </c>
      <c r="F18">
        <v>2</v>
      </c>
      <c r="G18" s="85" t="s">
        <v>397</v>
      </c>
      <c r="H18" s="86">
        <v>0</v>
      </c>
      <c r="I18" s="86">
        <v>0</v>
      </c>
      <c r="J18" s="86">
        <v>3</v>
      </c>
      <c r="K18">
        <v>4</v>
      </c>
      <c r="L18">
        <v>9.9999999999999995E-7</v>
      </c>
    </row>
    <row r="19" spans="1:12" s="83" customFormat="1" ht="14.25">
      <c r="A19">
        <v>0</v>
      </c>
      <c r="B19" s="83">
        <v>-1E-3</v>
      </c>
      <c r="C19" s="83">
        <v>5.5</v>
      </c>
      <c r="D19" s="83">
        <v>1E-3</v>
      </c>
      <c r="E19" s="83">
        <v>0</v>
      </c>
      <c r="F19" s="83">
        <v>2</v>
      </c>
      <c r="G19" s="84" t="s">
        <v>398</v>
      </c>
      <c r="H19" s="83">
        <v>0</v>
      </c>
      <c r="I19" s="83">
        <v>0</v>
      </c>
      <c r="J19" s="83">
        <v>5</v>
      </c>
      <c r="K19" s="83">
        <v>4</v>
      </c>
      <c r="L19" s="83">
        <v>1E-3</v>
      </c>
    </row>
    <row r="20" spans="1:12" ht="14.25">
      <c r="A20">
        <v>0</v>
      </c>
      <c r="B20">
        <v>-2.0000000000000001E-4</v>
      </c>
      <c r="C20">
        <v>5.5</v>
      </c>
      <c r="D20">
        <v>1E-3</v>
      </c>
      <c r="E20">
        <v>0</v>
      </c>
      <c r="F20">
        <v>2</v>
      </c>
      <c r="G20" s="85" t="s">
        <v>222</v>
      </c>
      <c r="H20" s="86">
        <v>0</v>
      </c>
      <c r="I20" s="86">
        <v>0</v>
      </c>
      <c r="J20" s="86">
        <v>5</v>
      </c>
      <c r="K20">
        <v>4</v>
      </c>
      <c r="L20" s="86">
        <v>1E-3</v>
      </c>
    </row>
    <row r="21" spans="1:12" s="83" customFormat="1" ht="14.25">
      <c r="A21">
        <v>0</v>
      </c>
      <c r="B21" s="83">
        <v>-0.01</v>
      </c>
      <c r="C21" s="83">
        <v>5.5</v>
      </c>
      <c r="D21" s="83">
        <v>0.01</v>
      </c>
      <c r="E21" s="83">
        <v>0</v>
      </c>
      <c r="F21" s="83">
        <v>2</v>
      </c>
      <c r="G21" s="84" t="s">
        <v>223</v>
      </c>
      <c r="H21" s="83">
        <v>0</v>
      </c>
      <c r="I21" s="83">
        <v>0</v>
      </c>
      <c r="J21" s="83">
        <v>4</v>
      </c>
      <c r="K21" s="83">
        <v>4</v>
      </c>
      <c r="L21" s="83">
        <v>1E-3</v>
      </c>
    </row>
    <row r="22" spans="1:12" ht="14.25">
      <c r="A22">
        <v>0</v>
      </c>
      <c r="B22">
        <v>-2E-3</v>
      </c>
      <c r="C22">
        <v>5.5</v>
      </c>
      <c r="D22">
        <v>0.01</v>
      </c>
      <c r="E22">
        <v>0</v>
      </c>
      <c r="F22">
        <v>2</v>
      </c>
      <c r="G22" s="85" t="s">
        <v>224</v>
      </c>
      <c r="H22" s="86">
        <v>0</v>
      </c>
      <c r="I22" s="86">
        <v>0</v>
      </c>
      <c r="J22" s="86">
        <v>4</v>
      </c>
      <c r="K22">
        <v>4</v>
      </c>
      <c r="L22" s="86">
        <v>1E-3</v>
      </c>
    </row>
    <row r="23" spans="1:12" s="83" customFormat="1" ht="14.25">
      <c r="A23">
        <v>0</v>
      </c>
      <c r="B23" s="83">
        <v>-0.1</v>
      </c>
      <c r="C23" s="83">
        <v>5.5</v>
      </c>
      <c r="D23" s="83">
        <v>0.1</v>
      </c>
      <c r="E23" s="83">
        <v>0</v>
      </c>
      <c r="F23" s="83">
        <v>2</v>
      </c>
      <c r="G23" s="84" t="s">
        <v>225</v>
      </c>
      <c r="H23" s="83">
        <v>0</v>
      </c>
      <c r="I23" s="83">
        <v>0</v>
      </c>
      <c r="J23" s="83">
        <v>3</v>
      </c>
      <c r="K23" s="83">
        <v>4</v>
      </c>
      <c r="L23" s="83">
        <v>1E-3</v>
      </c>
    </row>
    <row r="24" spans="1:12" ht="14.25">
      <c r="A24">
        <v>0</v>
      </c>
      <c r="B24">
        <v>-0.02</v>
      </c>
      <c r="C24">
        <v>5.5</v>
      </c>
      <c r="D24">
        <v>0.1</v>
      </c>
      <c r="E24">
        <v>0</v>
      </c>
      <c r="F24">
        <v>2</v>
      </c>
      <c r="G24" s="85" t="s">
        <v>226</v>
      </c>
      <c r="H24" s="86">
        <v>0</v>
      </c>
      <c r="I24" s="86">
        <v>0</v>
      </c>
      <c r="J24" s="86">
        <v>3</v>
      </c>
      <c r="K24">
        <v>4</v>
      </c>
      <c r="L24" s="86">
        <v>1E-3</v>
      </c>
    </row>
    <row r="25" spans="1:12" s="83" customFormat="1" ht="14.25">
      <c r="A25">
        <v>0</v>
      </c>
      <c r="B25" s="83">
        <v>-0.39</v>
      </c>
      <c r="C25" s="83">
        <v>5.5</v>
      </c>
      <c r="D25" s="83">
        <v>0.4</v>
      </c>
      <c r="E25" s="83">
        <v>0</v>
      </c>
      <c r="F25" s="83">
        <v>2</v>
      </c>
      <c r="G25" s="84" t="s">
        <v>227</v>
      </c>
      <c r="H25" s="83">
        <v>0</v>
      </c>
      <c r="I25" s="83">
        <v>0</v>
      </c>
      <c r="J25" s="83">
        <v>2</v>
      </c>
      <c r="K25" s="83">
        <v>4</v>
      </c>
      <c r="L25" s="83">
        <v>1E-3</v>
      </c>
    </row>
    <row r="26" spans="1:12" ht="14.25">
      <c r="A26">
        <v>0</v>
      </c>
      <c r="B26">
        <v>-0.04</v>
      </c>
      <c r="C26">
        <v>5.5</v>
      </c>
      <c r="D26">
        <v>0.4</v>
      </c>
      <c r="E26">
        <v>0</v>
      </c>
      <c r="F26">
        <v>2</v>
      </c>
      <c r="G26" s="85" t="s">
        <v>228</v>
      </c>
      <c r="H26" s="86">
        <v>0</v>
      </c>
      <c r="I26" s="86">
        <v>0</v>
      </c>
      <c r="J26" s="86">
        <v>2</v>
      </c>
      <c r="K26">
        <v>4</v>
      </c>
      <c r="L26" s="86">
        <v>1E-3</v>
      </c>
    </row>
    <row r="27" spans="1:12" s="83" customFormat="1" ht="14.25">
      <c r="A27" s="83">
        <v>0</v>
      </c>
      <c r="B27" s="83">
        <v>1</v>
      </c>
      <c r="C27" s="83">
        <v>5.5</v>
      </c>
      <c r="D27" s="83">
        <v>1</v>
      </c>
      <c r="E27" s="83">
        <v>0</v>
      </c>
      <c r="F27" s="83">
        <v>2</v>
      </c>
      <c r="G27" s="84" t="s">
        <v>399</v>
      </c>
      <c r="H27" s="83">
        <v>0</v>
      </c>
      <c r="I27" s="87">
        <v>1</v>
      </c>
      <c r="J27" s="83">
        <v>5</v>
      </c>
      <c r="K27" s="83">
        <v>4</v>
      </c>
      <c r="L27" s="83">
        <v>1</v>
      </c>
    </row>
    <row r="28" spans="1:12" ht="14.25">
      <c r="A28">
        <v>0</v>
      </c>
      <c r="B28">
        <v>0.5</v>
      </c>
      <c r="C28">
        <v>5.5</v>
      </c>
      <c r="D28">
        <v>1</v>
      </c>
      <c r="E28">
        <v>0</v>
      </c>
      <c r="F28">
        <v>2</v>
      </c>
      <c r="G28" s="85" t="s">
        <v>212</v>
      </c>
      <c r="H28">
        <v>0</v>
      </c>
      <c r="I28">
        <v>0</v>
      </c>
      <c r="J28" s="86">
        <v>5</v>
      </c>
      <c r="K28">
        <v>4</v>
      </c>
      <c r="L28" s="86">
        <v>1</v>
      </c>
    </row>
    <row r="29" spans="1:12" ht="14.25">
      <c r="A29">
        <v>0</v>
      </c>
      <c r="B29">
        <v>0.2</v>
      </c>
      <c r="C29">
        <v>5.5</v>
      </c>
      <c r="D29">
        <v>1</v>
      </c>
      <c r="E29">
        <v>0</v>
      </c>
      <c r="F29">
        <v>2</v>
      </c>
      <c r="G29" s="85" t="s">
        <v>213</v>
      </c>
      <c r="H29">
        <v>0</v>
      </c>
      <c r="I29">
        <v>0</v>
      </c>
      <c r="J29" s="86">
        <v>5</v>
      </c>
      <c r="K29" s="86">
        <v>4</v>
      </c>
      <c r="L29" s="86">
        <v>1</v>
      </c>
    </row>
    <row r="30" spans="1:12" s="83" customFormat="1" ht="14.25">
      <c r="A30">
        <v>0</v>
      </c>
      <c r="B30" s="83">
        <v>-1</v>
      </c>
      <c r="C30" s="83">
        <v>5.5</v>
      </c>
      <c r="D30" s="83">
        <v>1</v>
      </c>
      <c r="E30" s="83">
        <v>0</v>
      </c>
      <c r="F30" s="83">
        <v>2</v>
      </c>
      <c r="G30" s="84" t="s">
        <v>400</v>
      </c>
      <c r="H30" s="83">
        <v>0</v>
      </c>
      <c r="I30" s="88">
        <v>0</v>
      </c>
      <c r="J30" s="83">
        <v>5</v>
      </c>
      <c r="K30" s="83">
        <v>4</v>
      </c>
      <c r="L30" s="83">
        <v>1</v>
      </c>
    </row>
    <row r="31" spans="1:12" ht="14.25">
      <c r="A31">
        <v>0</v>
      </c>
      <c r="B31">
        <v>-0.2</v>
      </c>
      <c r="C31">
        <v>5.5</v>
      </c>
      <c r="D31">
        <v>1</v>
      </c>
      <c r="E31">
        <v>0</v>
      </c>
      <c r="F31">
        <v>2</v>
      </c>
      <c r="G31" s="85" t="s">
        <v>401</v>
      </c>
      <c r="H31" s="86">
        <v>0</v>
      </c>
      <c r="I31" s="86">
        <v>0</v>
      </c>
      <c r="J31" s="86">
        <v>5</v>
      </c>
      <c r="K31" s="86">
        <v>4</v>
      </c>
      <c r="L31" s="86">
        <v>1</v>
      </c>
    </row>
    <row r="32" spans="1:12" ht="14.25">
      <c r="A32">
        <v>0</v>
      </c>
      <c r="B32">
        <v>2</v>
      </c>
      <c r="C32">
        <v>5.5</v>
      </c>
      <c r="D32">
        <v>3</v>
      </c>
      <c r="E32">
        <v>0</v>
      </c>
      <c r="F32">
        <v>2</v>
      </c>
      <c r="G32" s="85" t="s">
        <v>215</v>
      </c>
      <c r="H32">
        <v>0</v>
      </c>
      <c r="I32">
        <v>0</v>
      </c>
      <c r="J32" s="86">
        <v>4</v>
      </c>
      <c r="K32" s="86">
        <v>4</v>
      </c>
      <c r="L32" s="86">
        <v>1</v>
      </c>
    </row>
    <row r="33" spans="1:12" ht="14.25">
      <c r="A33">
        <v>0</v>
      </c>
      <c r="B33">
        <v>-2</v>
      </c>
      <c r="C33">
        <v>5.5</v>
      </c>
      <c r="D33">
        <v>3</v>
      </c>
      <c r="E33">
        <v>0</v>
      </c>
      <c r="F33">
        <v>2</v>
      </c>
      <c r="G33" s="85" t="s">
        <v>403</v>
      </c>
      <c r="H33" s="86">
        <v>0</v>
      </c>
      <c r="I33" s="86">
        <v>0</v>
      </c>
      <c r="J33" s="86">
        <v>4</v>
      </c>
      <c r="K33" s="86">
        <v>4</v>
      </c>
      <c r="L33" s="86">
        <v>1</v>
      </c>
    </row>
    <row r="34" spans="1:12" s="83" customFormat="1" ht="14.25">
      <c r="A34">
        <v>0</v>
      </c>
      <c r="B34" s="83">
        <v>3</v>
      </c>
      <c r="C34" s="83">
        <v>5.5</v>
      </c>
      <c r="D34" s="83">
        <v>3</v>
      </c>
      <c r="E34" s="83">
        <v>0</v>
      </c>
      <c r="F34" s="83">
        <v>2</v>
      </c>
      <c r="G34" s="84" t="s">
        <v>214</v>
      </c>
      <c r="H34" s="88">
        <v>1</v>
      </c>
      <c r="I34" s="83">
        <v>0</v>
      </c>
      <c r="J34" s="83">
        <v>4</v>
      </c>
      <c r="K34" s="83">
        <v>4</v>
      </c>
      <c r="L34" s="83">
        <v>1</v>
      </c>
    </row>
    <row r="35" spans="1:12" s="83" customFormat="1" ht="14.25">
      <c r="A35">
        <v>0</v>
      </c>
      <c r="B35" s="83">
        <v>10</v>
      </c>
      <c r="C35" s="83">
        <v>5.5</v>
      </c>
      <c r="D35" s="83">
        <v>10</v>
      </c>
      <c r="E35" s="83">
        <v>0</v>
      </c>
      <c r="F35" s="83">
        <v>2</v>
      </c>
      <c r="G35" s="84" t="s">
        <v>216</v>
      </c>
      <c r="H35" s="83">
        <v>0</v>
      </c>
      <c r="I35" s="83">
        <v>0</v>
      </c>
      <c r="J35" s="83">
        <v>4</v>
      </c>
      <c r="K35" s="83">
        <v>4</v>
      </c>
      <c r="L35" s="83">
        <v>1</v>
      </c>
    </row>
    <row r="36" spans="1:12" ht="14.25">
      <c r="A36">
        <v>0</v>
      </c>
      <c r="B36">
        <v>5</v>
      </c>
      <c r="C36">
        <v>5.5</v>
      </c>
      <c r="D36">
        <v>10</v>
      </c>
      <c r="E36">
        <v>0</v>
      </c>
      <c r="F36">
        <v>2</v>
      </c>
      <c r="G36" s="85" t="s">
        <v>217</v>
      </c>
      <c r="H36">
        <v>0</v>
      </c>
      <c r="I36">
        <v>0</v>
      </c>
      <c r="J36" s="86">
        <v>4</v>
      </c>
      <c r="K36" s="86">
        <v>4</v>
      </c>
      <c r="L36" s="86">
        <v>1</v>
      </c>
    </row>
    <row r="37" spans="1:12" ht="14.25">
      <c r="A37">
        <v>0</v>
      </c>
      <c r="B37" s="86">
        <v>4</v>
      </c>
      <c r="C37">
        <v>5.5</v>
      </c>
      <c r="D37">
        <v>10</v>
      </c>
      <c r="E37">
        <v>0</v>
      </c>
      <c r="F37">
        <v>2</v>
      </c>
      <c r="G37" s="85" t="s">
        <v>218</v>
      </c>
      <c r="H37" s="86">
        <v>0</v>
      </c>
      <c r="I37" s="86">
        <v>0</v>
      </c>
      <c r="J37" s="86">
        <v>4</v>
      </c>
      <c r="K37" s="86">
        <v>4</v>
      </c>
      <c r="L37" s="86">
        <v>1</v>
      </c>
    </row>
    <row r="38" spans="1:12" s="83" customFormat="1" ht="14.25">
      <c r="A38">
        <v>0</v>
      </c>
      <c r="B38" s="83">
        <v>-3</v>
      </c>
      <c r="C38" s="83">
        <v>5.5</v>
      </c>
      <c r="D38" s="83">
        <v>3</v>
      </c>
      <c r="E38" s="83">
        <v>0</v>
      </c>
      <c r="F38" s="83">
        <v>2</v>
      </c>
      <c r="G38" s="84" t="s">
        <v>402</v>
      </c>
      <c r="H38" s="88">
        <v>0</v>
      </c>
      <c r="I38" s="83">
        <v>0</v>
      </c>
      <c r="J38" s="83">
        <v>4</v>
      </c>
      <c r="K38" s="83">
        <v>4</v>
      </c>
      <c r="L38" s="83">
        <v>1</v>
      </c>
    </row>
    <row r="39" spans="1:12" s="83" customFormat="1" ht="14.25">
      <c r="A39">
        <v>0</v>
      </c>
      <c r="B39" s="83">
        <v>-10</v>
      </c>
      <c r="C39" s="83">
        <v>5.5</v>
      </c>
      <c r="D39" s="83">
        <v>10</v>
      </c>
      <c r="E39" s="83">
        <v>0</v>
      </c>
      <c r="F39" s="83">
        <v>2</v>
      </c>
      <c r="G39" s="84" t="s">
        <v>404</v>
      </c>
      <c r="H39" s="83">
        <v>0</v>
      </c>
      <c r="I39" s="83">
        <v>0</v>
      </c>
      <c r="J39" s="83">
        <v>4</v>
      </c>
      <c r="K39" s="83">
        <v>4</v>
      </c>
      <c r="L39" s="83">
        <v>1</v>
      </c>
    </row>
    <row r="40" spans="1:12" ht="14.25">
      <c r="A40">
        <v>0</v>
      </c>
      <c r="B40">
        <v>-4</v>
      </c>
      <c r="C40">
        <v>5.5</v>
      </c>
      <c r="D40">
        <v>10</v>
      </c>
      <c r="E40">
        <v>0</v>
      </c>
      <c r="F40">
        <v>2</v>
      </c>
      <c r="G40" s="85" t="s">
        <v>405</v>
      </c>
      <c r="H40" s="86">
        <v>0</v>
      </c>
      <c r="I40" s="86">
        <v>0</v>
      </c>
      <c r="J40" s="86">
        <v>4</v>
      </c>
      <c r="K40" s="86">
        <v>4</v>
      </c>
      <c r="L40" s="86">
        <v>1</v>
      </c>
    </row>
    <row r="42" spans="1:12" ht="14.25">
      <c r="A42" s="90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8"/>
  <sheetViews>
    <sheetView workbookViewId="0">
      <selection activeCell="A28" sqref="A28"/>
    </sheetView>
  </sheetViews>
  <sheetFormatPr defaultRowHeight="13.5"/>
  <cols>
    <col min="1" max="1" width="7.375" customWidth="1"/>
    <col min="2" max="2" width="10.25" customWidth="1"/>
    <col min="3" max="3" width="6" customWidth="1"/>
    <col min="5" max="5" width="4" customWidth="1"/>
    <col min="6" max="6" width="5.25" customWidth="1"/>
    <col min="9" max="9" width="9.375" customWidth="1"/>
    <col min="10" max="10" width="7.625" customWidth="1"/>
    <col min="11" max="11" width="7.25" customWidth="1"/>
    <col min="12" max="12" width="8.75" customWidth="1"/>
    <col min="257" max="257" width="7.375" customWidth="1"/>
    <col min="258" max="258" width="10.25" customWidth="1"/>
    <col min="259" max="259" width="6" customWidth="1"/>
    <col min="261" max="261" width="4" customWidth="1"/>
    <col min="262" max="262" width="5.25" customWidth="1"/>
    <col min="265" max="265" width="9.375" customWidth="1"/>
    <col min="266" max="266" width="7.625" customWidth="1"/>
    <col min="267" max="267" width="7.25" customWidth="1"/>
    <col min="268" max="268" width="8.75" customWidth="1"/>
    <col min="513" max="513" width="7.375" customWidth="1"/>
    <col min="514" max="514" width="10.25" customWidth="1"/>
    <col min="515" max="515" width="6" customWidth="1"/>
    <col min="517" max="517" width="4" customWidth="1"/>
    <col min="518" max="518" width="5.25" customWidth="1"/>
    <col min="521" max="521" width="9.375" customWidth="1"/>
    <col min="522" max="522" width="7.625" customWidth="1"/>
    <col min="523" max="523" width="7.25" customWidth="1"/>
    <col min="524" max="524" width="8.75" customWidth="1"/>
    <col min="769" max="769" width="7.375" customWidth="1"/>
    <col min="770" max="770" width="10.25" customWidth="1"/>
    <col min="771" max="771" width="6" customWidth="1"/>
    <col min="773" max="773" width="4" customWidth="1"/>
    <col min="774" max="774" width="5.25" customWidth="1"/>
    <col min="777" max="777" width="9.375" customWidth="1"/>
    <col min="778" max="778" width="7.625" customWidth="1"/>
    <col min="779" max="779" width="7.25" customWidth="1"/>
    <col min="780" max="780" width="8.75" customWidth="1"/>
    <col min="1025" max="1025" width="7.375" customWidth="1"/>
    <col min="1026" max="1026" width="10.25" customWidth="1"/>
    <col min="1027" max="1027" width="6" customWidth="1"/>
    <col min="1029" max="1029" width="4" customWidth="1"/>
    <col min="1030" max="1030" width="5.25" customWidth="1"/>
    <col min="1033" max="1033" width="9.375" customWidth="1"/>
    <col min="1034" max="1034" width="7.625" customWidth="1"/>
    <col min="1035" max="1035" width="7.25" customWidth="1"/>
    <col min="1036" max="1036" width="8.75" customWidth="1"/>
    <col min="1281" max="1281" width="7.375" customWidth="1"/>
    <col min="1282" max="1282" width="10.25" customWidth="1"/>
    <col min="1283" max="1283" width="6" customWidth="1"/>
    <col min="1285" max="1285" width="4" customWidth="1"/>
    <col min="1286" max="1286" width="5.25" customWidth="1"/>
    <col min="1289" max="1289" width="9.375" customWidth="1"/>
    <col min="1290" max="1290" width="7.625" customWidth="1"/>
    <col min="1291" max="1291" width="7.25" customWidth="1"/>
    <col min="1292" max="1292" width="8.75" customWidth="1"/>
    <col min="1537" max="1537" width="7.375" customWidth="1"/>
    <col min="1538" max="1538" width="10.25" customWidth="1"/>
    <col min="1539" max="1539" width="6" customWidth="1"/>
    <col min="1541" max="1541" width="4" customWidth="1"/>
    <col min="1542" max="1542" width="5.25" customWidth="1"/>
    <col min="1545" max="1545" width="9.375" customWidth="1"/>
    <col min="1546" max="1546" width="7.625" customWidth="1"/>
    <col min="1547" max="1547" width="7.25" customWidth="1"/>
    <col min="1548" max="1548" width="8.75" customWidth="1"/>
    <col min="1793" max="1793" width="7.375" customWidth="1"/>
    <col min="1794" max="1794" width="10.25" customWidth="1"/>
    <col min="1795" max="1795" width="6" customWidth="1"/>
    <col min="1797" max="1797" width="4" customWidth="1"/>
    <col min="1798" max="1798" width="5.25" customWidth="1"/>
    <col min="1801" max="1801" width="9.375" customWidth="1"/>
    <col min="1802" max="1802" width="7.625" customWidth="1"/>
    <col min="1803" max="1803" width="7.25" customWidth="1"/>
    <col min="1804" max="1804" width="8.75" customWidth="1"/>
    <col min="2049" max="2049" width="7.375" customWidth="1"/>
    <col min="2050" max="2050" width="10.25" customWidth="1"/>
    <col min="2051" max="2051" width="6" customWidth="1"/>
    <col min="2053" max="2053" width="4" customWidth="1"/>
    <col min="2054" max="2054" width="5.25" customWidth="1"/>
    <col min="2057" max="2057" width="9.375" customWidth="1"/>
    <col min="2058" max="2058" width="7.625" customWidth="1"/>
    <col min="2059" max="2059" width="7.25" customWidth="1"/>
    <col min="2060" max="2060" width="8.75" customWidth="1"/>
    <col min="2305" max="2305" width="7.375" customWidth="1"/>
    <col min="2306" max="2306" width="10.25" customWidth="1"/>
    <col min="2307" max="2307" width="6" customWidth="1"/>
    <col min="2309" max="2309" width="4" customWidth="1"/>
    <col min="2310" max="2310" width="5.25" customWidth="1"/>
    <col min="2313" max="2313" width="9.375" customWidth="1"/>
    <col min="2314" max="2314" width="7.625" customWidth="1"/>
    <col min="2315" max="2315" width="7.25" customWidth="1"/>
    <col min="2316" max="2316" width="8.75" customWidth="1"/>
    <col min="2561" max="2561" width="7.375" customWidth="1"/>
    <col min="2562" max="2562" width="10.25" customWidth="1"/>
    <col min="2563" max="2563" width="6" customWidth="1"/>
    <col min="2565" max="2565" width="4" customWidth="1"/>
    <col min="2566" max="2566" width="5.25" customWidth="1"/>
    <col min="2569" max="2569" width="9.375" customWidth="1"/>
    <col min="2570" max="2570" width="7.625" customWidth="1"/>
    <col min="2571" max="2571" width="7.25" customWidth="1"/>
    <col min="2572" max="2572" width="8.75" customWidth="1"/>
    <col min="2817" max="2817" width="7.375" customWidth="1"/>
    <col min="2818" max="2818" width="10.25" customWidth="1"/>
    <col min="2819" max="2819" width="6" customWidth="1"/>
    <col min="2821" max="2821" width="4" customWidth="1"/>
    <col min="2822" max="2822" width="5.25" customWidth="1"/>
    <col min="2825" max="2825" width="9.375" customWidth="1"/>
    <col min="2826" max="2826" width="7.625" customWidth="1"/>
    <col min="2827" max="2827" width="7.25" customWidth="1"/>
    <col min="2828" max="2828" width="8.75" customWidth="1"/>
    <col min="3073" max="3073" width="7.375" customWidth="1"/>
    <col min="3074" max="3074" width="10.25" customWidth="1"/>
    <col min="3075" max="3075" width="6" customWidth="1"/>
    <col min="3077" max="3077" width="4" customWidth="1"/>
    <col min="3078" max="3078" width="5.25" customWidth="1"/>
    <col min="3081" max="3081" width="9.375" customWidth="1"/>
    <col min="3082" max="3082" width="7.625" customWidth="1"/>
    <col min="3083" max="3083" width="7.25" customWidth="1"/>
    <col min="3084" max="3084" width="8.75" customWidth="1"/>
    <col min="3329" max="3329" width="7.375" customWidth="1"/>
    <col min="3330" max="3330" width="10.25" customWidth="1"/>
    <col min="3331" max="3331" width="6" customWidth="1"/>
    <col min="3333" max="3333" width="4" customWidth="1"/>
    <col min="3334" max="3334" width="5.25" customWidth="1"/>
    <col min="3337" max="3337" width="9.375" customWidth="1"/>
    <col min="3338" max="3338" width="7.625" customWidth="1"/>
    <col min="3339" max="3339" width="7.25" customWidth="1"/>
    <col min="3340" max="3340" width="8.75" customWidth="1"/>
    <col min="3585" max="3585" width="7.375" customWidth="1"/>
    <col min="3586" max="3586" width="10.25" customWidth="1"/>
    <col min="3587" max="3587" width="6" customWidth="1"/>
    <col min="3589" max="3589" width="4" customWidth="1"/>
    <col min="3590" max="3590" width="5.25" customWidth="1"/>
    <col min="3593" max="3593" width="9.375" customWidth="1"/>
    <col min="3594" max="3594" width="7.625" customWidth="1"/>
    <col min="3595" max="3595" width="7.25" customWidth="1"/>
    <col min="3596" max="3596" width="8.75" customWidth="1"/>
    <col min="3841" max="3841" width="7.375" customWidth="1"/>
    <col min="3842" max="3842" width="10.25" customWidth="1"/>
    <col min="3843" max="3843" width="6" customWidth="1"/>
    <col min="3845" max="3845" width="4" customWidth="1"/>
    <col min="3846" max="3846" width="5.25" customWidth="1"/>
    <col min="3849" max="3849" width="9.375" customWidth="1"/>
    <col min="3850" max="3850" width="7.625" customWidth="1"/>
    <col min="3851" max="3851" width="7.25" customWidth="1"/>
    <col min="3852" max="3852" width="8.75" customWidth="1"/>
    <col min="4097" max="4097" width="7.375" customWidth="1"/>
    <col min="4098" max="4098" width="10.25" customWidth="1"/>
    <col min="4099" max="4099" width="6" customWidth="1"/>
    <col min="4101" max="4101" width="4" customWidth="1"/>
    <col min="4102" max="4102" width="5.25" customWidth="1"/>
    <col min="4105" max="4105" width="9.375" customWidth="1"/>
    <col min="4106" max="4106" width="7.625" customWidth="1"/>
    <col min="4107" max="4107" width="7.25" customWidth="1"/>
    <col min="4108" max="4108" width="8.75" customWidth="1"/>
    <col min="4353" max="4353" width="7.375" customWidth="1"/>
    <col min="4354" max="4354" width="10.25" customWidth="1"/>
    <col min="4355" max="4355" width="6" customWidth="1"/>
    <col min="4357" max="4357" width="4" customWidth="1"/>
    <col min="4358" max="4358" width="5.25" customWidth="1"/>
    <col min="4361" max="4361" width="9.375" customWidth="1"/>
    <col min="4362" max="4362" width="7.625" customWidth="1"/>
    <col min="4363" max="4363" width="7.25" customWidth="1"/>
    <col min="4364" max="4364" width="8.75" customWidth="1"/>
    <col min="4609" max="4609" width="7.375" customWidth="1"/>
    <col min="4610" max="4610" width="10.25" customWidth="1"/>
    <col min="4611" max="4611" width="6" customWidth="1"/>
    <col min="4613" max="4613" width="4" customWidth="1"/>
    <col min="4614" max="4614" width="5.25" customWidth="1"/>
    <col min="4617" max="4617" width="9.375" customWidth="1"/>
    <col min="4618" max="4618" width="7.625" customWidth="1"/>
    <col min="4619" max="4619" width="7.25" customWidth="1"/>
    <col min="4620" max="4620" width="8.75" customWidth="1"/>
    <col min="4865" max="4865" width="7.375" customWidth="1"/>
    <col min="4866" max="4866" width="10.25" customWidth="1"/>
    <col min="4867" max="4867" width="6" customWidth="1"/>
    <col min="4869" max="4869" width="4" customWidth="1"/>
    <col min="4870" max="4870" width="5.25" customWidth="1"/>
    <col min="4873" max="4873" width="9.375" customWidth="1"/>
    <col min="4874" max="4874" width="7.625" customWidth="1"/>
    <col min="4875" max="4875" width="7.25" customWidth="1"/>
    <col min="4876" max="4876" width="8.75" customWidth="1"/>
    <col min="5121" max="5121" width="7.375" customWidth="1"/>
    <col min="5122" max="5122" width="10.25" customWidth="1"/>
    <col min="5123" max="5123" width="6" customWidth="1"/>
    <col min="5125" max="5125" width="4" customWidth="1"/>
    <col min="5126" max="5126" width="5.25" customWidth="1"/>
    <col min="5129" max="5129" width="9.375" customWidth="1"/>
    <col min="5130" max="5130" width="7.625" customWidth="1"/>
    <col min="5131" max="5131" width="7.25" customWidth="1"/>
    <col min="5132" max="5132" width="8.75" customWidth="1"/>
    <col min="5377" max="5377" width="7.375" customWidth="1"/>
    <col min="5378" max="5378" width="10.25" customWidth="1"/>
    <col min="5379" max="5379" width="6" customWidth="1"/>
    <col min="5381" max="5381" width="4" customWidth="1"/>
    <col min="5382" max="5382" width="5.25" customWidth="1"/>
    <col min="5385" max="5385" width="9.375" customWidth="1"/>
    <col min="5386" max="5386" width="7.625" customWidth="1"/>
    <col min="5387" max="5387" width="7.25" customWidth="1"/>
    <col min="5388" max="5388" width="8.75" customWidth="1"/>
    <col min="5633" max="5633" width="7.375" customWidth="1"/>
    <col min="5634" max="5634" width="10.25" customWidth="1"/>
    <col min="5635" max="5635" width="6" customWidth="1"/>
    <col min="5637" max="5637" width="4" customWidth="1"/>
    <col min="5638" max="5638" width="5.25" customWidth="1"/>
    <col min="5641" max="5641" width="9.375" customWidth="1"/>
    <col min="5642" max="5642" width="7.625" customWidth="1"/>
    <col min="5643" max="5643" width="7.25" customWidth="1"/>
    <col min="5644" max="5644" width="8.75" customWidth="1"/>
    <col min="5889" max="5889" width="7.375" customWidth="1"/>
    <col min="5890" max="5890" width="10.25" customWidth="1"/>
    <col min="5891" max="5891" width="6" customWidth="1"/>
    <col min="5893" max="5893" width="4" customWidth="1"/>
    <col min="5894" max="5894" width="5.25" customWidth="1"/>
    <col min="5897" max="5897" width="9.375" customWidth="1"/>
    <col min="5898" max="5898" width="7.625" customWidth="1"/>
    <col min="5899" max="5899" width="7.25" customWidth="1"/>
    <col min="5900" max="5900" width="8.75" customWidth="1"/>
    <col min="6145" max="6145" width="7.375" customWidth="1"/>
    <col min="6146" max="6146" width="10.25" customWidth="1"/>
    <col min="6147" max="6147" width="6" customWidth="1"/>
    <col min="6149" max="6149" width="4" customWidth="1"/>
    <col min="6150" max="6150" width="5.25" customWidth="1"/>
    <col min="6153" max="6153" width="9.375" customWidth="1"/>
    <col min="6154" max="6154" width="7.625" customWidth="1"/>
    <col min="6155" max="6155" width="7.25" customWidth="1"/>
    <col min="6156" max="6156" width="8.75" customWidth="1"/>
    <col min="6401" max="6401" width="7.375" customWidth="1"/>
    <col min="6402" max="6402" width="10.25" customWidth="1"/>
    <col min="6403" max="6403" width="6" customWidth="1"/>
    <col min="6405" max="6405" width="4" customWidth="1"/>
    <col min="6406" max="6406" width="5.25" customWidth="1"/>
    <col min="6409" max="6409" width="9.375" customWidth="1"/>
    <col min="6410" max="6410" width="7.625" customWidth="1"/>
    <col min="6411" max="6411" width="7.25" customWidth="1"/>
    <col min="6412" max="6412" width="8.75" customWidth="1"/>
    <col min="6657" max="6657" width="7.375" customWidth="1"/>
    <col min="6658" max="6658" width="10.25" customWidth="1"/>
    <col min="6659" max="6659" width="6" customWidth="1"/>
    <col min="6661" max="6661" width="4" customWidth="1"/>
    <col min="6662" max="6662" width="5.25" customWidth="1"/>
    <col min="6665" max="6665" width="9.375" customWidth="1"/>
    <col min="6666" max="6666" width="7.625" customWidth="1"/>
    <col min="6667" max="6667" width="7.25" customWidth="1"/>
    <col min="6668" max="6668" width="8.75" customWidth="1"/>
    <col min="6913" max="6913" width="7.375" customWidth="1"/>
    <col min="6914" max="6914" width="10.25" customWidth="1"/>
    <col min="6915" max="6915" width="6" customWidth="1"/>
    <col min="6917" max="6917" width="4" customWidth="1"/>
    <col min="6918" max="6918" width="5.25" customWidth="1"/>
    <col min="6921" max="6921" width="9.375" customWidth="1"/>
    <col min="6922" max="6922" width="7.625" customWidth="1"/>
    <col min="6923" max="6923" width="7.25" customWidth="1"/>
    <col min="6924" max="6924" width="8.75" customWidth="1"/>
    <col min="7169" max="7169" width="7.375" customWidth="1"/>
    <col min="7170" max="7170" width="10.25" customWidth="1"/>
    <col min="7171" max="7171" width="6" customWidth="1"/>
    <col min="7173" max="7173" width="4" customWidth="1"/>
    <col min="7174" max="7174" width="5.25" customWidth="1"/>
    <col min="7177" max="7177" width="9.375" customWidth="1"/>
    <col min="7178" max="7178" width="7.625" customWidth="1"/>
    <col min="7179" max="7179" width="7.25" customWidth="1"/>
    <col min="7180" max="7180" width="8.75" customWidth="1"/>
    <col min="7425" max="7425" width="7.375" customWidth="1"/>
    <col min="7426" max="7426" width="10.25" customWidth="1"/>
    <col min="7427" max="7427" width="6" customWidth="1"/>
    <col min="7429" max="7429" width="4" customWidth="1"/>
    <col min="7430" max="7430" width="5.25" customWidth="1"/>
    <col min="7433" max="7433" width="9.375" customWidth="1"/>
    <col min="7434" max="7434" width="7.625" customWidth="1"/>
    <col min="7435" max="7435" width="7.25" customWidth="1"/>
    <col min="7436" max="7436" width="8.75" customWidth="1"/>
    <col min="7681" max="7681" width="7.375" customWidth="1"/>
    <col min="7682" max="7682" width="10.25" customWidth="1"/>
    <col min="7683" max="7683" width="6" customWidth="1"/>
    <col min="7685" max="7685" width="4" customWidth="1"/>
    <col min="7686" max="7686" width="5.25" customWidth="1"/>
    <col min="7689" max="7689" width="9.375" customWidth="1"/>
    <col min="7690" max="7690" width="7.625" customWidth="1"/>
    <col min="7691" max="7691" width="7.25" customWidth="1"/>
    <col min="7692" max="7692" width="8.75" customWidth="1"/>
    <col min="7937" max="7937" width="7.375" customWidth="1"/>
    <col min="7938" max="7938" width="10.25" customWidth="1"/>
    <col min="7939" max="7939" width="6" customWidth="1"/>
    <col min="7941" max="7941" width="4" customWidth="1"/>
    <col min="7942" max="7942" width="5.25" customWidth="1"/>
    <col min="7945" max="7945" width="9.375" customWidth="1"/>
    <col min="7946" max="7946" width="7.625" customWidth="1"/>
    <col min="7947" max="7947" width="7.25" customWidth="1"/>
    <col min="7948" max="7948" width="8.75" customWidth="1"/>
    <col min="8193" max="8193" width="7.375" customWidth="1"/>
    <col min="8194" max="8194" width="10.25" customWidth="1"/>
    <col min="8195" max="8195" width="6" customWidth="1"/>
    <col min="8197" max="8197" width="4" customWidth="1"/>
    <col min="8198" max="8198" width="5.25" customWidth="1"/>
    <col min="8201" max="8201" width="9.375" customWidth="1"/>
    <col min="8202" max="8202" width="7.625" customWidth="1"/>
    <col min="8203" max="8203" width="7.25" customWidth="1"/>
    <col min="8204" max="8204" width="8.75" customWidth="1"/>
    <col min="8449" max="8449" width="7.375" customWidth="1"/>
    <col min="8450" max="8450" width="10.25" customWidth="1"/>
    <col min="8451" max="8451" width="6" customWidth="1"/>
    <col min="8453" max="8453" width="4" customWidth="1"/>
    <col min="8454" max="8454" width="5.25" customWidth="1"/>
    <col min="8457" max="8457" width="9.375" customWidth="1"/>
    <col min="8458" max="8458" width="7.625" customWidth="1"/>
    <col min="8459" max="8459" width="7.25" customWidth="1"/>
    <col min="8460" max="8460" width="8.75" customWidth="1"/>
    <col min="8705" max="8705" width="7.375" customWidth="1"/>
    <col min="8706" max="8706" width="10.25" customWidth="1"/>
    <col min="8707" max="8707" width="6" customWidth="1"/>
    <col min="8709" max="8709" width="4" customWidth="1"/>
    <col min="8710" max="8710" width="5.25" customWidth="1"/>
    <col min="8713" max="8713" width="9.375" customWidth="1"/>
    <col min="8714" max="8714" width="7.625" customWidth="1"/>
    <col min="8715" max="8715" width="7.25" customWidth="1"/>
    <col min="8716" max="8716" width="8.75" customWidth="1"/>
    <col min="8961" max="8961" width="7.375" customWidth="1"/>
    <col min="8962" max="8962" width="10.25" customWidth="1"/>
    <col min="8963" max="8963" width="6" customWidth="1"/>
    <col min="8965" max="8965" width="4" customWidth="1"/>
    <col min="8966" max="8966" width="5.25" customWidth="1"/>
    <col min="8969" max="8969" width="9.375" customWidth="1"/>
    <col min="8970" max="8970" width="7.625" customWidth="1"/>
    <col min="8971" max="8971" width="7.25" customWidth="1"/>
    <col min="8972" max="8972" width="8.75" customWidth="1"/>
    <col min="9217" max="9217" width="7.375" customWidth="1"/>
    <col min="9218" max="9218" width="10.25" customWidth="1"/>
    <col min="9219" max="9219" width="6" customWidth="1"/>
    <col min="9221" max="9221" width="4" customWidth="1"/>
    <col min="9222" max="9222" width="5.25" customWidth="1"/>
    <col min="9225" max="9225" width="9.375" customWidth="1"/>
    <col min="9226" max="9226" width="7.625" customWidth="1"/>
    <col min="9227" max="9227" width="7.25" customWidth="1"/>
    <col min="9228" max="9228" width="8.75" customWidth="1"/>
    <col min="9473" max="9473" width="7.375" customWidth="1"/>
    <col min="9474" max="9474" width="10.25" customWidth="1"/>
    <col min="9475" max="9475" width="6" customWidth="1"/>
    <col min="9477" max="9477" width="4" customWidth="1"/>
    <col min="9478" max="9478" width="5.25" customWidth="1"/>
    <col min="9481" max="9481" width="9.375" customWidth="1"/>
    <col min="9482" max="9482" width="7.625" customWidth="1"/>
    <col min="9483" max="9483" width="7.25" customWidth="1"/>
    <col min="9484" max="9484" width="8.75" customWidth="1"/>
    <col min="9729" max="9729" width="7.375" customWidth="1"/>
    <col min="9730" max="9730" width="10.25" customWidth="1"/>
    <col min="9731" max="9731" width="6" customWidth="1"/>
    <col min="9733" max="9733" width="4" customWidth="1"/>
    <col min="9734" max="9734" width="5.25" customWidth="1"/>
    <col min="9737" max="9737" width="9.375" customWidth="1"/>
    <col min="9738" max="9738" width="7.625" customWidth="1"/>
    <col min="9739" max="9739" width="7.25" customWidth="1"/>
    <col min="9740" max="9740" width="8.75" customWidth="1"/>
    <col min="9985" max="9985" width="7.375" customWidth="1"/>
    <col min="9986" max="9986" width="10.25" customWidth="1"/>
    <col min="9987" max="9987" width="6" customWidth="1"/>
    <col min="9989" max="9989" width="4" customWidth="1"/>
    <col min="9990" max="9990" width="5.25" customWidth="1"/>
    <col min="9993" max="9993" width="9.375" customWidth="1"/>
    <col min="9994" max="9994" width="7.625" customWidth="1"/>
    <col min="9995" max="9995" width="7.25" customWidth="1"/>
    <col min="9996" max="9996" width="8.75" customWidth="1"/>
    <col min="10241" max="10241" width="7.375" customWidth="1"/>
    <col min="10242" max="10242" width="10.25" customWidth="1"/>
    <col min="10243" max="10243" width="6" customWidth="1"/>
    <col min="10245" max="10245" width="4" customWidth="1"/>
    <col min="10246" max="10246" width="5.25" customWidth="1"/>
    <col min="10249" max="10249" width="9.375" customWidth="1"/>
    <col min="10250" max="10250" width="7.625" customWidth="1"/>
    <col min="10251" max="10251" width="7.25" customWidth="1"/>
    <col min="10252" max="10252" width="8.75" customWidth="1"/>
    <col min="10497" max="10497" width="7.375" customWidth="1"/>
    <col min="10498" max="10498" width="10.25" customWidth="1"/>
    <col min="10499" max="10499" width="6" customWidth="1"/>
    <col min="10501" max="10501" width="4" customWidth="1"/>
    <col min="10502" max="10502" width="5.25" customWidth="1"/>
    <col min="10505" max="10505" width="9.375" customWidth="1"/>
    <col min="10506" max="10506" width="7.625" customWidth="1"/>
    <col min="10507" max="10507" width="7.25" customWidth="1"/>
    <col min="10508" max="10508" width="8.75" customWidth="1"/>
    <col min="10753" max="10753" width="7.375" customWidth="1"/>
    <col min="10754" max="10754" width="10.25" customWidth="1"/>
    <col min="10755" max="10755" width="6" customWidth="1"/>
    <col min="10757" max="10757" width="4" customWidth="1"/>
    <col min="10758" max="10758" width="5.25" customWidth="1"/>
    <col min="10761" max="10761" width="9.375" customWidth="1"/>
    <col min="10762" max="10762" width="7.625" customWidth="1"/>
    <col min="10763" max="10763" width="7.25" customWidth="1"/>
    <col min="10764" max="10764" width="8.75" customWidth="1"/>
    <col min="11009" max="11009" width="7.375" customWidth="1"/>
    <col min="11010" max="11010" width="10.25" customWidth="1"/>
    <col min="11011" max="11011" width="6" customWidth="1"/>
    <col min="11013" max="11013" width="4" customWidth="1"/>
    <col min="11014" max="11014" width="5.25" customWidth="1"/>
    <col min="11017" max="11017" width="9.375" customWidth="1"/>
    <col min="11018" max="11018" width="7.625" customWidth="1"/>
    <col min="11019" max="11019" width="7.25" customWidth="1"/>
    <col min="11020" max="11020" width="8.75" customWidth="1"/>
    <col min="11265" max="11265" width="7.375" customWidth="1"/>
    <col min="11266" max="11266" width="10.25" customWidth="1"/>
    <col min="11267" max="11267" width="6" customWidth="1"/>
    <col min="11269" max="11269" width="4" customWidth="1"/>
    <col min="11270" max="11270" width="5.25" customWidth="1"/>
    <col min="11273" max="11273" width="9.375" customWidth="1"/>
    <col min="11274" max="11274" width="7.625" customWidth="1"/>
    <col min="11275" max="11275" width="7.25" customWidth="1"/>
    <col min="11276" max="11276" width="8.75" customWidth="1"/>
    <col min="11521" max="11521" width="7.375" customWidth="1"/>
    <col min="11522" max="11522" width="10.25" customWidth="1"/>
    <col min="11523" max="11523" width="6" customWidth="1"/>
    <col min="11525" max="11525" width="4" customWidth="1"/>
    <col min="11526" max="11526" width="5.25" customWidth="1"/>
    <col min="11529" max="11529" width="9.375" customWidth="1"/>
    <col min="11530" max="11530" width="7.625" customWidth="1"/>
    <col min="11531" max="11531" width="7.25" customWidth="1"/>
    <col min="11532" max="11532" width="8.75" customWidth="1"/>
    <col min="11777" max="11777" width="7.375" customWidth="1"/>
    <col min="11778" max="11778" width="10.25" customWidth="1"/>
    <col min="11779" max="11779" width="6" customWidth="1"/>
    <col min="11781" max="11781" width="4" customWidth="1"/>
    <col min="11782" max="11782" width="5.25" customWidth="1"/>
    <col min="11785" max="11785" width="9.375" customWidth="1"/>
    <col min="11786" max="11786" width="7.625" customWidth="1"/>
    <col min="11787" max="11787" width="7.25" customWidth="1"/>
    <col min="11788" max="11788" width="8.75" customWidth="1"/>
    <col min="12033" max="12033" width="7.375" customWidth="1"/>
    <col min="12034" max="12034" width="10.25" customWidth="1"/>
    <col min="12035" max="12035" width="6" customWidth="1"/>
    <col min="12037" max="12037" width="4" customWidth="1"/>
    <col min="12038" max="12038" width="5.25" customWidth="1"/>
    <col min="12041" max="12041" width="9.375" customWidth="1"/>
    <col min="12042" max="12042" width="7.625" customWidth="1"/>
    <col min="12043" max="12043" width="7.25" customWidth="1"/>
    <col min="12044" max="12044" width="8.75" customWidth="1"/>
    <col min="12289" max="12289" width="7.375" customWidth="1"/>
    <col min="12290" max="12290" width="10.25" customWidth="1"/>
    <col min="12291" max="12291" width="6" customWidth="1"/>
    <col min="12293" max="12293" width="4" customWidth="1"/>
    <col min="12294" max="12294" width="5.25" customWidth="1"/>
    <col min="12297" max="12297" width="9.375" customWidth="1"/>
    <col min="12298" max="12298" width="7.625" customWidth="1"/>
    <col min="12299" max="12299" width="7.25" customWidth="1"/>
    <col min="12300" max="12300" width="8.75" customWidth="1"/>
    <col min="12545" max="12545" width="7.375" customWidth="1"/>
    <col min="12546" max="12546" width="10.25" customWidth="1"/>
    <col min="12547" max="12547" width="6" customWidth="1"/>
    <col min="12549" max="12549" width="4" customWidth="1"/>
    <col min="12550" max="12550" width="5.25" customWidth="1"/>
    <col min="12553" max="12553" width="9.375" customWidth="1"/>
    <col min="12554" max="12554" width="7.625" customWidth="1"/>
    <col min="12555" max="12555" width="7.25" customWidth="1"/>
    <col min="12556" max="12556" width="8.75" customWidth="1"/>
    <col min="12801" max="12801" width="7.375" customWidth="1"/>
    <col min="12802" max="12802" width="10.25" customWidth="1"/>
    <col min="12803" max="12803" width="6" customWidth="1"/>
    <col min="12805" max="12805" width="4" customWidth="1"/>
    <col min="12806" max="12806" width="5.25" customWidth="1"/>
    <col min="12809" max="12809" width="9.375" customWidth="1"/>
    <col min="12810" max="12810" width="7.625" customWidth="1"/>
    <col min="12811" max="12811" width="7.25" customWidth="1"/>
    <col min="12812" max="12812" width="8.75" customWidth="1"/>
    <col min="13057" max="13057" width="7.375" customWidth="1"/>
    <col min="13058" max="13058" width="10.25" customWidth="1"/>
    <col min="13059" max="13059" width="6" customWidth="1"/>
    <col min="13061" max="13061" width="4" customWidth="1"/>
    <col min="13062" max="13062" width="5.25" customWidth="1"/>
    <col min="13065" max="13065" width="9.375" customWidth="1"/>
    <col min="13066" max="13066" width="7.625" customWidth="1"/>
    <col min="13067" max="13067" width="7.25" customWidth="1"/>
    <col min="13068" max="13068" width="8.75" customWidth="1"/>
    <col min="13313" max="13313" width="7.375" customWidth="1"/>
    <col min="13314" max="13314" width="10.25" customWidth="1"/>
    <col min="13315" max="13315" width="6" customWidth="1"/>
    <col min="13317" max="13317" width="4" customWidth="1"/>
    <col min="13318" max="13318" width="5.25" customWidth="1"/>
    <col min="13321" max="13321" width="9.375" customWidth="1"/>
    <col min="13322" max="13322" width="7.625" customWidth="1"/>
    <col min="13323" max="13323" width="7.25" customWidth="1"/>
    <col min="13324" max="13324" width="8.75" customWidth="1"/>
    <col min="13569" max="13569" width="7.375" customWidth="1"/>
    <col min="13570" max="13570" width="10.25" customWidth="1"/>
    <col min="13571" max="13571" width="6" customWidth="1"/>
    <col min="13573" max="13573" width="4" customWidth="1"/>
    <col min="13574" max="13574" width="5.25" customWidth="1"/>
    <col min="13577" max="13577" width="9.375" customWidth="1"/>
    <col min="13578" max="13578" width="7.625" customWidth="1"/>
    <col min="13579" max="13579" width="7.25" customWidth="1"/>
    <col min="13580" max="13580" width="8.75" customWidth="1"/>
    <col min="13825" max="13825" width="7.375" customWidth="1"/>
    <col min="13826" max="13826" width="10.25" customWidth="1"/>
    <col min="13827" max="13827" width="6" customWidth="1"/>
    <col min="13829" max="13829" width="4" customWidth="1"/>
    <col min="13830" max="13830" width="5.25" customWidth="1"/>
    <col min="13833" max="13833" width="9.375" customWidth="1"/>
    <col min="13834" max="13834" width="7.625" customWidth="1"/>
    <col min="13835" max="13835" width="7.25" customWidth="1"/>
    <col min="13836" max="13836" width="8.75" customWidth="1"/>
    <col min="14081" max="14081" width="7.375" customWidth="1"/>
    <col min="14082" max="14082" width="10.25" customWidth="1"/>
    <col min="14083" max="14083" width="6" customWidth="1"/>
    <col min="14085" max="14085" width="4" customWidth="1"/>
    <col min="14086" max="14086" width="5.25" customWidth="1"/>
    <col min="14089" max="14089" width="9.375" customWidth="1"/>
    <col min="14090" max="14090" width="7.625" customWidth="1"/>
    <col min="14091" max="14091" width="7.25" customWidth="1"/>
    <col min="14092" max="14092" width="8.75" customWidth="1"/>
    <col min="14337" max="14337" width="7.375" customWidth="1"/>
    <col min="14338" max="14338" width="10.25" customWidth="1"/>
    <col min="14339" max="14339" width="6" customWidth="1"/>
    <col min="14341" max="14341" width="4" customWidth="1"/>
    <col min="14342" max="14342" width="5.25" customWidth="1"/>
    <col min="14345" max="14345" width="9.375" customWidth="1"/>
    <col min="14346" max="14346" width="7.625" customWidth="1"/>
    <col min="14347" max="14347" width="7.25" customWidth="1"/>
    <col min="14348" max="14348" width="8.75" customWidth="1"/>
    <col min="14593" max="14593" width="7.375" customWidth="1"/>
    <col min="14594" max="14594" width="10.25" customWidth="1"/>
    <col min="14595" max="14595" width="6" customWidth="1"/>
    <col min="14597" max="14597" width="4" customWidth="1"/>
    <col min="14598" max="14598" width="5.25" customWidth="1"/>
    <col min="14601" max="14601" width="9.375" customWidth="1"/>
    <col min="14602" max="14602" width="7.625" customWidth="1"/>
    <col min="14603" max="14603" width="7.25" customWidth="1"/>
    <col min="14604" max="14604" width="8.75" customWidth="1"/>
    <col min="14849" max="14849" width="7.375" customWidth="1"/>
    <col min="14850" max="14850" width="10.25" customWidth="1"/>
    <col min="14851" max="14851" width="6" customWidth="1"/>
    <col min="14853" max="14853" width="4" customWidth="1"/>
    <col min="14854" max="14854" width="5.25" customWidth="1"/>
    <col min="14857" max="14857" width="9.375" customWidth="1"/>
    <col min="14858" max="14858" width="7.625" customWidth="1"/>
    <col min="14859" max="14859" width="7.25" customWidth="1"/>
    <col min="14860" max="14860" width="8.75" customWidth="1"/>
    <col min="15105" max="15105" width="7.375" customWidth="1"/>
    <col min="15106" max="15106" width="10.25" customWidth="1"/>
    <col min="15107" max="15107" width="6" customWidth="1"/>
    <col min="15109" max="15109" width="4" customWidth="1"/>
    <col min="15110" max="15110" width="5.25" customWidth="1"/>
    <col min="15113" max="15113" width="9.375" customWidth="1"/>
    <col min="15114" max="15114" width="7.625" customWidth="1"/>
    <col min="15115" max="15115" width="7.25" customWidth="1"/>
    <col min="15116" max="15116" width="8.75" customWidth="1"/>
    <col min="15361" max="15361" width="7.375" customWidth="1"/>
    <col min="15362" max="15362" width="10.25" customWidth="1"/>
    <col min="15363" max="15363" width="6" customWidth="1"/>
    <col min="15365" max="15365" width="4" customWidth="1"/>
    <col min="15366" max="15366" width="5.25" customWidth="1"/>
    <col min="15369" max="15369" width="9.375" customWidth="1"/>
    <col min="15370" max="15370" width="7.625" customWidth="1"/>
    <col min="15371" max="15371" width="7.25" customWidth="1"/>
    <col min="15372" max="15372" width="8.75" customWidth="1"/>
    <col min="15617" max="15617" width="7.375" customWidth="1"/>
    <col min="15618" max="15618" width="10.25" customWidth="1"/>
    <col min="15619" max="15619" width="6" customWidth="1"/>
    <col min="15621" max="15621" width="4" customWidth="1"/>
    <col min="15622" max="15622" width="5.25" customWidth="1"/>
    <col min="15625" max="15625" width="9.375" customWidth="1"/>
    <col min="15626" max="15626" width="7.625" customWidth="1"/>
    <col min="15627" max="15627" width="7.25" customWidth="1"/>
    <col min="15628" max="15628" width="8.75" customWidth="1"/>
    <col min="15873" max="15873" width="7.375" customWidth="1"/>
    <col min="15874" max="15874" width="10.25" customWidth="1"/>
    <col min="15875" max="15875" width="6" customWidth="1"/>
    <col min="15877" max="15877" width="4" customWidth="1"/>
    <col min="15878" max="15878" width="5.25" customWidth="1"/>
    <col min="15881" max="15881" width="9.375" customWidth="1"/>
    <col min="15882" max="15882" width="7.625" customWidth="1"/>
    <col min="15883" max="15883" width="7.25" customWidth="1"/>
    <col min="15884" max="15884" width="8.75" customWidth="1"/>
    <col min="16129" max="16129" width="7.375" customWidth="1"/>
    <col min="16130" max="16130" width="10.25" customWidth="1"/>
    <col min="16131" max="16131" width="6" customWidth="1"/>
    <col min="16133" max="16133" width="4" customWidth="1"/>
    <col min="16134" max="16134" width="5.25" customWidth="1"/>
    <col min="16137" max="16137" width="9.375" customWidth="1"/>
    <col min="16138" max="16138" width="7.625" customWidth="1"/>
    <col min="16139" max="16139" width="7.25" customWidth="1"/>
    <col min="16140" max="16140" width="8.75" customWidth="1"/>
  </cols>
  <sheetData>
    <row r="1" spans="1:12" ht="15.75" customHeight="1">
      <c r="A1" t="s">
        <v>406</v>
      </c>
      <c r="B1" t="s">
        <v>407</v>
      </c>
      <c r="C1" t="s">
        <v>408</v>
      </c>
      <c r="D1" t="s">
        <v>409</v>
      </c>
      <c r="E1" t="s">
        <v>410</v>
      </c>
      <c r="F1" t="s">
        <v>411</v>
      </c>
      <c r="G1" t="s">
        <v>412</v>
      </c>
      <c r="H1" t="s">
        <v>413</v>
      </c>
      <c r="I1" t="s">
        <v>414</v>
      </c>
      <c r="J1" t="s">
        <v>415</v>
      </c>
      <c r="K1" s="81" t="s">
        <v>416</v>
      </c>
      <c r="L1" s="81" t="s">
        <v>417</v>
      </c>
    </row>
    <row r="2" spans="1:12" ht="15.75" customHeight="1">
      <c r="A2">
        <v>20</v>
      </c>
      <c r="B2">
        <v>0.01</v>
      </c>
      <c r="C2">
        <v>5.5</v>
      </c>
      <c r="D2">
        <v>0.01</v>
      </c>
      <c r="E2">
        <v>0</v>
      </c>
      <c r="F2">
        <v>2</v>
      </c>
      <c r="G2" s="82" t="s">
        <v>418</v>
      </c>
      <c r="H2">
        <v>0</v>
      </c>
      <c r="I2">
        <v>0</v>
      </c>
      <c r="J2">
        <v>4</v>
      </c>
      <c r="K2">
        <v>4</v>
      </c>
      <c r="L2">
        <v>1E-3</v>
      </c>
    </row>
    <row r="3" spans="1:12" s="83" customFormat="1" ht="15.75" customHeight="1">
      <c r="A3" s="83">
        <v>20</v>
      </c>
      <c r="B3" s="83">
        <v>0.1</v>
      </c>
      <c r="C3" s="83">
        <v>5.5</v>
      </c>
      <c r="D3" s="83">
        <v>0.1</v>
      </c>
      <c r="E3" s="83">
        <v>0</v>
      </c>
      <c r="F3" s="83">
        <v>2</v>
      </c>
      <c r="G3" s="84" t="s">
        <v>419</v>
      </c>
      <c r="H3" s="83">
        <v>0</v>
      </c>
      <c r="I3" s="83">
        <v>0</v>
      </c>
      <c r="J3" s="83">
        <v>3</v>
      </c>
      <c r="K3" s="83">
        <v>4</v>
      </c>
      <c r="L3" s="83">
        <v>1E-3</v>
      </c>
    </row>
    <row r="4" spans="1:12" ht="15.75" customHeight="1">
      <c r="A4">
        <v>20</v>
      </c>
      <c r="B4">
        <v>0.02</v>
      </c>
      <c r="C4">
        <v>5.5</v>
      </c>
      <c r="D4">
        <v>0.1</v>
      </c>
      <c r="E4">
        <v>0</v>
      </c>
      <c r="F4">
        <v>2</v>
      </c>
      <c r="G4" s="82" t="s">
        <v>276</v>
      </c>
      <c r="H4">
        <v>0</v>
      </c>
      <c r="I4">
        <v>0</v>
      </c>
      <c r="J4">
        <v>3</v>
      </c>
      <c r="K4">
        <v>4</v>
      </c>
      <c r="L4">
        <v>1E-3</v>
      </c>
    </row>
    <row r="5" spans="1:12" s="83" customFormat="1" ht="15.75" customHeight="1">
      <c r="A5" s="83">
        <v>20</v>
      </c>
      <c r="B5" s="83">
        <v>0.39</v>
      </c>
      <c r="C5" s="83">
        <v>5.5</v>
      </c>
      <c r="D5" s="83">
        <v>0.4</v>
      </c>
      <c r="E5" s="83">
        <v>0</v>
      </c>
      <c r="F5" s="83">
        <v>2</v>
      </c>
      <c r="G5" s="84" t="s">
        <v>277</v>
      </c>
      <c r="H5" s="83">
        <v>0</v>
      </c>
      <c r="I5" s="83">
        <v>0</v>
      </c>
      <c r="J5" s="83">
        <v>2</v>
      </c>
      <c r="K5" s="83">
        <v>4</v>
      </c>
      <c r="L5" s="83">
        <v>1E-3</v>
      </c>
    </row>
    <row r="6" spans="1:12" ht="15.75" customHeight="1">
      <c r="A6">
        <v>20</v>
      </c>
      <c r="B6">
        <v>0.04</v>
      </c>
      <c r="C6">
        <v>5.5</v>
      </c>
      <c r="D6">
        <v>0.4</v>
      </c>
      <c r="E6">
        <v>0</v>
      </c>
      <c r="F6">
        <v>2</v>
      </c>
      <c r="G6" s="82" t="s">
        <v>233</v>
      </c>
      <c r="H6">
        <v>0</v>
      </c>
      <c r="I6">
        <v>0</v>
      </c>
      <c r="J6">
        <v>2</v>
      </c>
      <c r="K6">
        <v>4</v>
      </c>
      <c r="L6">
        <v>1E-3</v>
      </c>
    </row>
    <row r="7" spans="1:12" s="83" customFormat="1" ht="14.25">
      <c r="A7" s="83">
        <v>1000</v>
      </c>
      <c r="B7" s="83">
        <v>0.01</v>
      </c>
      <c r="C7" s="83">
        <v>5.5</v>
      </c>
      <c r="D7" s="83">
        <v>0.01</v>
      </c>
      <c r="E7" s="83">
        <v>0</v>
      </c>
      <c r="F7" s="83">
        <v>2</v>
      </c>
      <c r="G7" s="84" t="s">
        <v>420</v>
      </c>
      <c r="H7" s="83">
        <v>0</v>
      </c>
      <c r="I7" s="83">
        <v>0</v>
      </c>
      <c r="J7" s="83">
        <v>4</v>
      </c>
      <c r="K7" s="83">
        <v>4</v>
      </c>
      <c r="L7" s="83">
        <v>1E-3</v>
      </c>
    </row>
    <row r="8" spans="1:12" s="83" customFormat="1" ht="14.25">
      <c r="A8" s="83">
        <v>1000</v>
      </c>
      <c r="B8" s="83">
        <v>0.1</v>
      </c>
      <c r="C8" s="83">
        <v>5.5</v>
      </c>
      <c r="D8" s="83">
        <v>0.1</v>
      </c>
      <c r="E8" s="83">
        <v>0</v>
      </c>
      <c r="F8" s="83">
        <v>2</v>
      </c>
      <c r="G8" s="84" t="s">
        <v>421</v>
      </c>
      <c r="H8" s="83">
        <v>0</v>
      </c>
      <c r="I8" s="83">
        <v>0</v>
      </c>
      <c r="J8" s="83">
        <v>3</v>
      </c>
      <c r="K8" s="83">
        <v>4</v>
      </c>
      <c r="L8" s="83">
        <v>1E-3</v>
      </c>
    </row>
    <row r="9" spans="1:12" ht="14.25">
      <c r="A9">
        <v>1000</v>
      </c>
      <c r="B9">
        <v>0.05</v>
      </c>
      <c r="C9">
        <v>5.5</v>
      </c>
      <c r="D9">
        <v>0.1</v>
      </c>
      <c r="E9">
        <v>0</v>
      </c>
      <c r="F9">
        <v>2</v>
      </c>
      <c r="G9" s="82" t="s">
        <v>422</v>
      </c>
      <c r="H9">
        <v>0</v>
      </c>
      <c r="I9">
        <v>0</v>
      </c>
      <c r="J9">
        <v>3</v>
      </c>
      <c r="K9">
        <v>4</v>
      </c>
      <c r="L9">
        <v>1E-3</v>
      </c>
    </row>
    <row r="10" spans="1:12" ht="14.25">
      <c r="A10">
        <v>1000</v>
      </c>
      <c r="B10">
        <v>0.02</v>
      </c>
      <c r="C10">
        <v>5.5</v>
      </c>
      <c r="D10">
        <v>0.1</v>
      </c>
      <c r="E10">
        <v>0</v>
      </c>
      <c r="F10">
        <v>2</v>
      </c>
      <c r="G10" s="82" t="s">
        <v>423</v>
      </c>
      <c r="H10">
        <v>0</v>
      </c>
      <c r="I10">
        <v>0</v>
      </c>
      <c r="J10">
        <v>3</v>
      </c>
      <c r="K10">
        <v>4</v>
      </c>
      <c r="L10">
        <v>1E-3</v>
      </c>
    </row>
    <row r="11" spans="1:12" s="83" customFormat="1" ht="14.25">
      <c r="A11" s="83">
        <v>1000</v>
      </c>
      <c r="B11" s="83">
        <v>0.39</v>
      </c>
      <c r="C11" s="83">
        <v>5.5</v>
      </c>
      <c r="D11" s="83">
        <v>0.4</v>
      </c>
      <c r="E11" s="83">
        <v>0</v>
      </c>
      <c r="F11" s="83">
        <v>2</v>
      </c>
      <c r="G11" s="84" t="s">
        <v>244</v>
      </c>
      <c r="H11" s="83">
        <v>0</v>
      </c>
      <c r="I11" s="83">
        <v>0</v>
      </c>
      <c r="J11" s="83">
        <v>2</v>
      </c>
      <c r="K11" s="83">
        <v>4</v>
      </c>
      <c r="L11" s="83">
        <v>1E-3</v>
      </c>
    </row>
    <row r="12" spans="1:12" ht="14.25">
      <c r="A12">
        <v>1000</v>
      </c>
      <c r="B12">
        <v>0.1</v>
      </c>
      <c r="C12">
        <v>5.5</v>
      </c>
      <c r="D12">
        <v>0.4</v>
      </c>
      <c r="E12">
        <v>0</v>
      </c>
      <c r="F12">
        <v>2</v>
      </c>
      <c r="G12" s="82" t="s">
        <v>245</v>
      </c>
      <c r="H12">
        <v>0</v>
      </c>
      <c r="I12">
        <v>0</v>
      </c>
      <c r="J12">
        <v>2</v>
      </c>
      <c r="K12">
        <v>4</v>
      </c>
      <c r="L12">
        <v>1E-3</v>
      </c>
    </row>
    <row r="13" spans="1:12" ht="14.25">
      <c r="A13">
        <v>1000</v>
      </c>
      <c r="B13">
        <v>0.04</v>
      </c>
      <c r="C13">
        <v>5.5</v>
      </c>
      <c r="D13">
        <v>0.4</v>
      </c>
      <c r="E13">
        <v>0</v>
      </c>
      <c r="F13">
        <v>2</v>
      </c>
      <c r="G13" s="82" t="s">
        <v>246</v>
      </c>
      <c r="H13">
        <v>0</v>
      </c>
      <c r="I13">
        <v>0</v>
      </c>
      <c r="J13">
        <v>2</v>
      </c>
      <c r="K13">
        <v>4</v>
      </c>
      <c r="L13">
        <v>1E-3</v>
      </c>
    </row>
    <row r="14" spans="1:12" s="83" customFormat="1" ht="14.25">
      <c r="A14" s="83">
        <v>5000</v>
      </c>
      <c r="B14" s="83">
        <v>0.01</v>
      </c>
      <c r="C14" s="83">
        <v>5.5</v>
      </c>
      <c r="D14" s="83">
        <v>0.01</v>
      </c>
      <c r="E14" s="83">
        <v>0</v>
      </c>
      <c r="F14" s="83">
        <v>2</v>
      </c>
      <c r="G14" s="84" t="s">
        <v>424</v>
      </c>
      <c r="H14" s="83">
        <v>0</v>
      </c>
      <c r="I14" s="83">
        <v>0</v>
      </c>
      <c r="J14" s="83">
        <v>4</v>
      </c>
      <c r="K14" s="83">
        <v>4</v>
      </c>
      <c r="L14" s="83">
        <v>1E-3</v>
      </c>
    </row>
    <row r="15" spans="1:12" s="83" customFormat="1" ht="14.25">
      <c r="A15" s="83">
        <v>5000</v>
      </c>
      <c r="B15" s="83">
        <v>0.1</v>
      </c>
      <c r="C15" s="83">
        <v>5.5</v>
      </c>
      <c r="D15" s="83">
        <v>0.1</v>
      </c>
      <c r="E15" s="83">
        <v>0</v>
      </c>
      <c r="F15" s="83">
        <v>2</v>
      </c>
      <c r="G15" s="84" t="s">
        <v>425</v>
      </c>
      <c r="H15" s="83">
        <v>0</v>
      </c>
      <c r="I15" s="83">
        <v>0</v>
      </c>
      <c r="J15" s="83">
        <v>3</v>
      </c>
      <c r="K15" s="83">
        <v>4</v>
      </c>
      <c r="L15" s="83">
        <v>1E-3</v>
      </c>
    </row>
    <row r="16" spans="1:12" ht="14.25">
      <c r="A16">
        <v>5000</v>
      </c>
      <c r="B16">
        <v>0.02</v>
      </c>
      <c r="C16" s="86">
        <v>5.5</v>
      </c>
      <c r="D16">
        <v>0.1</v>
      </c>
      <c r="E16">
        <v>0</v>
      </c>
      <c r="F16">
        <v>2</v>
      </c>
      <c r="G16" s="82" t="s">
        <v>426</v>
      </c>
      <c r="H16">
        <v>0</v>
      </c>
      <c r="I16">
        <v>0</v>
      </c>
      <c r="J16">
        <v>3</v>
      </c>
      <c r="K16">
        <v>4</v>
      </c>
      <c r="L16">
        <v>1E-3</v>
      </c>
    </row>
    <row r="17" spans="1:12" s="83" customFormat="1" ht="14.25">
      <c r="A17" s="83">
        <v>5000</v>
      </c>
      <c r="B17" s="83">
        <v>0.39</v>
      </c>
      <c r="C17" s="83">
        <v>5.5</v>
      </c>
      <c r="D17" s="83">
        <v>0.4</v>
      </c>
      <c r="E17" s="83">
        <v>0</v>
      </c>
      <c r="F17" s="83">
        <v>2</v>
      </c>
      <c r="G17" s="84" t="s">
        <v>427</v>
      </c>
      <c r="H17" s="83">
        <v>0</v>
      </c>
      <c r="I17" s="83">
        <v>0</v>
      </c>
      <c r="J17" s="83">
        <v>2</v>
      </c>
      <c r="K17" s="83">
        <v>4</v>
      </c>
      <c r="L17" s="83">
        <v>1E-3</v>
      </c>
    </row>
    <row r="18" spans="1:12" ht="14.25">
      <c r="A18">
        <v>5000</v>
      </c>
      <c r="B18">
        <v>0.04</v>
      </c>
      <c r="C18" s="86">
        <v>5.5</v>
      </c>
      <c r="D18">
        <v>0.4</v>
      </c>
      <c r="E18">
        <v>0</v>
      </c>
      <c r="F18">
        <v>2</v>
      </c>
      <c r="G18" s="82" t="s">
        <v>428</v>
      </c>
      <c r="H18">
        <v>0</v>
      </c>
      <c r="I18">
        <v>0</v>
      </c>
      <c r="J18">
        <v>2</v>
      </c>
      <c r="K18">
        <v>4</v>
      </c>
      <c r="L18">
        <v>1E-3</v>
      </c>
    </row>
    <row r="19" spans="1:12" s="83" customFormat="1" ht="15.75" customHeight="1">
      <c r="A19" s="83">
        <v>20</v>
      </c>
      <c r="B19" s="83">
        <v>1</v>
      </c>
      <c r="C19" s="83">
        <v>5.5</v>
      </c>
      <c r="D19" s="83">
        <v>1</v>
      </c>
      <c r="E19" s="83">
        <v>0</v>
      </c>
      <c r="F19" s="83">
        <v>2</v>
      </c>
      <c r="G19" s="84" t="s">
        <v>429</v>
      </c>
      <c r="H19" s="83">
        <v>0</v>
      </c>
      <c r="I19" s="88">
        <v>1</v>
      </c>
      <c r="J19" s="83">
        <v>5</v>
      </c>
      <c r="K19" s="83">
        <v>4</v>
      </c>
      <c r="L19" s="83">
        <v>1</v>
      </c>
    </row>
    <row r="20" spans="1:12" ht="15.75" customHeight="1">
      <c r="A20">
        <v>20</v>
      </c>
      <c r="B20">
        <v>0.2</v>
      </c>
      <c r="C20">
        <v>5.5</v>
      </c>
      <c r="D20">
        <v>1</v>
      </c>
      <c r="E20">
        <v>0</v>
      </c>
      <c r="F20">
        <v>2</v>
      </c>
      <c r="G20" s="82" t="s">
        <v>236</v>
      </c>
      <c r="H20">
        <v>0</v>
      </c>
      <c r="I20">
        <v>0</v>
      </c>
      <c r="J20">
        <v>5</v>
      </c>
      <c r="K20">
        <v>4</v>
      </c>
      <c r="L20">
        <v>1</v>
      </c>
    </row>
    <row r="21" spans="1:12" s="83" customFormat="1" ht="14.25">
      <c r="A21" s="83">
        <v>1000</v>
      </c>
      <c r="B21" s="83">
        <v>1</v>
      </c>
      <c r="C21" s="83">
        <v>5.5</v>
      </c>
      <c r="D21" s="83">
        <v>1</v>
      </c>
      <c r="E21" s="83">
        <v>0</v>
      </c>
      <c r="F21" s="83">
        <v>2</v>
      </c>
      <c r="G21" s="84" t="s">
        <v>430</v>
      </c>
      <c r="H21" s="83">
        <v>0</v>
      </c>
      <c r="I21" s="83">
        <v>0</v>
      </c>
      <c r="J21" s="83">
        <v>5</v>
      </c>
      <c r="K21" s="83">
        <v>4</v>
      </c>
      <c r="L21" s="83">
        <v>1</v>
      </c>
    </row>
    <row r="22" spans="1:12" ht="14.25">
      <c r="A22">
        <v>1000</v>
      </c>
      <c r="B22">
        <v>0.5</v>
      </c>
      <c r="C22" s="86">
        <v>5.5</v>
      </c>
      <c r="D22">
        <v>1</v>
      </c>
      <c r="E22">
        <v>0</v>
      </c>
      <c r="F22">
        <v>2</v>
      </c>
      <c r="G22" s="82" t="s">
        <v>249</v>
      </c>
      <c r="H22">
        <v>0</v>
      </c>
      <c r="I22">
        <v>0</v>
      </c>
      <c r="J22">
        <v>5</v>
      </c>
      <c r="K22">
        <v>4</v>
      </c>
      <c r="L22">
        <v>1</v>
      </c>
    </row>
    <row r="23" spans="1:12" ht="14.25">
      <c r="A23">
        <v>1000</v>
      </c>
      <c r="B23">
        <v>0.2</v>
      </c>
      <c r="C23" s="86">
        <v>5.5</v>
      </c>
      <c r="D23">
        <v>1</v>
      </c>
      <c r="E23">
        <v>0</v>
      </c>
      <c r="F23">
        <v>2</v>
      </c>
      <c r="G23" s="82" t="s">
        <v>250</v>
      </c>
      <c r="H23">
        <v>0</v>
      </c>
      <c r="I23">
        <v>0</v>
      </c>
      <c r="J23">
        <v>5</v>
      </c>
      <c r="K23">
        <v>4</v>
      </c>
      <c r="L23">
        <v>1</v>
      </c>
    </row>
    <row r="24" spans="1:12" s="83" customFormat="1" ht="14.25">
      <c r="A24" s="83">
        <v>5000</v>
      </c>
      <c r="B24" s="83">
        <v>1</v>
      </c>
      <c r="C24" s="83">
        <v>5.5</v>
      </c>
      <c r="D24" s="83">
        <v>1</v>
      </c>
      <c r="E24" s="83">
        <v>0</v>
      </c>
      <c r="F24" s="83">
        <v>2</v>
      </c>
      <c r="G24" s="84" t="s">
        <v>431</v>
      </c>
      <c r="H24" s="83">
        <v>0</v>
      </c>
      <c r="I24" s="83">
        <v>0</v>
      </c>
      <c r="J24" s="83">
        <v>5</v>
      </c>
      <c r="K24" s="83">
        <v>4</v>
      </c>
      <c r="L24" s="83">
        <v>1</v>
      </c>
    </row>
    <row r="25" spans="1:12" ht="14.25">
      <c r="A25">
        <v>5000</v>
      </c>
      <c r="B25" s="90">
        <v>0.2</v>
      </c>
      <c r="C25" s="86">
        <v>5.5</v>
      </c>
      <c r="D25">
        <v>1</v>
      </c>
      <c r="E25">
        <v>0</v>
      </c>
      <c r="F25">
        <v>2</v>
      </c>
      <c r="G25" s="82" t="s">
        <v>432</v>
      </c>
      <c r="H25">
        <v>0</v>
      </c>
      <c r="I25">
        <v>0</v>
      </c>
      <c r="J25">
        <v>5</v>
      </c>
      <c r="K25">
        <v>4</v>
      </c>
      <c r="L25">
        <v>1</v>
      </c>
    </row>
    <row r="26" spans="1:12" ht="14.25">
      <c r="A26">
        <v>20</v>
      </c>
      <c r="B26">
        <v>2</v>
      </c>
      <c r="C26">
        <v>5.5</v>
      </c>
      <c r="D26">
        <v>3</v>
      </c>
      <c r="E26">
        <v>0</v>
      </c>
      <c r="F26">
        <v>2</v>
      </c>
      <c r="G26" s="82" t="s">
        <v>238</v>
      </c>
      <c r="H26">
        <v>0</v>
      </c>
      <c r="I26">
        <v>0</v>
      </c>
      <c r="J26">
        <v>4</v>
      </c>
      <c r="K26">
        <v>4</v>
      </c>
      <c r="L26">
        <v>1</v>
      </c>
    </row>
    <row r="27" spans="1:12" ht="14.25">
      <c r="A27">
        <v>1000</v>
      </c>
      <c r="B27">
        <v>2</v>
      </c>
      <c r="C27">
        <v>5.5</v>
      </c>
      <c r="D27">
        <v>3</v>
      </c>
      <c r="E27">
        <v>0</v>
      </c>
      <c r="F27">
        <v>2</v>
      </c>
      <c r="G27" s="82" t="s">
        <v>252</v>
      </c>
      <c r="H27">
        <v>0</v>
      </c>
      <c r="I27">
        <v>0</v>
      </c>
      <c r="J27">
        <v>4</v>
      </c>
      <c r="K27">
        <v>4</v>
      </c>
      <c r="L27">
        <v>1</v>
      </c>
    </row>
    <row r="28" spans="1:12" ht="14.25">
      <c r="A28">
        <v>5000</v>
      </c>
      <c r="B28" s="90">
        <v>2</v>
      </c>
      <c r="C28" s="86">
        <v>5.5</v>
      </c>
      <c r="D28">
        <v>3</v>
      </c>
      <c r="E28">
        <v>0</v>
      </c>
      <c r="F28">
        <v>2</v>
      </c>
      <c r="G28" s="82" t="s">
        <v>435</v>
      </c>
      <c r="H28">
        <v>0</v>
      </c>
      <c r="I28">
        <v>0</v>
      </c>
      <c r="J28">
        <v>4</v>
      </c>
      <c r="K28">
        <v>4</v>
      </c>
      <c r="L28">
        <v>1</v>
      </c>
    </row>
    <row r="29" spans="1:12" s="83" customFormat="1" ht="15.75" customHeight="1">
      <c r="A29" s="83">
        <v>40</v>
      </c>
      <c r="B29" s="83">
        <v>3</v>
      </c>
      <c r="C29" s="83">
        <v>5.5</v>
      </c>
      <c r="D29" s="83">
        <v>3</v>
      </c>
      <c r="E29" s="83">
        <v>0</v>
      </c>
      <c r="F29" s="83">
        <v>2</v>
      </c>
      <c r="G29" s="84" t="s">
        <v>237</v>
      </c>
      <c r="H29" s="88">
        <v>1</v>
      </c>
      <c r="I29" s="83">
        <v>0</v>
      </c>
      <c r="J29" s="83">
        <v>4</v>
      </c>
      <c r="K29" s="83">
        <v>4</v>
      </c>
      <c r="L29" s="83">
        <v>1</v>
      </c>
    </row>
    <row r="30" spans="1:12" s="83" customFormat="1" ht="14.25">
      <c r="A30" s="83">
        <v>40</v>
      </c>
      <c r="B30" s="83">
        <v>10</v>
      </c>
      <c r="C30" s="83">
        <v>5.5</v>
      </c>
      <c r="D30" s="83">
        <v>10</v>
      </c>
      <c r="E30" s="83">
        <v>0</v>
      </c>
      <c r="F30" s="83">
        <v>2</v>
      </c>
      <c r="G30" s="84" t="s">
        <v>239</v>
      </c>
      <c r="H30" s="83">
        <v>0</v>
      </c>
      <c r="I30" s="83">
        <v>0</v>
      </c>
      <c r="J30" s="83">
        <v>4</v>
      </c>
      <c r="K30" s="83">
        <v>4</v>
      </c>
      <c r="L30" s="83">
        <v>1</v>
      </c>
    </row>
    <row r="31" spans="1:12" ht="14.25">
      <c r="A31">
        <v>40</v>
      </c>
      <c r="B31">
        <v>4</v>
      </c>
      <c r="C31">
        <v>5.5</v>
      </c>
      <c r="D31">
        <v>10</v>
      </c>
      <c r="E31">
        <v>0</v>
      </c>
      <c r="F31">
        <v>2</v>
      </c>
      <c r="G31" s="82" t="s">
        <v>278</v>
      </c>
      <c r="H31">
        <v>0</v>
      </c>
      <c r="I31">
        <v>0</v>
      </c>
      <c r="J31">
        <v>4</v>
      </c>
      <c r="K31">
        <v>4</v>
      </c>
      <c r="L31">
        <v>1</v>
      </c>
    </row>
    <row r="32" spans="1:12" s="83" customFormat="1" ht="14.25">
      <c r="A32" s="83">
        <v>1000</v>
      </c>
      <c r="B32" s="83">
        <v>3</v>
      </c>
      <c r="C32" s="83">
        <v>5.5</v>
      </c>
      <c r="D32" s="83">
        <v>3</v>
      </c>
      <c r="E32" s="83">
        <v>0</v>
      </c>
      <c r="F32" s="83">
        <v>2</v>
      </c>
      <c r="G32" s="84" t="s">
        <v>251</v>
      </c>
      <c r="H32" s="83">
        <v>0</v>
      </c>
      <c r="I32" s="83">
        <v>0</v>
      </c>
      <c r="J32" s="83">
        <v>4</v>
      </c>
      <c r="K32" s="83">
        <v>4</v>
      </c>
      <c r="L32" s="83">
        <v>1</v>
      </c>
    </row>
    <row r="33" spans="1:12" s="83" customFormat="1" ht="14.25">
      <c r="A33" s="83">
        <v>1000</v>
      </c>
      <c r="B33" s="83">
        <v>10</v>
      </c>
      <c r="C33" s="83">
        <v>5.5</v>
      </c>
      <c r="D33" s="83">
        <v>10</v>
      </c>
      <c r="E33" s="83">
        <v>0</v>
      </c>
      <c r="F33" s="83">
        <v>2</v>
      </c>
      <c r="G33" s="84" t="s">
        <v>253</v>
      </c>
      <c r="H33" s="83">
        <v>0</v>
      </c>
      <c r="I33" s="83">
        <v>0</v>
      </c>
      <c r="J33" s="83">
        <v>4</v>
      </c>
      <c r="K33" s="83">
        <v>4</v>
      </c>
      <c r="L33" s="83">
        <v>1</v>
      </c>
    </row>
    <row r="34" spans="1:12" ht="14.25">
      <c r="A34">
        <v>1000</v>
      </c>
      <c r="B34">
        <v>5</v>
      </c>
      <c r="C34">
        <v>5.5</v>
      </c>
      <c r="D34">
        <v>10</v>
      </c>
      <c r="E34">
        <v>0</v>
      </c>
      <c r="F34">
        <v>2</v>
      </c>
      <c r="G34" s="82" t="s">
        <v>254</v>
      </c>
      <c r="H34">
        <v>0</v>
      </c>
      <c r="I34">
        <v>0</v>
      </c>
      <c r="J34">
        <v>4</v>
      </c>
      <c r="K34">
        <v>4</v>
      </c>
      <c r="L34">
        <v>1</v>
      </c>
    </row>
    <row r="35" spans="1:12" ht="14.25">
      <c r="A35">
        <v>1000</v>
      </c>
      <c r="B35">
        <v>4</v>
      </c>
      <c r="C35" s="86">
        <v>5.5</v>
      </c>
      <c r="D35">
        <v>10</v>
      </c>
      <c r="E35">
        <v>0</v>
      </c>
      <c r="F35">
        <v>2</v>
      </c>
      <c r="G35" s="82" t="s">
        <v>433</v>
      </c>
      <c r="H35">
        <v>0</v>
      </c>
      <c r="I35">
        <v>0</v>
      </c>
      <c r="J35">
        <v>4</v>
      </c>
      <c r="K35">
        <v>4</v>
      </c>
      <c r="L35">
        <v>1</v>
      </c>
    </row>
    <row r="36" spans="1:12" s="83" customFormat="1" ht="14.25">
      <c r="A36" s="83">
        <v>5000</v>
      </c>
      <c r="B36" s="91">
        <v>3</v>
      </c>
      <c r="C36" s="83">
        <v>5.5</v>
      </c>
      <c r="D36" s="83">
        <v>3</v>
      </c>
      <c r="E36" s="83">
        <v>0</v>
      </c>
      <c r="F36" s="83">
        <v>2</v>
      </c>
      <c r="G36" s="84" t="s">
        <v>434</v>
      </c>
      <c r="H36" s="83">
        <v>0</v>
      </c>
      <c r="I36" s="83">
        <v>0</v>
      </c>
      <c r="J36" s="83">
        <v>4</v>
      </c>
      <c r="K36" s="83">
        <v>4</v>
      </c>
      <c r="L36" s="83">
        <v>1</v>
      </c>
    </row>
    <row r="37" spans="1:12" s="83" customFormat="1" ht="14.25">
      <c r="A37" s="83">
        <v>5000</v>
      </c>
      <c r="B37" s="91">
        <v>10</v>
      </c>
      <c r="C37" s="83">
        <v>5.5</v>
      </c>
      <c r="D37" s="83">
        <v>10</v>
      </c>
      <c r="E37" s="83">
        <v>0</v>
      </c>
      <c r="F37" s="83">
        <v>2</v>
      </c>
      <c r="G37" s="84" t="s">
        <v>436</v>
      </c>
      <c r="H37" s="83">
        <v>0</v>
      </c>
      <c r="I37" s="83">
        <v>0</v>
      </c>
      <c r="J37" s="83">
        <v>4</v>
      </c>
      <c r="K37" s="83">
        <v>4</v>
      </c>
      <c r="L37" s="83">
        <v>1</v>
      </c>
    </row>
    <row r="38" spans="1:12" ht="14.25">
      <c r="A38">
        <v>5000</v>
      </c>
      <c r="B38" s="90">
        <v>4</v>
      </c>
      <c r="C38" s="86">
        <v>5.5</v>
      </c>
      <c r="D38">
        <v>10</v>
      </c>
      <c r="E38">
        <v>0</v>
      </c>
      <c r="F38">
        <v>2</v>
      </c>
      <c r="G38" s="82" t="s">
        <v>437</v>
      </c>
      <c r="H38">
        <v>0</v>
      </c>
      <c r="I38">
        <v>0</v>
      </c>
      <c r="J38">
        <v>4</v>
      </c>
      <c r="K38">
        <v>4</v>
      </c>
      <c r="L38">
        <v>1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D9"/>
  <sheetViews>
    <sheetView tabSelected="1" workbookViewId="0">
      <selection activeCell="F19" sqref="F19"/>
    </sheetView>
  </sheetViews>
  <sheetFormatPr defaultRowHeight="14.25"/>
  <cols>
    <col min="1" max="1" width="22.875" style="65" customWidth="1"/>
    <col min="2" max="256" width="9" style="65"/>
    <col min="257" max="257" width="22.875" style="65" customWidth="1"/>
    <col min="258" max="512" width="9" style="65"/>
    <col min="513" max="513" width="22.875" style="65" customWidth="1"/>
    <col min="514" max="768" width="9" style="65"/>
    <col min="769" max="769" width="22.875" style="65" customWidth="1"/>
    <col min="770" max="1024" width="9" style="65"/>
    <col min="1025" max="1025" width="22.875" style="65" customWidth="1"/>
    <col min="1026" max="1280" width="9" style="65"/>
    <col min="1281" max="1281" width="22.875" style="65" customWidth="1"/>
    <col min="1282" max="1536" width="9" style="65"/>
    <col min="1537" max="1537" width="22.875" style="65" customWidth="1"/>
    <col min="1538" max="1792" width="9" style="65"/>
    <col min="1793" max="1793" width="22.875" style="65" customWidth="1"/>
    <col min="1794" max="2048" width="9" style="65"/>
    <col min="2049" max="2049" width="22.875" style="65" customWidth="1"/>
    <col min="2050" max="2304" width="9" style="65"/>
    <col min="2305" max="2305" width="22.875" style="65" customWidth="1"/>
    <col min="2306" max="2560" width="9" style="65"/>
    <col min="2561" max="2561" width="22.875" style="65" customWidth="1"/>
    <col min="2562" max="2816" width="9" style="65"/>
    <col min="2817" max="2817" width="22.875" style="65" customWidth="1"/>
    <col min="2818" max="3072" width="9" style="65"/>
    <col min="3073" max="3073" width="22.875" style="65" customWidth="1"/>
    <col min="3074" max="3328" width="9" style="65"/>
    <col min="3329" max="3329" width="22.875" style="65" customWidth="1"/>
    <col min="3330" max="3584" width="9" style="65"/>
    <col min="3585" max="3585" width="22.875" style="65" customWidth="1"/>
    <col min="3586" max="3840" width="9" style="65"/>
    <col min="3841" max="3841" width="22.875" style="65" customWidth="1"/>
    <col min="3842" max="4096" width="9" style="65"/>
    <col min="4097" max="4097" width="22.875" style="65" customWidth="1"/>
    <col min="4098" max="4352" width="9" style="65"/>
    <col min="4353" max="4353" width="22.875" style="65" customWidth="1"/>
    <col min="4354" max="4608" width="9" style="65"/>
    <col min="4609" max="4609" width="22.875" style="65" customWidth="1"/>
    <col min="4610" max="4864" width="9" style="65"/>
    <col min="4865" max="4865" width="22.875" style="65" customWidth="1"/>
    <col min="4866" max="5120" width="9" style="65"/>
    <col min="5121" max="5121" width="22.875" style="65" customWidth="1"/>
    <col min="5122" max="5376" width="9" style="65"/>
    <col min="5377" max="5377" width="22.875" style="65" customWidth="1"/>
    <col min="5378" max="5632" width="9" style="65"/>
    <col min="5633" max="5633" width="22.875" style="65" customWidth="1"/>
    <col min="5634" max="5888" width="9" style="65"/>
    <col min="5889" max="5889" width="22.875" style="65" customWidth="1"/>
    <col min="5890" max="6144" width="9" style="65"/>
    <col min="6145" max="6145" width="22.875" style="65" customWidth="1"/>
    <col min="6146" max="6400" width="9" style="65"/>
    <col min="6401" max="6401" width="22.875" style="65" customWidth="1"/>
    <col min="6402" max="6656" width="9" style="65"/>
    <col min="6657" max="6657" width="22.875" style="65" customWidth="1"/>
    <col min="6658" max="6912" width="9" style="65"/>
    <col min="6913" max="6913" width="22.875" style="65" customWidth="1"/>
    <col min="6914" max="7168" width="9" style="65"/>
    <col min="7169" max="7169" width="22.875" style="65" customWidth="1"/>
    <col min="7170" max="7424" width="9" style="65"/>
    <col min="7425" max="7425" width="22.875" style="65" customWidth="1"/>
    <col min="7426" max="7680" width="9" style="65"/>
    <col min="7681" max="7681" width="22.875" style="65" customWidth="1"/>
    <col min="7682" max="7936" width="9" style="65"/>
    <col min="7937" max="7937" width="22.875" style="65" customWidth="1"/>
    <col min="7938" max="8192" width="9" style="65"/>
    <col min="8193" max="8193" width="22.875" style="65" customWidth="1"/>
    <col min="8194" max="8448" width="9" style="65"/>
    <col min="8449" max="8449" width="22.875" style="65" customWidth="1"/>
    <col min="8450" max="8704" width="9" style="65"/>
    <col min="8705" max="8705" width="22.875" style="65" customWidth="1"/>
    <col min="8706" max="8960" width="9" style="65"/>
    <col min="8961" max="8961" width="22.875" style="65" customWidth="1"/>
    <col min="8962" max="9216" width="9" style="65"/>
    <col min="9217" max="9217" width="22.875" style="65" customWidth="1"/>
    <col min="9218" max="9472" width="9" style="65"/>
    <col min="9473" max="9473" width="22.875" style="65" customWidth="1"/>
    <col min="9474" max="9728" width="9" style="65"/>
    <col min="9729" max="9729" width="22.875" style="65" customWidth="1"/>
    <col min="9730" max="9984" width="9" style="65"/>
    <col min="9985" max="9985" width="22.875" style="65" customWidth="1"/>
    <col min="9986" max="10240" width="9" style="65"/>
    <col min="10241" max="10241" width="22.875" style="65" customWidth="1"/>
    <col min="10242" max="10496" width="9" style="65"/>
    <col min="10497" max="10497" width="22.875" style="65" customWidth="1"/>
    <col min="10498" max="10752" width="9" style="65"/>
    <col min="10753" max="10753" width="22.875" style="65" customWidth="1"/>
    <col min="10754" max="11008" width="9" style="65"/>
    <col min="11009" max="11009" width="22.875" style="65" customWidth="1"/>
    <col min="11010" max="11264" width="9" style="65"/>
    <col min="11265" max="11265" width="22.875" style="65" customWidth="1"/>
    <col min="11266" max="11520" width="9" style="65"/>
    <col min="11521" max="11521" width="22.875" style="65" customWidth="1"/>
    <col min="11522" max="11776" width="9" style="65"/>
    <col min="11777" max="11777" width="22.875" style="65" customWidth="1"/>
    <col min="11778" max="12032" width="9" style="65"/>
    <col min="12033" max="12033" width="22.875" style="65" customWidth="1"/>
    <col min="12034" max="12288" width="9" style="65"/>
    <col min="12289" max="12289" width="22.875" style="65" customWidth="1"/>
    <col min="12290" max="12544" width="9" style="65"/>
    <col min="12545" max="12545" width="22.875" style="65" customWidth="1"/>
    <col min="12546" max="12800" width="9" style="65"/>
    <col min="12801" max="12801" width="22.875" style="65" customWidth="1"/>
    <col min="12802" max="13056" width="9" style="65"/>
    <col min="13057" max="13057" width="22.875" style="65" customWidth="1"/>
    <col min="13058" max="13312" width="9" style="65"/>
    <col min="13313" max="13313" width="22.875" style="65" customWidth="1"/>
    <col min="13314" max="13568" width="9" style="65"/>
    <col min="13569" max="13569" width="22.875" style="65" customWidth="1"/>
    <col min="13570" max="13824" width="9" style="65"/>
    <col min="13825" max="13825" width="22.875" style="65" customWidth="1"/>
    <col min="13826" max="14080" width="9" style="65"/>
    <col min="14081" max="14081" width="22.875" style="65" customWidth="1"/>
    <col min="14082" max="14336" width="9" style="65"/>
    <col min="14337" max="14337" width="22.875" style="65" customWidth="1"/>
    <col min="14338" max="14592" width="9" style="65"/>
    <col min="14593" max="14593" width="22.875" style="65" customWidth="1"/>
    <col min="14594" max="14848" width="9" style="65"/>
    <col min="14849" max="14849" width="22.875" style="65" customWidth="1"/>
    <col min="14850" max="15104" width="9" style="65"/>
    <col min="15105" max="15105" width="22.875" style="65" customWidth="1"/>
    <col min="15106" max="15360" width="9" style="65"/>
    <col min="15361" max="15361" width="22.875" style="65" customWidth="1"/>
    <col min="15362" max="15616" width="9" style="65"/>
    <col min="15617" max="15617" width="22.875" style="65" customWidth="1"/>
    <col min="15618" max="15872" width="9" style="65"/>
    <col min="15873" max="15873" width="22.875" style="65" customWidth="1"/>
    <col min="15874" max="16128" width="9" style="65"/>
    <col min="16129" max="16129" width="22.875" style="65" customWidth="1"/>
    <col min="16130" max="16384" width="9" style="65"/>
  </cols>
  <sheetData>
    <row r="1" spans="1:4">
      <c r="A1" s="65" t="s">
        <v>279</v>
      </c>
      <c r="B1" s="76" t="s">
        <v>280</v>
      </c>
    </row>
    <row r="2" spans="1:4">
      <c r="A2" s="106" t="s">
        <v>281</v>
      </c>
      <c r="B2" s="106">
        <v>4</v>
      </c>
      <c r="C2" s="106">
        <v>9</v>
      </c>
    </row>
    <row r="3" spans="1:4">
      <c r="A3" s="68" t="s">
        <v>440</v>
      </c>
      <c r="B3" s="68">
        <v>16</v>
      </c>
    </row>
    <row r="4" spans="1:4">
      <c r="A4" s="107" t="s">
        <v>282</v>
      </c>
      <c r="B4" s="107">
        <v>7</v>
      </c>
      <c r="C4" s="107"/>
      <c r="D4" s="107" t="s">
        <v>291</v>
      </c>
    </row>
    <row r="5" spans="1:4">
      <c r="A5" s="107" t="s">
        <v>283</v>
      </c>
      <c r="B5" s="107">
        <v>32</v>
      </c>
      <c r="C5" s="107"/>
      <c r="D5" s="107" t="s">
        <v>284</v>
      </c>
    </row>
    <row r="6" spans="1:4">
      <c r="A6" s="108" t="s">
        <v>285</v>
      </c>
      <c r="B6" s="107">
        <v>25</v>
      </c>
      <c r="C6" s="107"/>
      <c r="D6" s="107" t="s">
        <v>286</v>
      </c>
    </row>
    <row r="7" spans="1:4">
      <c r="A7" s="108" t="s">
        <v>287</v>
      </c>
      <c r="B7" s="107">
        <v>19</v>
      </c>
      <c r="C7" s="107"/>
      <c r="D7" s="107" t="s">
        <v>288</v>
      </c>
    </row>
    <row r="8" spans="1:4">
      <c r="A8" s="107" t="s">
        <v>289</v>
      </c>
      <c r="B8" s="107">
        <v>39</v>
      </c>
      <c r="C8" s="107"/>
      <c r="D8" s="107" t="s">
        <v>438</v>
      </c>
    </row>
    <row r="9" spans="1:4">
      <c r="A9" s="107" t="s">
        <v>290</v>
      </c>
      <c r="B9" s="107">
        <v>37</v>
      </c>
      <c r="C9" s="107"/>
      <c r="D9" s="107" t="s">
        <v>439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43"/>
  <sheetViews>
    <sheetView topLeftCell="A6" zoomScale="70" zoomScaleNormal="70" workbookViewId="0">
      <selection activeCell="B6" sqref="B6:G42"/>
    </sheetView>
  </sheetViews>
  <sheetFormatPr defaultRowHeight="13.5"/>
  <cols>
    <col min="3" max="3" width="17.875" customWidth="1"/>
    <col min="4" max="4" width="22.875" customWidth="1"/>
    <col min="5" max="5" width="18" customWidth="1"/>
    <col min="6" max="6" width="23.75" customWidth="1"/>
    <col min="7" max="7" width="34.25" customWidth="1"/>
    <col min="10" max="10" width="9.125" bestFit="1" customWidth="1"/>
    <col min="11" max="13" width="14.25" bestFit="1" customWidth="1"/>
    <col min="15" max="15" width="10.125" customWidth="1"/>
    <col min="259" max="259" width="17.875" customWidth="1"/>
    <col min="260" max="260" width="22.875" customWidth="1"/>
    <col min="261" max="261" width="18" customWidth="1"/>
    <col min="262" max="262" width="23.75" customWidth="1"/>
    <col min="263" max="263" width="34.25" customWidth="1"/>
    <col min="266" max="266" width="9.125" bestFit="1" customWidth="1"/>
    <col min="267" max="269" width="14.25" bestFit="1" customWidth="1"/>
    <col min="271" max="271" width="10.125" customWidth="1"/>
    <col min="515" max="515" width="17.875" customWidth="1"/>
    <col min="516" max="516" width="22.875" customWidth="1"/>
    <col min="517" max="517" width="18" customWidth="1"/>
    <col min="518" max="518" width="23.75" customWidth="1"/>
    <col min="519" max="519" width="34.25" customWidth="1"/>
    <col min="522" max="522" width="9.125" bestFit="1" customWidth="1"/>
    <col min="523" max="525" width="14.25" bestFit="1" customWidth="1"/>
    <col min="527" max="527" width="10.125" customWidth="1"/>
    <col min="771" max="771" width="17.875" customWidth="1"/>
    <col min="772" max="772" width="22.875" customWidth="1"/>
    <col min="773" max="773" width="18" customWidth="1"/>
    <col min="774" max="774" width="23.75" customWidth="1"/>
    <col min="775" max="775" width="34.25" customWidth="1"/>
    <col min="778" max="778" width="9.125" bestFit="1" customWidth="1"/>
    <col min="779" max="781" width="14.25" bestFit="1" customWidth="1"/>
    <col min="783" max="783" width="10.125" customWidth="1"/>
    <col min="1027" max="1027" width="17.875" customWidth="1"/>
    <col min="1028" max="1028" width="22.875" customWidth="1"/>
    <col min="1029" max="1029" width="18" customWidth="1"/>
    <col min="1030" max="1030" width="23.75" customWidth="1"/>
    <col min="1031" max="1031" width="34.25" customWidth="1"/>
    <col min="1034" max="1034" width="9.125" bestFit="1" customWidth="1"/>
    <col min="1035" max="1037" width="14.25" bestFit="1" customWidth="1"/>
    <col min="1039" max="1039" width="10.125" customWidth="1"/>
    <col min="1283" max="1283" width="17.875" customWidth="1"/>
    <col min="1284" max="1284" width="22.875" customWidth="1"/>
    <col min="1285" max="1285" width="18" customWidth="1"/>
    <col min="1286" max="1286" width="23.75" customWidth="1"/>
    <col min="1287" max="1287" width="34.25" customWidth="1"/>
    <col min="1290" max="1290" width="9.125" bestFit="1" customWidth="1"/>
    <col min="1291" max="1293" width="14.25" bestFit="1" customWidth="1"/>
    <col min="1295" max="1295" width="10.125" customWidth="1"/>
    <col min="1539" max="1539" width="17.875" customWidth="1"/>
    <col min="1540" max="1540" width="22.875" customWidth="1"/>
    <col min="1541" max="1541" width="18" customWidth="1"/>
    <col min="1542" max="1542" width="23.75" customWidth="1"/>
    <col min="1543" max="1543" width="34.25" customWidth="1"/>
    <col min="1546" max="1546" width="9.125" bestFit="1" customWidth="1"/>
    <col min="1547" max="1549" width="14.25" bestFit="1" customWidth="1"/>
    <col min="1551" max="1551" width="10.125" customWidth="1"/>
    <col min="1795" max="1795" width="17.875" customWidth="1"/>
    <col min="1796" max="1796" width="22.875" customWidth="1"/>
    <col min="1797" max="1797" width="18" customWidth="1"/>
    <col min="1798" max="1798" width="23.75" customWidth="1"/>
    <col min="1799" max="1799" width="34.25" customWidth="1"/>
    <col min="1802" max="1802" width="9.125" bestFit="1" customWidth="1"/>
    <col min="1803" max="1805" width="14.25" bestFit="1" customWidth="1"/>
    <col min="1807" max="1807" width="10.125" customWidth="1"/>
    <col min="2051" max="2051" width="17.875" customWidth="1"/>
    <col min="2052" max="2052" width="22.875" customWidth="1"/>
    <col min="2053" max="2053" width="18" customWidth="1"/>
    <col min="2054" max="2054" width="23.75" customWidth="1"/>
    <col min="2055" max="2055" width="34.25" customWidth="1"/>
    <col min="2058" max="2058" width="9.125" bestFit="1" customWidth="1"/>
    <col min="2059" max="2061" width="14.25" bestFit="1" customWidth="1"/>
    <col min="2063" max="2063" width="10.125" customWidth="1"/>
    <col min="2307" max="2307" width="17.875" customWidth="1"/>
    <col min="2308" max="2308" width="22.875" customWidth="1"/>
    <col min="2309" max="2309" width="18" customWidth="1"/>
    <col min="2310" max="2310" width="23.75" customWidth="1"/>
    <col min="2311" max="2311" width="34.25" customWidth="1"/>
    <col min="2314" max="2314" width="9.125" bestFit="1" customWidth="1"/>
    <col min="2315" max="2317" width="14.25" bestFit="1" customWidth="1"/>
    <col min="2319" max="2319" width="10.125" customWidth="1"/>
    <col min="2563" max="2563" width="17.875" customWidth="1"/>
    <col min="2564" max="2564" width="22.875" customWidth="1"/>
    <col min="2565" max="2565" width="18" customWidth="1"/>
    <col min="2566" max="2566" width="23.75" customWidth="1"/>
    <col min="2567" max="2567" width="34.25" customWidth="1"/>
    <col min="2570" max="2570" width="9.125" bestFit="1" customWidth="1"/>
    <col min="2571" max="2573" width="14.25" bestFit="1" customWidth="1"/>
    <col min="2575" max="2575" width="10.125" customWidth="1"/>
    <col min="2819" max="2819" width="17.875" customWidth="1"/>
    <col min="2820" max="2820" width="22.875" customWidth="1"/>
    <col min="2821" max="2821" width="18" customWidth="1"/>
    <col min="2822" max="2822" width="23.75" customWidth="1"/>
    <col min="2823" max="2823" width="34.25" customWidth="1"/>
    <col min="2826" max="2826" width="9.125" bestFit="1" customWidth="1"/>
    <col min="2827" max="2829" width="14.25" bestFit="1" customWidth="1"/>
    <col min="2831" max="2831" width="10.125" customWidth="1"/>
    <col min="3075" max="3075" width="17.875" customWidth="1"/>
    <col min="3076" max="3076" width="22.875" customWidth="1"/>
    <col min="3077" max="3077" width="18" customWidth="1"/>
    <col min="3078" max="3078" width="23.75" customWidth="1"/>
    <col min="3079" max="3079" width="34.25" customWidth="1"/>
    <col min="3082" max="3082" width="9.125" bestFit="1" customWidth="1"/>
    <col min="3083" max="3085" width="14.25" bestFit="1" customWidth="1"/>
    <col min="3087" max="3087" width="10.125" customWidth="1"/>
    <col min="3331" max="3331" width="17.875" customWidth="1"/>
    <col min="3332" max="3332" width="22.875" customWidth="1"/>
    <col min="3333" max="3333" width="18" customWidth="1"/>
    <col min="3334" max="3334" width="23.75" customWidth="1"/>
    <col min="3335" max="3335" width="34.25" customWidth="1"/>
    <col min="3338" max="3338" width="9.125" bestFit="1" customWidth="1"/>
    <col min="3339" max="3341" width="14.25" bestFit="1" customWidth="1"/>
    <col min="3343" max="3343" width="10.125" customWidth="1"/>
    <col min="3587" max="3587" width="17.875" customWidth="1"/>
    <col min="3588" max="3588" width="22.875" customWidth="1"/>
    <col min="3589" max="3589" width="18" customWidth="1"/>
    <col min="3590" max="3590" width="23.75" customWidth="1"/>
    <col min="3591" max="3591" width="34.25" customWidth="1"/>
    <col min="3594" max="3594" width="9.125" bestFit="1" customWidth="1"/>
    <col min="3595" max="3597" width="14.25" bestFit="1" customWidth="1"/>
    <col min="3599" max="3599" width="10.125" customWidth="1"/>
    <col min="3843" max="3843" width="17.875" customWidth="1"/>
    <col min="3844" max="3844" width="22.875" customWidth="1"/>
    <col min="3845" max="3845" width="18" customWidth="1"/>
    <col min="3846" max="3846" width="23.75" customWidth="1"/>
    <col min="3847" max="3847" width="34.25" customWidth="1"/>
    <col min="3850" max="3850" width="9.125" bestFit="1" customWidth="1"/>
    <col min="3851" max="3853" width="14.25" bestFit="1" customWidth="1"/>
    <col min="3855" max="3855" width="10.125" customWidth="1"/>
    <col min="4099" max="4099" width="17.875" customWidth="1"/>
    <col min="4100" max="4100" width="22.875" customWidth="1"/>
    <col min="4101" max="4101" width="18" customWidth="1"/>
    <col min="4102" max="4102" width="23.75" customWidth="1"/>
    <col min="4103" max="4103" width="34.25" customWidth="1"/>
    <col min="4106" max="4106" width="9.125" bestFit="1" customWidth="1"/>
    <col min="4107" max="4109" width="14.25" bestFit="1" customWidth="1"/>
    <col min="4111" max="4111" width="10.125" customWidth="1"/>
    <col min="4355" max="4355" width="17.875" customWidth="1"/>
    <col min="4356" max="4356" width="22.875" customWidth="1"/>
    <col min="4357" max="4357" width="18" customWidth="1"/>
    <col min="4358" max="4358" width="23.75" customWidth="1"/>
    <col min="4359" max="4359" width="34.25" customWidth="1"/>
    <col min="4362" max="4362" width="9.125" bestFit="1" customWidth="1"/>
    <col min="4363" max="4365" width="14.25" bestFit="1" customWidth="1"/>
    <col min="4367" max="4367" width="10.125" customWidth="1"/>
    <col min="4611" max="4611" width="17.875" customWidth="1"/>
    <col min="4612" max="4612" width="22.875" customWidth="1"/>
    <col min="4613" max="4613" width="18" customWidth="1"/>
    <col min="4614" max="4614" width="23.75" customWidth="1"/>
    <col min="4615" max="4615" width="34.25" customWidth="1"/>
    <col min="4618" max="4618" width="9.125" bestFit="1" customWidth="1"/>
    <col min="4619" max="4621" width="14.25" bestFit="1" customWidth="1"/>
    <col min="4623" max="4623" width="10.125" customWidth="1"/>
    <col min="4867" max="4867" width="17.875" customWidth="1"/>
    <col min="4868" max="4868" width="22.875" customWidth="1"/>
    <col min="4869" max="4869" width="18" customWidth="1"/>
    <col min="4870" max="4870" width="23.75" customWidth="1"/>
    <col min="4871" max="4871" width="34.25" customWidth="1"/>
    <col min="4874" max="4874" width="9.125" bestFit="1" customWidth="1"/>
    <col min="4875" max="4877" width="14.25" bestFit="1" customWidth="1"/>
    <col min="4879" max="4879" width="10.125" customWidth="1"/>
    <col min="5123" max="5123" width="17.875" customWidth="1"/>
    <col min="5124" max="5124" width="22.875" customWidth="1"/>
    <col min="5125" max="5125" width="18" customWidth="1"/>
    <col min="5126" max="5126" width="23.75" customWidth="1"/>
    <col min="5127" max="5127" width="34.25" customWidth="1"/>
    <col min="5130" max="5130" width="9.125" bestFit="1" customWidth="1"/>
    <col min="5131" max="5133" width="14.25" bestFit="1" customWidth="1"/>
    <col min="5135" max="5135" width="10.125" customWidth="1"/>
    <col min="5379" max="5379" width="17.875" customWidth="1"/>
    <col min="5380" max="5380" width="22.875" customWidth="1"/>
    <col min="5381" max="5381" width="18" customWidth="1"/>
    <col min="5382" max="5382" width="23.75" customWidth="1"/>
    <col min="5383" max="5383" width="34.25" customWidth="1"/>
    <col min="5386" max="5386" width="9.125" bestFit="1" customWidth="1"/>
    <col min="5387" max="5389" width="14.25" bestFit="1" customWidth="1"/>
    <col min="5391" max="5391" width="10.125" customWidth="1"/>
    <col min="5635" max="5635" width="17.875" customWidth="1"/>
    <col min="5636" max="5636" width="22.875" customWidth="1"/>
    <col min="5637" max="5637" width="18" customWidth="1"/>
    <col min="5638" max="5638" width="23.75" customWidth="1"/>
    <col min="5639" max="5639" width="34.25" customWidth="1"/>
    <col min="5642" max="5642" width="9.125" bestFit="1" customWidth="1"/>
    <col min="5643" max="5645" width="14.25" bestFit="1" customWidth="1"/>
    <col min="5647" max="5647" width="10.125" customWidth="1"/>
    <col min="5891" max="5891" width="17.875" customWidth="1"/>
    <col min="5892" max="5892" width="22.875" customWidth="1"/>
    <col min="5893" max="5893" width="18" customWidth="1"/>
    <col min="5894" max="5894" width="23.75" customWidth="1"/>
    <col min="5895" max="5895" width="34.25" customWidth="1"/>
    <col min="5898" max="5898" width="9.125" bestFit="1" customWidth="1"/>
    <col min="5899" max="5901" width="14.25" bestFit="1" customWidth="1"/>
    <col min="5903" max="5903" width="10.125" customWidth="1"/>
    <col min="6147" max="6147" width="17.875" customWidth="1"/>
    <col min="6148" max="6148" width="22.875" customWidth="1"/>
    <col min="6149" max="6149" width="18" customWidth="1"/>
    <col min="6150" max="6150" width="23.75" customWidth="1"/>
    <col min="6151" max="6151" width="34.25" customWidth="1"/>
    <col min="6154" max="6154" width="9.125" bestFit="1" customWidth="1"/>
    <col min="6155" max="6157" width="14.25" bestFit="1" customWidth="1"/>
    <col min="6159" max="6159" width="10.125" customWidth="1"/>
    <col min="6403" max="6403" width="17.875" customWidth="1"/>
    <col min="6404" max="6404" width="22.875" customWidth="1"/>
    <col min="6405" max="6405" width="18" customWidth="1"/>
    <col min="6406" max="6406" width="23.75" customWidth="1"/>
    <col min="6407" max="6407" width="34.25" customWidth="1"/>
    <col min="6410" max="6410" width="9.125" bestFit="1" customWidth="1"/>
    <col min="6411" max="6413" width="14.25" bestFit="1" customWidth="1"/>
    <col min="6415" max="6415" width="10.125" customWidth="1"/>
    <col min="6659" max="6659" width="17.875" customWidth="1"/>
    <col min="6660" max="6660" width="22.875" customWidth="1"/>
    <col min="6661" max="6661" width="18" customWidth="1"/>
    <col min="6662" max="6662" width="23.75" customWidth="1"/>
    <col min="6663" max="6663" width="34.25" customWidth="1"/>
    <col min="6666" max="6666" width="9.125" bestFit="1" customWidth="1"/>
    <col min="6667" max="6669" width="14.25" bestFit="1" customWidth="1"/>
    <col min="6671" max="6671" width="10.125" customWidth="1"/>
    <col min="6915" max="6915" width="17.875" customWidth="1"/>
    <col min="6916" max="6916" width="22.875" customWidth="1"/>
    <col min="6917" max="6917" width="18" customWidth="1"/>
    <col min="6918" max="6918" width="23.75" customWidth="1"/>
    <col min="6919" max="6919" width="34.25" customWidth="1"/>
    <col min="6922" max="6922" width="9.125" bestFit="1" customWidth="1"/>
    <col min="6923" max="6925" width="14.25" bestFit="1" customWidth="1"/>
    <col min="6927" max="6927" width="10.125" customWidth="1"/>
    <col min="7171" max="7171" width="17.875" customWidth="1"/>
    <col min="7172" max="7172" width="22.875" customWidth="1"/>
    <col min="7173" max="7173" width="18" customWidth="1"/>
    <col min="7174" max="7174" width="23.75" customWidth="1"/>
    <col min="7175" max="7175" width="34.25" customWidth="1"/>
    <col min="7178" max="7178" width="9.125" bestFit="1" customWidth="1"/>
    <col min="7179" max="7181" width="14.25" bestFit="1" customWidth="1"/>
    <col min="7183" max="7183" width="10.125" customWidth="1"/>
    <col min="7427" max="7427" width="17.875" customWidth="1"/>
    <col min="7428" max="7428" width="22.875" customWidth="1"/>
    <col min="7429" max="7429" width="18" customWidth="1"/>
    <col min="7430" max="7430" width="23.75" customWidth="1"/>
    <col min="7431" max="7431" width="34.25" customWidth="1"/>
    <col min="7434" max="7434" width="9.125" bestFit="1" customWidth="1"/>
    <col min="7435" max="7437" width="14.25" bestFit="1" customWidth="1"/>
    <col min="7439" max="7439" width="10.125" customWidth="1"/>
    <col min="7683" max="7683" width="17.875" customWidth="1"/>
    <col min="7684" max="7684" width="22.875" customWidth="1"/>
    <col min="7685" max="7685" width="18" customWidth="1"/>
    <col min="7686" max="7686" width="23.75" customWidth="1"/>
    <col min="7687" max="7687" width="34.25" customWidth="1"/>
    <col min="7690" max="7690" width="9.125" bestFit="1" customWidth="1"/>
    <col min="7691" max="7693" width="14.25" bestFit="1" customWidth="1"/>
    <col min="7695" max="7695" width="10.125" customWidth="1"/>
    <col min="7939" max="7939" width="17.875" customWidth="1"/>
    <col min="7940" max="7940" width="22.875" customWidth="1"/>
    <col min="7941" max="7941" width="18" customWidth="1"/>
    <col min="7942" max="7942" width="23.75" customWidth="1"/>
    <col min="7943" max="7943" width="34.25" customWidth="1"/>
    <col min="7946" max="7946" width="9.125" bestFit="1" customWidth="1"/>
    <col min="7947" max="7949" width="14.25" bestFit="1" customWidth="1"/>
    <col min="7951" max="7951" width="10.125" customWidth="1"/>
    <col min="8195" max="8195" width="17.875" customWidth="1"/>
    <col min="8196" max="8196" width="22.875" customWidth="1"/>
    <col min="8197" max="8197" width="18" customWidth="1"/>
    <col min="8198" max="8198" width="23.75" customWidth="1"/>
    <col min="8199" max="8199" width="34.25" customWidth="1"/>
    <col min="8202" max="8202" width="9.125" bestFit="1" customWidth="1"/>
    <col min="8203" max="8205" width="14.25" bestFit="1" customWidth="1"/>
    <col min="8207" max="8207" width="10.125" customWidth="1"/>
    <col min="8451" max="8451" width="17.875" customWidth="1"/>
    <col min="8452" max="8452" width="22.875" customWidth="1"/>
    <col min="8453" max="8453" width="18" customWidth="1"/>
    <col min="8454" max="8454" width="23.75" customWidth="1"/>
    <col min="8455" max="8455" width="34.25" customWidth="1"/>
    <col min="8458" max="8458" width="9.125" bestFit="1" customWidth="1"/>
    <col min="8459" max="8461" width="14.25" bestFit="1" customWidth="1"/>
    <col min="8463" max="8463" width="10.125" customWidth="1"/>
    <col min="8707" max="8707" width="17.875" customWidth="1"/>
    <col min="8708" max="8708" width="22.875" customWidth="1"/>
    <col min="8709" max="8709" width="18" customWidth="1"/>
    <col min="8710" max="8710" width="23.75" customWidth="1"/>
    <col min="8711" max="8711" width="34.25" customWidth="1"/>
    <col min="8714" max="8714" width="9.125" bestFit="1" customWidth="1"/>
    <col min="8715" max="8717" width="14.25" bestFit="1" customWidth="1"/>
    <col min="8719" max="8719" width="10.125" customWidth="1"/>
    <col min="8963" max="8963" width="17.875" customWidth="1"/>
    <col min="8964" max="8964" width="22.875" customWidth="1"/>
    <col min="8965" max="8965" width="18" customWidth="1"/>
    <col min="8966" max="8966" width="23.75" customWidth="1"/>
    <col min="8967" max="8967" width="34.25" customWidth="1"/>
    <col min="8970" max="8970" width="9.125" bestFit="1" customWidth="1"/>
    <col min="8971" max="8973" width="14.25" bestFit="1" customWidth="1"/>
    <col min="8975" max="8975" width="10.125" customWidth="1"/>
    <col min="9219" max="9219" width="17.875" customWidth="1"/>
    <col min="9220" max="9220" width="22.875" customWidth="1"/>
    <col min="9221" max="9221" width="18" customWidth="1"/>
    <col min="9222" max="9222" width="23.75" customWidth="1"/>
    <col min="9223" max="9223" width="34.25" customWidth="1"/>
    <col min="9226" max="9226" width="9.125" bestFit="1" customWidth="1"/>
    <col min="9227" max="9229" width="14.25" bestFit="1" customWidth="1"/>
    <col min="9231" max="9231" width="10.125" customWidth="1"/>
    <col min="9475" max="9475" width="17.875" customWidth="1"/>
    <col min="9476" max="9476" width="22.875" customWidth="1"/>
    <col min="9477" max="9477" width="18" customWidth="1"/>
    <col min="9478" max="9478" width="23.75" customWidth="1"/>
    <col min="9479" max="9479" width="34.25" customWidth="1"/>
    <col min="9482" max="9482" width="9.125" bestFit="1" customWidth="1"/>
    <col min="9483" max="9485" width="14.25" bestFit="1" customWidth="1"/>
    <col min="9487" max="9487" width="10.125" customWidth="1"/>
    <col min="9731" max="9731" width="17.875" customWidth="1"/>
    <col min="9732" max="9732" width="22.875" customWidth="1"/>
    <col min="9733" max="9733" width="18" customWidth="1"/>
    <col min="9734" max="9734" width="23.75" customWidth="1"/>
    <col min="9735" max="9735" width="34.25" customWidth="1"/>
    <col min="9738" max="9738" width="9.125" bestFit="1" customWidth="1"/>
    <col min="9739" max="9741" width="14.25" bestFit="1" customWidth="1"/>
    <col min="9743" max="9743" width="10.125" customWidth="1"/>
    <col min="9987" max="9987" width="17.875" customWidth="1"/>
    <col min="9988" max="9988" width="22.875" customWidth="1"/>
    <col min="9989" max="9989" width="18" customWidth="1"/>
    <col min="9990" max="9990" width="23.75" customWidth="1"/>
    <col min="9991" max="9991" width="34.25" customWidth="1"/>
    <col min="9994" max="9994" width="9.125" bestFit="1" customWidth="1"/>
    <col min="9995" max="9997" width="14.25" bestFit="1" customWidth="1"/>
    <col min="9999" max="9999" width="10.125" customWidth="1"/>
    <col min="10243" max="10243" width="17.875" customWidth="1"/>
    <col min="10244" max="10244" width="22.875" customWidth="1"/>
    <col min="10245" max="10245" width="18" customWidth="1"/>
    <col min="10246" max="10246" width="23.75" customWidth="1"/>
    <col min="10247" max="10247" width="34.25" customWidth="1"/>
    <col min="10250" max="10250" width="9.125" bestFit="1" customWidth="1"/>
    <col min="10251" max="10253" width="14.25" bestFit="1" customWidth="1"/>
    <col min="10255" max="10255" width="10.125" customWidth="1"/>
    <col min="10499" max="10499" width="17.875" customWidth="1"/>
    <col min="10500" max="10500" width="22.875" customWidth="1"/>
    <col min="10501" max="10501" width="18" customWidth="1"/>
    <col min="10502" max="10502" width="23.75" customWidth="1"/>
    <col min="10503" max="10503" width="34.25" customWidth="1"/>
    <col min="10506" max="10506" width="9.125" bestFit="1" customWidth="1"/>
    <col min="10507" max="10509" width="14.25" bestFit="1" customWidth="1"/>
    <col min="10511" max="10511" width="10.125" customWidth="1"/>
    <col min="10755" max="10755" width="17.875" customWidth="1"/>
    <col min="10756" max="10756" width="22.875" customWidth="1"/>
    <col min="10757" max="10757" width="18" customWidth="1"/>
    <col min="10758" max="10758" width="23.75" customWidth="1"/>
    <col min="10759" max="10759" width="34.25" customWidth="1"/>
    <col min="10762" max="10762" width="9.125" bestFit="1" customWidth="1"/>
    <col min="10763" max="10765" width="14.25" bestFit="1" customWidth="1"/>
    <col min="10767" max="10767" width="10.125" customWidth="1"/>
    <col min="11011" max="11011" width="17.875" customWidth="1"/>
    <col min="11012" max="11012" width="22.875" customWidth="1"/>
    <col min="11013" max="11013" width="18" customWidth="1"/>
    <col min="11014" max="11014" width="23.75" customWidth="1"/>
    <col min="11015" max="11015" width="34.25" customWidth="1"/>
    <col min="11018" max="11018" width="9.125" bestFit="1" customWidth="1"/>
    <col min="11019" max="11021" width="14.25" bestFit="1" customWidth="1"/>
    <col min="11023" max="11023" width="10.125" customWidth="1"/>
    <col min="11267" max="11267" width="17.875" customWidth="1"/>
    <col min="11268" max="11268" width="22.875" customWidth="1"/>
    <col min="11269" max="11269" width="18" customWidth="1"/>
    <col min="11270" max="11270" width="23.75" customWidth="1"/>
    <col min="11271" max="11271" width="34.25" customWidth="1"/>
    <col min="11274" max="11274" width="9.125" bestFit="1" customWidth="1"/>
    <col min="11275" max="11277" width="14.25" bestFit="1" customWidth="1"/>
    <col min="11279" max="11279" width="10.125" customWidth="1"/>
    <col min="11523" max="11523" width="17.875" customWidth="1"/>
    <col min="11524" max="11524" width="22.875" customWidth="1"/>
    <col min="11525" max="11525" width="18" customWidth="1"/>
    <col min="11526" max="11526" width="23.75" customWidth="1"/>
    <col min="11527" max="11527" width="34.25" customWidth="1"/>
    <col min="11530" max="11530" width="9.125" bestFit="1" customWidth="1"/>
    <col min="11531" max="11533" width="14.25" bestFit="1" customWidth="1"/>
    <col min="11535" max="11535" width="10.125" customWidth="1"/>
    <col min="11779" max="11779" width="17.875" customWidth="1"/>
    <col min="11780" max="11780" width="22.875" customWidth="1"/>
    <col min="11781" max="11781" width="18" customWidth="1"/>
    <col min="11782" max="11782" width="23.75" customWidth="1"/>
    <col min="11783" max="11783" width="34.25" customWidth="1"/>
    <col min="11786" max="11786" width="9.125" bestFit="1" customWidth="1"/>
    <col min="11787" max="11789" width="14.25" bestFit="1" customWidth="1"/>
    <col min="11791" max="11791" width="10.125" customWidth="1"/>
    <col min="12035" max="12035" width="17.875" customWidth="1"/>
    <col min="12036" max="12036" width="22.875" customWidth="1"/>
    <col min="12037" max="12037" width="18" customWidth="1"/>
    <col min="12038" max="12038" width="23.75" customWidth="1"/>
    <col min="12039" max="12039" width="34.25" customWidth="1"/>
    <col min="12042" max="12042" width="9.125" bestFit="1" customWidth="1"/>
    <col min="12043" max="12045" width="14.25" bestFit="1" customWidth="1"/>
    <col min="12047" max="12047" width="10.125" customWidth="1"/>
    <col min="12291" max="12291" width="17.875" customWidth="1"/>
    <col min="12292" max="12292" width="22.875" customWidth="1"/>
    <col min="12293" max="12293" width="18" customWidth="1"/>
    <col min="12294" max="12294" width="23.75" customWidth="1"/>
    <col min="12295" max="12295" width="34.25" customWidth="1"/>
    <col min="12298" max="12298" width="9.125" bestFit="1" customWidth="1"/>
    <col min="12299" max="12301" width="14.25" bestFit="1" customWidth="1"/>
    <col min="12303" max="12303" width="10.125" customWidth="1"/>
    <col min="12547" max="12547" width="17.875" customWidth="1"/>
    <col min="12548" max="12548" width="22.875" customWidth="1"/>
    <col min="12549" max="12549" width="18" customWidth="1"/>
    <col min="12550" max="12550" width="23.75" customWidth="1"/>
    <col min="12551" max="12551" width="34.25" customWidth="1"/>
    <col min="12554" max="12554" width="9.125" bestFit="1" customWidth="1"/>
    <col min="12555" max="12557" width="14.25" bestFit="1" customWidth="1"/>
    <col min="12559" max="12559" width="10.125" customWidth="1"/>
    <col min="12803" max="12803" width="17.875" customWidth="1"/>
    <col min="12804" max="12804" width="22.875" customWidth="1"/>
    <col min="12805" max="12805" width="18" customWidth="1"/>
    <col min="12806" max="12806" width="23.75" customWidth="1"/>
    <col min="12807" max="12807" width="34.25" customWidth="1"/>
    <col min="12810" max="12810" width="9.125" bestFit="1" customWidth="1"/>
    <col min="12811" max="12813" width="14.25" bestFit="1" customWidth="1"/>
    <col min="12815" max="12815" width="10.125" customWidth="1"/>
    <col min="13059" max="13059" width="17.875" customWidth="1"/>
    <col min="13060" max="13060" width="22.875" customWidth="1"/>
    <col min="13061" max="13061" width="18" customWidth="1"/>
    <col min="13062" max="13062" width="23.75" customWidth="1"/>
    <col min="13063" max="13063" width="34.25" customWidth="1"/>
    <col min="13066" max="13066" width="9.125" bestFit="1" customWidth="1"/>
    <col min="13067" max="13069" width="14.25" bestFit="1" customWidth="1"/>
    <col min="13071" max="13071" width="10.125" customWidth="1"/>
    <col min="13315" max="13315" width="17.875" customWidth="1"/>
    <col min="13316" max="13316" width="22.875" customWidth="1"/>
    <col min="13317" max="13317" width="18" customWidth="1"/>
    <col min="13318" max="13318" width="23.75" customWidth="1"/>
    <col min="13319" max="13319" width="34.25" customWidth="1"/>
    <col min="13322" max="13322" width="9.125" bestFit="1" customWidth="1"/>
    <col min="13323" max="13325" width="14.25" bestFit="1" customWidth="1"/>
    <col min="13327" max="13327" width="10.125" customWidth="1"/>
    <col min="13571" max="13571" width="17.875" customWidth="1"/>
    <col min="13572" max="13572" width="22.875" customWidth="1"/>
    <col min="13573" max="13573" width="18" customWidth="1"/>
    <col min="13574" max="13574" width="23.75" customWidth="1"/>
    <col min="13575" max="13575" width="34.25" customWidth="1"/>
    <col min="13578" max="13578" width="9.125" bestFit="1" customWidth="1"/>
    <col min="13579" max="13581" width="14.25" bestFit="1" customWidth="1"/>
    <col min="13583" max="13583" width="10.125" customWidth="1"/>
    <col min="13827" max="13827" width="17.875" customWidth="1"/>
    <col min="13828" max="13828" width="22.875" customWidth="1"/>
    <col min="13829" max="13829" width="18" customWidth="1"/>
    <col min="13830" max="13830" width="23.75" customWidth="1"/>
    <col min="13831" max="13831" width="34.25" customWidth="1"/>
    <col min="13834" max="13834" width="9.125" bestFit="1" customWidth="1"/>
    <col min="13835" max="13837" width="14.25" bestFit="1" customWidth="1"/>
    <col min="13839" max="13839" width="10.125" customWidth="1"/>
    <col min="14083" max="14083" width="17.875" customWidth="1"/>
    <col min="14084" max="14084" width="22.875" customWidth="1"/>
    <col min="14085" max="14085" width="18" customWidth="1"/>
    <col min="14086" max="14086" width="23.75" customWidth="1"/>
    <col min="14087" max="14087" width="34.25" customWidth="1"/>
    <col min="14090" max="14090" width="9.125" bestFit="1" customWidth="1"/>
    <col min="14091" max="14093" width="14.25" bestFit="1" customWidth="1"/>
    <col min="14095" max="14095" width="10.125" customWidth="1"/>
    <col min="14339" max="14339" width="17.875" customWidth="1"/>
    <col min="14340" max="14340" width="22.875" customWidth="1"/>
    <col min="14341" max="14341" width="18" customWidth="1"/>
    <col min="14342" max="14342" width="23.75" customWidth="1"/>
    <col min="14343" max="14343" width="34.25" customWidth="1"/>
    <col min="14346" max="14346" width="9.125" bestFit="1" customWidth="1"/>
    <col min="14347" max="14349" width="14.25" bestFit="1" customWidth="1"/>
    <col min="14351" max="14351" width="10.125" customWidth="1"/>
    <col min="14595" max="14595" width="17.875" customWidth="1"/>
    <col min="14596" max="14596" width="22.875" customWidth="1"/>
    <col min="14597" max="14597" width="18" customWidth="1"/>
    <col min="14598" max="14598" width="23.75" customWidth="1"/>
    <col min="14599" max="14599" width="34.25" customWidth="1"/>
    <col min="14602" max="14602" width="9.125" bestFit="1" customWidth="1"/>
    <col min="14603" max="14605" width="14.25" bestFit="1" customWidth="1"/>
    <col min="14607" max="14607" width="10.125" customWidth="1"/>
    <col min="14851" max="14851" width="17.875" customWidth="1"/>
    <col min="14852" max="14852" width="22.875" customWidth="1"/>
    <col min="14853" max="14853" width="18" customWidth="1"/>
    <col min="14854" max="14854" width="23.75" customWidth="1"/>
    <col min="14855" max="14855" width="34.25" customWidth="1"/>
    <col min="14858" max="14858" width="9.125" bestFit="1" customWidth="1"/>
    <col min="14859" max="14861" width="14.25" bestFit="1" customWidth="1"/>
    <col min="14863" max="14863" width="10.125" customWidth="1"/>
    <col min="15107" max="15107" width="17.875" customWidth="1"/>
    <col min="15108" max="15108" width="22.875" customWidth="1"/>
    <col min="15109" max="15109" width="18" customWidth="1"/>
    <col min="15110" max="15110" width="23.75" customWidth="1"/>
    <col min="15111" max="15111" width="34.25" customWidth="1"/>
    <col min="15114" max="15114" width="9.125" bestFit="1" customWidth="1"/>
    <col min="15115" max="15117" width="14.25" bestFit="1" customWidth="1"/>
    <col min="15119" max="15119" width="10.125" customWidth="1"/>
    <col min="15363" max="15363" width="17.875" customWidth="1"/>
    <col min="15364" max="15364" width="22.875" customWidth="1"/>
    <col min="15365" max="15365" width="18" customWidth="1"/>
    <col min="15366" max="15366" width="23.75" customWidth="1"/>
    <col min="15367" max="15367" width="34.25" customWidth="1"/>
    <col min="15370" max="15370" width="9.125" bestFit="1" customWidth="1"/>
    <col min="15371" max="15373" width="14.25" bestFit="1" customWidth="1"/>
    <col min="15375" max="15375" width="10.125" customWidth="1"/>
    <col min="15619" max="15619" width="17.875" customWidth="1"/>
    <col min="15620" max="15620" width="22.875" customWidth="1"/>
    <col min="15621" max="15621" width="18" customWidth="1"/>
    <col min="15622" max="15622" width="23.75" customWidth="1"/>
    <col min="15623" max="15623" width="34.25" customWidth="1"/>
    <col min="15626" max="15626" width="9.125" bestFit="1" customWidth="1"/>
    <col min="15627" max="15629" width="14.25" bestFit="1" customWidth="1"/>
    <col min="15631" max="15631" width="10.125" customWidth="1"/>
    <col min="15875" max="15875" width="17.875" customWidth="1"/>
    <col min="15876" max="15876" width="22.875" customWidth="1"/>
    <col min="15877" max="15877" width="18" customWidth="1"/>
    <col min="15878" max="15878" width="23.75" customWidth="1"/>
    <col min="15879" max="15879" width="34.25" customWidth="1"/>
    <col min="15882" max="15882" width="9.125" bestFit="1" customWidth="1"/>
    <col min="15883" max="15885" width="14.25" bestFit="1" customWidth="1"/>
    <col min="15887" max="15887" width="10.125" customWidth="1"/>
    <col min="16131" max="16131" width="17.875" customWidth="1"/>
    <col min="16132" max="16132" width="22.875" customWidth="1"/>
    <col min="16133" max="16133" width="18" customWidth="1"/>
    <col min="16134" max="16134" width="23.75" customWidth="1"/>
    <col min="16135" max="16135" width="34.25" customWidth="1"/>
    <col min="16138" max="16138" width="9.125" bestFit="1" customWidth="1"/>
    <col min="16139" max="16141" width="14.25" bestFit="1" customWidth="1"/>
    <col min="16143" max="16143" width="10.125" customWidth="1"/>
  </cols>
  <sheetData>
    <row r="1" spans="1:15" ht="18.75">
      <c r="A1" s="92" t="s">
        <v>31</v>
      </c>
      <c r="B1" s="92"/>
      <c r="C1" s="11"/>
      <c r="D1" s="11"/>
      <c r="E1" s="11"/>
      <c r="F1" s="93" t="s">
        <v>32</v>
      </c>
      <c r="G1" s="93"/>
    </row>
    <row r="2" spans="1:15">
      <c r="A2" s="12"/>
      <c r="B2" s="13"/>
      <c r="C2" s="13"/>
      <c r="D2" s="13"/>
      <c r="E2" s="13"/>
      <c r="F2" s="14"/>
      <c r="G2" s="14"/>
    </row>
    <row r="3" spans="1:15" ht="18.75">
      <c r="A3" s="93" t="s">
        <v>33</v>
      </c>
      <c r="B3" s="93"/>
      <c r="C3" s="93"/>
      <c r="D3" s="93"/>
      <c r="E3" s="93"/>
      <c r="F3" s="93"/>
      <c r="G3" s="93"/>
    </row>
    <row r="5" spans="1:15" ht="20.100000000000001" customHeight="1"/>
    <row r="6" spans="1:15" ht="20.100000000000001" customHeight="1">
      <c r="B6" s="94" t="s">
        <v>34</v>
      </c>
      <c r="C6" s="94"/>
      <c r="D6" s="94"/>
      <c r="E6" s="15"/>
      <c r="F6" s="15"/>
      <c r="G6" s="15"/>
    </row>
    <row r="7" spans="1:15" ht="24.95" customHeight="1">
      <c r="B7" s="16" t="s">
        <v>35</v>
      </c>
      <c r="C7" s="16" t="s">
        <v>36</v>
      </c>
      <c r="D7" s="16" t="s">
        <v>296</v>
      </c>
      <c r="E7" s="16" t="s">
        <v>37</v>
      </c>
      <c r="F7" s="16" t="s">
        <v>298</v>
      </c>
      <c r="G7" s="16" t="s">
        <v>38</v>
      </c>
    </row>
    <row r="8" spans="1:15" ht="24.95" customHeight="1">
      <c r="B8" s="16" t="s">
        <v>39</v>
      </c>
      <c r="C8" s="58" t="s">
        <v>70</v>
      </c>
      <c r="D8" s="17">
        <v>99.991500000000002</v>
      </c>
      <c r="E8" s="5"/>
      <c r="F8" s="17">
        <v>100.0085</v>
      </c>
      <c r="G8" s="17" t="s">
        <v>300</v>
      </c>
      <c r="J8">
        <f>(0.0009%*D8+0.0005)/1.732</f>
        <v>8.0826991916859131E-4</v>
      </c>
      <c r="K8">
        <f>J8/C8</f>
        <v>8.0826991916859127E-6</v>
      </c>
      <c r="L8">
        <f>0.0001/2/SQRT(3)/C8</f>
        <v>2.8867513459481294E-7</v>
      </c>
      <c r="M8" s="19">
        <f>2*SQRT(K8^2+L8^2)</f>
        <v>1.6175705184827453E-5</v>
      </c>
      <c r="O8">
        <f>J8*1.732</f>
        <v>1.3999235000000001E-3</v>
      </c>
    </row>
    <row r="9" spans="1:15" ht="24.95" customHeight="1">
      <c r="B9" s="16"/>
      <c r="C9" s="58" t="s">
        <v>71</v>
      </c>
      <c r="D9" s="17">
        <v>49.994</v>
      </c>
      <c r="E9" s="5"/>
      <c r="F9" s="17">
        <v>50.006</v>
      </c>
      <c r="G9" s="17" t="s">
        <v>301</v>
      </c>
      <c r="J9">
        <f>(0.0009%*D9+0.0005)/1.732</f>
        <v>5.4846766743648961E-4</v>
      </c>
      <c r="K9">
        <f>J9/C9</f>
        <v>1.0969353348729792E-5</v>
      </c>
      <c r="L9">
        <f>0.0001/2/SQRT(3)/C9</f>
        <v>5.7735026918962589E-7</v>
      </c>
      <c r="M9" s="19">
        <f>2*SQRT(K9^2+L9^2)</f>
        <v>2.1969073373506024E-5</v>
      </c>
      <c r="O9">
        <f>J9*1.732</f>
        <v>9.4994600000000002E-4</v>
      </c>
    </row>
    <row r="10" spans="1:15" ht="24.95" customHeight="1">
      <c r="B10" s="16"/>
      <c r="C10" s="58" t="s">
        <v>72</v>
      </c>
      <c r="D10" s="17">
        <v>9.9960000000000004</v>
      </c>
      <c r="E10" s="5"/>
      <c r="F10" s="17">
        <v>10.004</v>
      </c>
      <c r="G10" s="17" t="s">
        <v>302</v>
      </c>
      <c r="J10">
        <f>(0.0009%*D10+0.0005)/1.732</f>
        <v>3.4062586605080832E-4</v>
      </c>
      <c r="K10">
        <f>J10/C10</f>
        <v>3.4062586605080835E-5</v>
      </c>
      <c r="L10">
        <f>0.0001/2/SQRT(3)/C10</f>
        <v>2.8867513459481293E-6</v>
      </c>
      <c r="M10" s="19">
        <f>2*SQRT(K10^2+L10^2)</f>
        <v>6.8369383193413871E-5</v>
      </c>
      <c r="O10">
        <f>J10*1.732</f>
        <v>5.89964E-4</v>
      </c>
    </row>
    <row r="11" spans="1:15" ht="24.95" customHeight="1">
      <c r="B11" s="16" t="s">
        <v>35</v>
      </c>
      <c r="C11" s="16" t="s">
        <v>40</v>
      </c>
      <c r="D11" s="16" t="s">
        <v>297</v>
      </c>
      <c r="E11" s="2" t="s">
        <v>67</v>
      </c>
      <c r="F11" s="16" t="s">
        <v>299</v>
      </c>
      <c r="G11" s="16"/>
      <c r="H11" s="21"/>
      <c r="J11" s="15"/>
      <c r="K11" s="15"/>
      <c r="M11" s="22"/>
    </row>
    <row r="12" spans="1:15" ht="24.95" customHeight="1">
      <c r="B12" s="16" t="s">
        <v>41</v>
      </c>
      <c r="C12" s="58" t="s">
        <v>73</v>
      </c>
      <c r="D12" s="20">
        <v>0.99995299999999998</v>
      </c>
      <c r="E12" s="57"/>
      <c r="F12" s="20">
        <v>1.0000469999999999</v>
      </c>
      <c r="G12" s="17" t="s">
        <v>303</v>
      </c>
      <c r="H12" s="21"/>
      <c r="J12">
        <f>(0.0006%*D12+0.0000008)/1.732</f>
        <v>3.9259341801385677E-6</v>
      </c>
      <c r="K12">
        <f t="shared" ref="K12:K30" si="0">J12/C12</f>
        <v>3.9259341801385677E-6</v>
      </c>
      <c r="L12">
        <f>0.000001/2/SQRT(3)/C12</f>
        <v>2.8867513459481289E-7</v>
      </c>
      <c r="M12" s="19">
        <f t="shared" ref="M12:M30" si="1">2*SQRT(K12^2+L12^2)</f>
        <v>7.8730661168603478E-6</v>
      </c>
      <c r="O12">
        <f t="shared" ref="O12:O30" si="2">J12*1.732</f>
        <v>6.7997179999999995E-6</v>
      </c>
    </row>
    <row r="13" spans="1:15" ht="24.95" customHeight="1">
      <c r="B13" s="16"/>
      <c r="C13" s="58" t="s">
        <v>74</v>
      </c>
      <c r="D13" s="20">
        <v>0.499973</v>
      </c>
      <c r="E13" s="57"/>
      <c r="F13" s="20">
        <v>0.500027</v>
      </c>
      <c r="G13" s="17" t="s">
        <v>304</v>
      </c>
      <c r="H13" s="21"/>
      <c r="J13">
        <f>(0.0006%*D13+0.0000008)/1.732</f>
        <v>2.1939018475750578E-6</v>
      </c>
      <c r="K13">
        <f t="shared" si="0"/>
        <v>4.3878036951501155E-6</v>
      </c>
      <c r="L13">
        <f>0.000001/2/SQRT(3)/C13</f>
        <v>5.7735026918962578E-7</v>
      </c>
      <c r="M13" s="19">
        <f t="shared" si="1"/>
        <v>8.8512495390213337E-6</v>
      </c>
      <c r="O13">
        <f t="shared" si="2"/>
        <v>3.7998379999999998E-6</v>
      </c>
    </row>
    <row r="14" spans="1:15" ht="24.95" customHeight="1">
      <c r="B14" s="16"/>
      <c r="C14" s="58" t="s">
        <v>75</v>
      </c>
      <c r="D14" s="20">
        <v>0.199985</v>
      </c>
      <c r="E14" s="57"/>
      <c r="F14" s="20">
        <v>0.200015</v>
      </c>
      <c r="G14" s="17" t="s">
        <v>305</v>
      </c>
      <c r="H14" s="21"/>
      <c r="J14">
        <f>(0.0009%*D14+0.0000005)/1.732</f>
        <v>1.3278666281755195E-6</v>
      </c>
      <c r="K14">
        <f t="shared" si="0"/>
        <v>6.6393331408775969E-6</v>
      </c>
      <c r="L14">
        <f>0.000001/2/SQRT(3)/C14</f>
        <v>1.4433756729740645E-6</v>
      </c>
      <c r="M14" s="19">
        <f t="shared" si="1"/>
        <v>1.3588830396894194E-5</v>
      </c>
      <c r="O14">
        <f t="shared" si="2"/>
        <v>2.2998649999999999E-6</v>
      </c>
    </row>
    <row r="15" spans="1:15" ht="24.95" customHeight="1">
      <c r="B15" s="16" t="s">
        <v>42</v>
      </c>
      <c r="C15" s="58" t="s">
        <v>76</v>
      </c>
      <c r="D15" s="23">
        <v>9.9995999999999992</v>
      </c>
      <c r="E15" s="7"/>
      <c r="F15" s="23">
        <v>10.000400000000001</v>
      </c>
      <c r="G15" s="17" t="s">
        <v>306</v>
      </c>
      <c r="H15" s="21"/>
      <c r="J15">
        <f t="shared" ref="J15:J22" si="3">(0.0004%*D15+0.000003)/1.732</f>
        <v>2.4825866050808308E-5</v>
      </c>
      <c r="K15">
        <f t="shared" si="0"/>
        <v>2.4825866050808308E-6</v>
      </c>
      <c r="L15">
        <f t="shared" ref="L15:L24" si="4">0.00001/2/SQRT(3)/C15</f>
        <v>2.8867513459481294E-7</v>
      </c>
      <c r="M15" s="19">
        <f t="shared" si="1"/>
        <v>4.9986276456884033E-6</v>
      </c>
      <c r="O15">
        <f t="shared" si="2"/>
        <v>4.2998399999999991E-5</v>
      </c>
    </row>
    <row r="16" spans="1:15" ht="24.95" customHeight="1">
      <c r="B16" s="16"/>
      <c r="C16" s="58" t="s">
        <v>77</v>
      </c>
      <c r="D16" s="23">
        <v>8.9996399999999994</v>
      </c>
      <c r="E16" s="7"/>
      <c r="F16" s="23">
        <v>9.0003700000000002</v>
      </c>
      <c r="G16" s="17" t="s">
        <v>306</v>
      </c>
      <c r="H16" s="21"/>
      <c r="J16">
        <f t="shared" si="3"/>
        <v>2.2516489607390298E-5</v>
      </c>
      <c r="K16">
        <f t="shared" si="0"/>
        <v>2.5018321785989221E-6</v>
      </c>
      <c r="L16">
        <f t="shared" si="4"/>
        <v>3.2075014954979217E-7</v>
      </c>
      <c r="M16" s="19">
        <f t="shared" si="1"/>
        <v>5.0446188788883716E-6</v>
      </c>
      <c r="O16">
        <f t="shared" si="2"/>
        <v>3.8998559999999993E-5</v>
      </c>
    </row>
    <row r="17" spans="2:15" ht="24.95" customHeight="1">
      <c r="B17" s="16"/>
      <c r="C17" s="58" t="s">
        <v>69</v>
      </c>
      <c r="D17" s="23">
        <v>7.9996700000000001</v>
      </c>
      <c r="E17" s="7"/>
      <c r="F17" s="23">
        <v>8.0003299999999999</v>
      </c>
      <c r="G17" s="17" t="s">
        <v>306</v>
      </c>
      <c r="H17" s="21"/>
      <c r="J17">
        <f t="shared" si="3"/>
        <v>2.0207090069284064E-5</v>
      </c>
      <c r="K17">
        <f t="shared" si="0"/>
        <v>2.525886258660508E-6</v>
      </c>
      <c r="L17">
        <f t="shared" si="4"/>
        <v>3.6084391824351617E-7</v>
      </c>
      <c r="M17" s="19">
        <f t="shared" si="1"/>
        <v>5.1030617182328152E-6</v>
      </c>
      <c r="O17">
        <f t="shared" si="2"/>
        <v>3.4998679999999999E-5</v>
      </c>
    </row>
    <row r="18" spans="2:15" ht="24.95" customHeight="1">
      <c r="B18" s="16"/>
      <c r="C18" s="58" t="s">
        <v>78</v>
      </c>
      <c r="D18" s="23">
        <v>6.9997100000000003</v>
      </c>
      <c r="E18" s="7"/>
      <c r="F18" s="23">
        <v>7.0003000000000002</v>
      </c>
      <c r="G18" s="17" t="s">
        <v>306</v>
      </c>
      <c r="H18" s="21"/>
      <c r="J18">
        <f t="shared" si="3"/>
        <v>1.7897713625866053E-5</v>
      </c>
      <c r="K18">
        <f t="shared" si="0"/>
        <v>2.5568162322665789E-6</v>
      </c>
      <c r="L18">
        <f t="shared" si="4"/>
        <v>4.1239304942116135E-7</v>
      </c>
      <c r="M18" s="19">
        <f t="shared" si="1"/>
        <v>5.1797209472297827E-6</v>
      </c>
      <c r="O18">
        <f t="shared" si="2"/>
        <v>3.0998840000000002E-5</v>
      </c>
    </row>
    <row r="19" spans="2:15" ht="24.95" customHeight="1">
      <c r="B19" s="16"/>
      <c r="C19" s="58" t="s">
        <v>79</v>
      </c>
      <c r="D19" s="23">
        <v>5.9997400000000001</v>
      </c>
      <c r="E19" s="7"/>
      <c r="F19" s="23">
        <v>6.0002599999999999</v>
      </c>
      <c r="G19" s="17" t="s">
        <v>304</v>
      </c>
      <c r="H19" s="21"/>
      <c r="J19">
        <f t="shared" si="3"/>
        <v>1.5588314087759816E-5</v>
      </c>
      <c r="K19">
        <f t="shared" si="0"/>
        <v>2.5980523479599693E-6</v>
      </c>
      <c r="L19">
        <f t="shared" si="4"/>
        <v>4.8112522432468822E-7</v>
      </c>
      <c r="M19" s="19">
        <f t="shared" si="1"/>
        <v>5.2844517158251298E-6</v>
      </c>
      <c r="O19">
        <f t="shared" si="2"/>
        <v>2.6998960000000001E-5</v>
      </c>
    </row>
    <row r="20" spans="2:15" ht="24.95" customHeight="1">
      <c r="B20" s="16"/>
      <c r="C20" s="58" t="s">
        <v>80</v>
      </c>
      <c r="D20" s="23">
        <v>4.9997800000000003</v>
      </c>
      <c r="E20" s="7"/>
      <c r="F20" s="23">
        <v>5.0002300000000002</v>
      </c>
      <c r="G20" s="17" t="s">
        <v>307</v>
      </c>
      <c r="H20" s="21"/>
      <c r="J20">
        <f t="shared" si="3"/>
        <v>1.3278937644341804E-5</v>
      </c>
      <c r="K20">
        <f t="shared" si="0"/>
        <v>2.6557875288683609E-6</v>
      </c>
      <c r="L20">
        <f t="shared" si="4"/>
        <v>5.7735026918962589E-7</v>
      </c>
      <c r="M20" s="19">
        <f t="shared" si="1"/>
        <v>5.4356382263083137E-6</v>
      </c>
      <c r="O20">
        <f t="shared" si="2"/>
        <v>2.2999120000000003E-5</v>
      </c>
    </row>
    <row r="21" spans="2:15" ht="24.95" customHeight="1">
      <c r="B21" s="16"/>
      <c r="C21" s="58" t="s">
        <v>81</v>
      </c>
      <c r="D21" s="23">
        <v>3.9998100000000001</v>
      </c>
      <c r="E21" s="7"/>
      <c r="F21" s="23">
        <v>4.0001899999999999</v>
      </c>
      <c r="G21" s="17" t="s">
        <v>308</v>
      </c>
      <c r="H21" s="21"/>
      <c r="J21">
        <f t="shared" si="3"/>
        <v>1.0969538106235566E-5</v>
      </c>
      <c r="K21">
        <f t="shared" si="0"/>
        <v>2.7423845265588916E-6</v>
      </c>
      <c r="L21">
        <f t="shared" si="4"/>
        <v>7.2168783648703234E-7</v>
      </c>
      <c r="M21" s="19">
        <f t="shared" si="1"/>
        <v>5.6715099311710528E-6</v>
      </c>
      <c r="O21">
        <f t="shared" si="2"/>
        <v>1.8999240000000002E-5</v>
      </c>
    </row>
    <row r="22" spans="2:15" ht="24.95" customHeight="1">
      <c r="B22" s="16"/>
      <c r="C22" s="58" t="s">
        <v>82</v>
      </c>
      <c r="D22" s="23">
        <v>2.9998499999999999</v>
      </c>
      <c r="E22" s="7"/>
      <c r="F22" s="23">
        <v>3.0001600000000002</v>
      </c>
      <c r="G22" s="17" t="s">
        <v>309</v>
      </c>
      <c r="H22" s="21"/>
      <c r="J22">
        <f t="shared" si="3"/>
        <v>8.6601616628175509E-6</v>
      </c>
      <c r="K22">
        <f t="shared" si="0"/>
        <v>2.8867205542725168E-6</v>
      </c>
      <c r="L22">
        <f t="shared" si="4"/>
        <v>9.6225044864937645E-7</v>
      </c>
      <c r="M22" s="19">
        <f t="shared" si="1"/>
        <v>6.0857477714362607E-6</v>
      </c>
      <c r="O22">
        <f t="shared" si="2"/>
        <v>1.4999399999999997E-5</v>
      </c>
    </row>
    <row r="23" spans="2:15" ht="24.95" customHeight="1">
      <c r="B23" s="16"/>
      <c r="C23" s="58" t="s">
        <v>83</v>
      </c>
      <c r="D23" s="23">
        <v>1.9998800000000001</v>
      </c>
      <c r="E23" s="7"/>
      <c r="F23" s="23">
        <v>2.0001199999999999</v>
      </c>
      <c r="G23" s="17" t="s">
        <v>310</v>
      </c>
      <c r="H23" s="21"/>
      <c r="J23">
        <f>(0.0006%*D23+0.0000008)/1.732</f>
        <v>7.3898845265588911E-6</v>
      </c>
      <c r="K23">
        <f t="shared" si="0"/>
        <v>3.6949422632794456E-6</v>
      </c>
      <c r="L23">
        <f t="shared" si="4"/>
        <v>1.4433756729740647E-6</v>
      </c>
      <c r="M23" s="19">
        <f t="shared" si="1"/>
        <v>7.9337082533458369E-6</v>
      </c>
      <c r="O23">
        <f t="shared" si="2"/>
        <v>1.279928E-5</v>
      </c>
    </row>
    <row r="24" spans="2:15" ht="24.95" customHeight="1">
      <c r="B24" s="16"/>
      <c r="C24" s="58" t="s">
        <v>84</v>
      </c>
      <c r="D24" s="23">
        <v>0.99992000000000003</v>
      </c>
      <c r="E24" s="7"/>
      <c r="F24" s="23">
        <v>1.0000899999999999</v>
      </c>
      <c r="G24" s="17" t="s">
        <v>306</v>
      </c>
      <c r="H24" s="21"/>
      <c r="J24">
        <f>(0.0006%*D24+0.0000008)/1.732</f>
        <v>3.9258198614318705E-6</v>
      </c>
      <c r="K24">
        <f t="shared" si="0"/>
        <v>3.9258198614318705E-6</v>
      </c>
      <c r="L24">
        <f t="shared" si="4"/>
        <v>2.8867513459481293E-6</v>
      </c>
      <c r="M24" s="19">
        <f t="shared" si="1"/>
        <v>9.7458493560584629E-6</v>
      </c>
      <c r="O24">
        <f t="shared" si="2"/>
        <v>6.7995199999999996E-6</v>
      </c>
    </row>
    <row r="25" spans="2:15" ht="24.95" customHeight="1">
      <c r="B25" s="16" t="s">
        <v>43</v>
      </c>
      <c r="C25" s="58" t="s">
        <v>85</v>
      </c>
      <c r="D25" s="25">
        <v>99.994900000000001</v>
      </c>
      <c r="E25" s="5"/>
      <c r="F25" s="25">
        <v>100.0051</v>
      </c>
      <c r="G25" s="17" t="s">
        <v>311</v>
      </c>
      <c r="H25" s="21"/>
      <c r="J25">
        <f>(0.0006%*D25+0.00005)/1.732</f>
        <v>3.7527101616628174E-4</v>
      </c>
      <c r="K25">
        <f t="shared" si="0"/>
        <v>3.7527101616628173E-6</v>
      </c>
      <c r="L25">
        <f>0.0001/2/SQRT(3)/C25</f>
        <v>2.8867513459481294E-7</v>
      </c>
      <c r="M25" s="19">
        <f t="shared" si="1"/>
        <v>7.5275937432304891E-6</v>
      </c>
      <c r="O25">
        <f t="shared" si="2"/>
        <v>6.4996939999999994E-4</v>
      </c>
    </row>
    <row r="26" spans="2:15" ht="24.95" customHeight="1">
      <c r="B26" s="16"/>
      <c r="C26" s="58" t="s">
        <v>71</v>
      </c>
      <c r="D26" s="25">
        <v>49.997199999999999</v>
      </c>
      <c r="E26" s="5"/>
      <c r="F26" s="25">
        <v>50.002899999999997</v>
      </c>
      <c r="G26" s="17" t="s">
        <v>305</v>
      </c>
      <c r="H26" s="21"/>
      <c r="J26">
        <f>(0.0006%*D26+0.00005)/1.732</f>
        <v>2.0206882217090066E-4</v>
      </c>
      <c r="K26">
        <f t="shared" si="0"/>
        <v>4.0413764434180135E-6</v>
      </c>
      <c r="L26">
        <f>0.0001/2/SQRT(3)/C26</f>
        <v>5.7735026918962589E-7</v>
      </c>
      <c r="M26" s="19">
        <f t="shared" si="1"/>
        <v>8.1648164439250843E-6</v>
      </c>
      <c r="O26">
        <f t="shared" si="2"/>
        <v>3.4998319999999996E-4</v>
      </c>
    </row>
    <row r="27" spans="2:15" ht="24.95" customHeight="1">
      <c r="B27" s="16"/>
      <c r="C27" s="58" t="s">
        <v>86</v>
      </c>
      <c r="D27" s="25">
        <v>19.9985</v>
      </c>
      <c r="E27" s="5"/>
      <c r="F27" s="25">
        <v>20.0015</v>
      </c>
      <c r="G27" s="17" t="s">
        <v>303</v>
      </c>
      <c r="H27" s="21"/>
      <c r="J27">
        <f>(0.0004%*D27+0.000005)/1.732</f>
        <v>4.9072748267898381E-5</v>
      </c>
      <c r="K27">
        <f t="shared" si="0"/>
        <v>2.4536374133949191E-6</v>
      </c>
      <c r="L27">
        <f>0.0001/2/SQRT(3)/C27</f>
        <v>1.4433756729740647E-6</v>
      </c>
      <c r="M27" s="19">
        <f t="shared" si="1"/>
        <v>5.6933891100976554E-6</v>
      </c>
      <c r="O27">
        <f t="shared" si="2"/>
        <v>8.4993999999999993E-5</v>
      </c>
    </row>
    <row r="28" spans="2:15" ht="24.95" customHeight="1">
      <c r="B28" s="16" t="s">
        <v>44</v>
      </c>
      <c r="C28" s="58" t="s">
        <v>87</v>
      </c>
      <c r="D28" s="26">
        <v>999.94500000000005</v>
      </c>
      <c r="E28" s="4"/>
      <c r="F28" s="26">
        <v>1000.0549999999999</v>
      </c>
      <c r="G28" s="17" t="s">
        <v>311</v>
      </c>
      <c r="H28" s="21"/>
      <c r="J28">
        <f>(0.0008%*D28+0.0005)/1.732</f>
        <v>4.9073672055427254E-3</v>
      </c>
      <c r="K28">
        <f t="shared" si="0"/>
        <v>4.9073672055427255E-6</v>
      </c>
      <c r="L28">
        <f>0.001/2/SQRT(3)/C28</f>
        <v>2.8867513459481289E-7</v>
      </c>
      <c r="M28" s="19">
        <f t="shared" si="1"/>
        <v>9.8317010172949327E-6</v>
      </c>
      <c r="O28">
        <f t="shared" si="2"/>
        <v>8.4995599999999998E-3</v>
      </c>
    </row>
    <row r="29" spans="2:15" ht="24.95" customHeight="1">
      <c r="B29" s="16"/>
      <c r="C29" s="58" t="s">
        <v>88</v>
      </c>
      <c r="D29" s="26">
        <v>499.96800000000002</v>
      </c>
      <c r="E29" s="4"/>
      <c r="F29" s="26">
        <v>500.03300000000002</v>
      </c>
      <c r="G29" s="17" t="s">
        <v>305</v>
      </c>
      <c r="H29" s="21"/>
      <c r="J29">
        <f>(0.0008%*D29+0.0005)/1.732</f>
        <v>2.5980046189376443E-3</v>
      </c>
      <c r="K29">
        <f t="shared" si="0"/>
        <v>5.1960092378752885E-6</v>
      </c>
      <c r="L29">
        <f>0.001/2/SQRT(3)/C29</f>
        <v>5.7735026918962578E-7</v>
      </c>
      <c r="M29" s="19">
        <f t="shared" si="1"/>
        <v>1.0455973476136724E-5</v>
      </c>
      <c r="O29">
        <f t="shared" si="2"/>
        <v>4.499744E-3</v>
      </c>
    </row>
    <row r="30" spans="2:15" ht="24.95" customHeight="1">
      <c r="B30" s="16"/>
      <c r="C30" s="58" t="s">
        <v>89</v>
      </c>
      <c r="D30" s="26">
        <v>199.98099999999999</v>
      </c>
      <c r="E30" s="4"/>
      <c r="F30" s="26">
        <v>200.01900000000001</v>
      </c>
      <c r="G30" s="17" t="s">
        <v>311</v>
      </c>
      <c r="H30" s="21"/>
      <c r="J30">
        <f>(0.0006%*D30+0.00005)/1.732</f>
        <v>7.2164318706697443E-4</v>
      </c>
      <c r="K30">
        <f t="shared" si="0"/>
        <v>3.6082159353348723E-6</v>
      </c>
      <c r="L30">
        <f>0.001/2/SQRT(3)/C30</f>
        <v>1.4433756729740645E-6</v>
      </c>
      <c r="M30" s="19">
        <f t="shared" si="1"/>
        <v>7.7724013198850822E-6</v>
      </c>
      <c r="O30">
        <f t="shared" si="2"/>
        <v>1.2498859999999997E-3</v>
      </c>
    </row>
    <row r="31" spans="2:15" ht="24.95" customHeight="1">
      <c r="B31" s="16" t="s">
        <v>45</v>
      </c>
      <c r="C31" s="16" t="s">
        <v>46</v>
      </c>
      <c r="D31" s="16" t="s">
        <v>296</v>
      </c>
      <c r="E31" s="2" t="s">
        <v>68</v>
      </c>
      <c r="F31" s="16" t="s">
        <v>298</v>
      </c>
      <c r="G31" s="16"/>
      <c r="H31" s="21"/>
      <c r="J31" s="15"/>
      <c r="K31" s="15"/>
      <c r="M31" s="22"/>
    </row>
    <row r="32" spans="2:15" ht="24.95" customHeight="1">
      <c r="B32" s="16" t="s">
        <v>47</v>
      </c>
      <c r="C32" s="58" t="s">
        <v>90</v>
      </c>
      <c r="D32" s="17">
        <v>-100.0085</v>
      </c>
      <c r="E32" s="5"/>
      <c r="F32" s="17">
        <v>-99.991500000000002</v>
      </c>
      <c r="G32" s="17" t="s">
        <v>300</v>
      </c>
      <c r="H32" s="21"/>
      <c r="J32">
        <f>(0.0009%*-D32+0.0005)/1.732</f>
        <v>8.0835825635103926E-4</v>
      </c>
      <c r="K32">
        <f>J32/-C32</f>
        <v>8.0835825635103919E-6</v>
      </c>
      <c r="L32">
        <f>0.0001/2/SQRT(3)/C32</f>
        <v>-2.8867513459481294E-7</v>
      </c>
      <c r="M32" s="19">
        <f>2*SQRT(K32^2+L32^2)</f>
        <v>1.6177470802869351E-5</v>
      </c>
      <c r="O32">
        <f>J32*1.732</f>
        <v>1.4000765000000001E-3</v>
      </c>
    </row>
    <row r="33" spans="2:15" ht="24.95" customHeight="1">
      <c r="B33" s="16"/>
      <c r="C33" s="58" t="s">
        <v>91</v>
      </c>
      <c r="D33" s="17">
        <v>-10.006</v>
      </c>
      <c r="E33" s="5"/>
      <c r="F33" s="17">
        <v>-9.9939999999999998</v>
      </c>
      <c r="G33" s="17" t="s">
        <v>302</v>
      </c>
      <c r="H33" s="21"/>
      <c r="J33">
        <f>(0.0009%*-D33+0.0005)/1.732</f>
        <v>3.4067782909930717E-4</v>
      </c>
      <c r="K33">
        <f>J33/-C33</f>
        <v>3.4067782909930717E-5</v>
      </c>
      <c r="L33">
        <f>0.0001/2/SQRT(3)/C33</f>
        <v>-2.8867513459481293E-6</v>
      </c>
      <c r="M33" s="19">
        <f>2*SQRT(K33^2+L33^2)</f>
        <v>6.8379738687172564E-5</v>
      </c>
      <c r="O33">
        <f>J33*1.732</f>
        <v>5.9005400000000001E-4</v>
      </c>
    </row>
    <row r="34" spans="2:15" ht="24.95" customHeight="1">
      <c r="B34" s="16" t="s">
        <v>45</v>
      </c>
      <c r="C34" s="16" t="s">
        <v>48</v>
      </c>
      <c r="D34" s="16" t="s">
        <v>297</v>
      </c>
      <c r="E34" s="2" t="s">
        <v>67</v>
      </c>
      <c r="F34" s="16" t="s">
        <v>299</v>
      </c>
      <c r="G34" s="77"/>
      <c r="H34" s="28"/>
      <c r="J34" s="15"/>
      <c r="K34" s="15"/>
      <c r="M34" s="22"/>
    </row>
    <row r="35" spans="2:15" ht="24.95" customHeight="1">
      <c r="B35" s="16" t="s">
        <v>49</v>
      </c>
      <c r="C35" s="58" t="s">
        <v>92</v>
      </c>
      <c r="D35" s="29">
        <v>-1.0000469999999999</v>
      </c>
      <c r="E35" s="57"/>
      <c r="F35" s="29">
        <v>-0.99995299999999998</v>
      </c>
      <c r="G35" s="17" t="s">
        <v>303</v>
      </c>
      <c r="H35" s="28"/>
      <c r="J35">
        <f>(0.0006%*-D35+0.0000008)/1.732</f>
        <v>3.9262598152424933E-6</v>
      </c>
      <c r="K35">
        <f t="shared" ref="K35:K42" si="5">J35/-C35</f>
        <v>3.9262598152424933E-6</v>
      </c>
      <c r="L35">
        <f>0.000001/2/SQRT(3)/C35</f>
        <v>-2.8867513459481289E-7</v>
      </c>
      <c r="M35" s="19">
        <f t="shared" ref="M35:M42" si="6">2*SQRT(K35^2+L35^2)</f>
        <v>7.8737156337072149E-6</v>
      </c>
      <c r="O35">
        <f t="shared" ref="O35:O42" si="7">J35*1.732</f>
        <v>6.8002819999999982E-6</v>
      </c>
    </row>
    <row r="36" spans="2:15" ht="24.95" customHeight="1">
      <c r="B36" s="16"/>
      <c r="C36" s="58" t="s">
        <v>93</v>
      </c>
      <c r="D36" s="29">
        <v>-0.200015</v>
      </c>
      <c r="E36" s="57"/>
      <c r="F36" s="29">
        <v>-0.199985</v>
      </c>
      <c r="G36" s="17" t="s">
        <v>305</v>
      </c>
      <c r="H36" s="28"/>
      <c r="J36">
        <f>(0.0009%*-D36+0.0000005)/1.732</f>
        <v>1.3280225173210163E-6</v>
      </c>
      <c r="K36">
        <f t="shared" si="5"/>
        <v>6.6401125866050813E-6</v>
      </c>
      <c r="L36">
        <f>0.000001/2/SQRT(3)/C36</f>
        <v>-1.4433756729740645E-6</v>
      </c>
      <c r="M36" s="19">
        <f t="shared" si="6"/>
        <v>1.3590353710794221E-5</v>
      </c>
      <c r="O36">
        <f t="shared" si="7"/>
        <v>2.3001350000000001E-6</v>
      </c>
    </row>
    <row r="37" spans="2:15" ht="24.95" customHeight="1">
      <c r="B37" s="16" t="s">
        <v>50</v>
      </c>
      <c r="C37" s="58" t="s">
        <v>94</v>
      </c>
      <c r="D37" s="24">
        <v>-10.000400000000001</v>
      </c>
      <c r="E37" s="7"/>
      <c r="F37" s="24">
        <v>-9.9995999999999992</v>
      </c>
      <c r="G37" s="17" t="s">
        <v>306</v>
      </c>
      <c r="H37" s="28"/>
      <c r="J37">
        <f>(0.0004%*-D37+0.000003)/1.732</f>
        <v>2.482771362586605E-5</v>
      </c>
      <c r="K37">
        <f t="shared" si="5"/>
        <v>2.4827713625866049E-6</v>
      </c>
      <c r="L37">
        <f>0.00001/2/SQRT(3)/C37</f>
        <v>-2.8867513459481294E-7</v>
      </c>
      <c r="M37" s="19">
        <f t="shared" si="6"/>
        <v>4.9989946878201344E-6</v>
      </c>
      <c r="O37">
        <f t="shared" si="7"/>
        <v>4.3001599999999998E-5</v>
      </c>
    </row>
    <row r="38" spans="2:15" ht="24.95" customHeight="1">
      <c r="B38" s="16"/>
      <c r="C38" s="58" t="s">
        <v>95</v>
      </c>
      <c r="D38" s="24">
        <v>-1.0000899999999999</v>
      </c>
      <c r="E38" s="7"/>
      <c r="F38" s="24">
        <v>-0.99992000000000003</v>
      </c>
      <c r="G38" s="17" t="s">
        <v>306</v>
      </c>
      <c r="H38" s="28"/>
      <c r="J38">
        <f>(0.0006%*-D38+0.0000008)/1.732</f>
        <v>3.9264087759815235E-6</v>
      </c>
      <c r="K38">
        <f t="shared" si="5"/>
        <v>3.9264087759815235E-6</v>
      </c>
      <c r="L38">
        <f>0.00001/2/SQRT(3)/C38</f>
        <v>-2.8867513459481293E-6</v>
      </c>
      <c r="M38" s="19">
        <f t="shared" si="6"/>
        <v>9.7467982865016887E-6</v>
      </c>
      <c r="O38">
        <f t="shared" si="7"/>
        <v>6.8005399999999989E-6</v>
      </c>
    </row>
    <row r="39" spans="2:15" ht="24.95" customHeight="1">
      <c r="B39" s="16" t="s">
        <v>51</v>
      </c>
      <c r="C39" s="58" t="s">
        <v>90</v>
      </c>
      <c r="D39" s="17">
        <v>-100.0051</v>
      </c>
      <c r="E39" s="5"/>
      <c r="F39" s="17">
        <v>-99.994900000000001</v>
      </c>
      <c r="G39" s="17" t="s">
        <v>311</v>
      </c>
      <c r="H39" s="28"/>
      <c r="J39">
        <f>(0.0006%*-D39+0.00005)/1.732</f>
        <v>3.7530635103926097E-4</v>
      </c>
      <c r="K39">
        <f t="shared" si="5"/>
        <v>3.7530635103926096E-6</v>
      </c>
      <c r="L39">
        <f>0.0001/2/SQRT(3)/C39</f>
        <v>-2.8867513459481294E-7</v>
      </c>
      <c r="M39" s="19">
        <f t="shared" si="6"/>
        <v>7.5282983592240369E-6</v>
      </c>
      <c r="O39">
        <f t="shared" si="7"/>
        <v>6.500306E-4</v>
      </c>
    </row>
    <row r="40" spans="2:15" ht="24.95" customHeight="1">
      <c r="B40" s="16"/>
      <c r="C40" s="58" t="s">
        <v>96</v>
      </c>
      <c r="D40" s="17">
        <v>-20.0015</v>
      </c>
      <c r="E40" s="5"/>
      <c r="F40" s="17">
        <v>-19.9985</v>
      </c>
      <c r="G40" s="17" t="s">
        <v>303</v>
      </c>
      <c r="H40" s="28"/>
      <c r="J40">
        <f>(0.0004%*-D40+0.000005)/1.732</f>
        <v>4.9079676674364893E-5</v>
      </c>
      <c r="K40">
        <f t="shared" si="5"/>
        <v>2.4539838337182448E-6</v>
      </c>
      <c r="L40">
        <f>0.0001/2/SQRT(3)/C40</f>
        <v>-1.4433756729740647E-6</v>
      </c>
      <c r="M40" s="19">
        <f t="shared" si="6"/>
        <v>5.693986297659603E-6</v>
      </c>
      <c r="O40">
        <f t="shared" si="7"/>
        <v>8.5005999999999992E-5</v>
      </c>
    </row>
    <row r="41" spans="2:15" ht="24.95" customHeight="1">
      <c r="B41" s="16" t="s">
        <v>52</v>
      </c>
      <c r="C41" s="58" t="s">
        <v>97</v>
      </c>
      <c r="D41" s="27">
        <v>-1000.0549999999999</v>
      </c>
      <c r="E41" s="4"/>
      <c r="F41" s="27">
        <v>-999.94500000000005</v>
      </c>
      <c r="G41" s="17" t="s">
        <v>311</v>
      </c>
      <c r="H41" s="28"/>
      <c r="J41">
        <f>(0.0008%*-D41+0.0005)/1.732</f>
        <v>4.907875288683603E-3</v>
      </c>
      <c r="K41">
        <f t="shared" si="5"/>
        <v>4.9078752886836032E-6</v>
      </c>
      <c r="L41">
        <f>0.001/2/SQRT(3)/C41</f>
        <v>-2.8867513459481289E-7</v>
      </c>
      <c r="M41" s="19">
        <f t="shared" si="6"/>
        <v>9.8327154301554968E-6</v>
      </c>
      <c r="O41">
        <f t="shared" si="7"/>
        <v>8.5004399999999997E-3</v>
      </c>
    </row>
    <row r="42" spans="2:15" ht="24.95" customHeight="1">
      <c r="B42" s="16"/>
      <c r="C42" s="58" t="s">
        <v>98</v>
      </c>
      <c r="D42" s="27">
        <v>-200.01900000000001</v>
      </c>
      <c r="E42" s="4"/>
      <c r="F42" s="27">
        <v>-199.98099999999999</v>
      </c>
      <c r="G42" s="17" t="s">
        <v>311</v>
      </c>
      <c r="H42" s="28"/>
      <c r="J42">
        <f>(0.0006%*-D42+0.00005)/1.732</f>
        <v>7.2177482678983831E-4</v>
      </c>
      <c r="K42">
        <f t="shared" si="5"/>
        <v>3.6088741339491914E-6</v>
      </c>
      <c r="L42">
        <f>0.001/2/SQRT(3)/C42</f>
        <v>-1.4433756729740645E-6</v>
      </c>
      <c r="M42" s="19">
        <f t="shared" si="6"/>
        <v>7.7736235689724162E-6</v>
      </c>
      <c r="O42">
        <f t="shared" si="7"/>
        <v>1.2501139999999999E-3</v>
      </c>
    </row>
    <row r="43" spans="2:15" ht="24.95" customHeight="1"/>
  </sheetData>
  <mergeCells count="4">
    <mergeCell ref="A1:B1"/>
    <mergeCell ref="F1:G1"/>
    <mergeCell ref="A3:G3"/>
    <mergeCell ref="B6:D6"/>
  </mergeCells>
  <phoneticPr fontId="2" type="noConversion"/>
  <conditionalFormatting sqref="E17">
    <cfRule type="expression" dxfId="26" priority="7">
      <formula>OR($E17&gt;=ROUND($F17,LEN($C17)-FIND(".",$C17)),$E17&lt;=ROUND($D17,LEN($C17)-FIND(".",$C17)))</formula>
    </cfRule>
  </conditionalFormatting>
  <conditionalFormatting sqref="E18:E24">
    <cfRule type="expression" dxfId="25" priority="6">
      <formula>OR($E18&gt;=ROUND($F18,LEN($C18)-FIND(".",$C18)),$E18&lt;=ROUND($D18,LEN($C18)-FIND(".",$C18)))</formula>
    </cfRule>
  </conditionalFormatting>
  <conditionalFormatting sqref="E12:E16">
    <cfRule type="expression" dxfId="24" priority="5">
      <formula>OR($E12&gt;=ROUND($F12,LEN($C12)-FIND(".",$C12)),$E12&lt;=ROUND($D12,LEN($C12)-FIND(".",$C12)))</formula>
    </cfRule>
  </conditionalFormatting>
  <conditionalFormatting sqref="E8:E10">
    <cfRule type="expression" dxfId="23" priority="4">
      <formula>OR($E8&gt;=ROUND($F8,LEN($C8)-FIND(".",$C8)),$E8&lt;=ROUND($D8,LEN($C8)-FIND(".",$C8)))</formula>
    </cfRule>
  </conditionalFormatting>
  <conditionalFormatting sqref="E25:E30">
    <cfRule type="expression" dxfId="22" priority="3">
      <formula>OR($E25&gt;=ROUND($F25,LEN($C25)-FIND(".",$C25)),$E25&lt;=ROUND($D25,LEN($C25)-FIND(".",$C25)))</formula>
    </cfRule>
  </conditionalFormatting>
  <conditionalFormatting sqref="E32:E33">
    <cfRule type="expression" dxfId="21" priority="2">
      <formula>OR($E32&gt;=ROUND($F32,LEN($C32)-FIND(".",$C32)),$E32&lt;=ROUND($D32,LEN($C32)-FIND(".",$C32)))</formula>
    </cfRule>
  </conditionalFormatting>
  <conditionalFormatting sqref="E35:E42">
    <cfRule type="expression" dxfId="20" priority="1">
      <formula>OR($E35&gt;=ROUND($F35,LEN($C35)-FIND(".",$C35)),$E35&lt;=ROUND($D35,LEN($C35)-FIND(".",$C35)))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O58"/>
  <sheetViews>
    <sheetView topLeftCell="A7" zoomScale="70" zoomScaleNormal="70" workbookViewId="0">
      <selection activeCell="B7" sqref="B7:H36"/>
    </sheetView>
  </sheetViews>
  <sheetFormatPr defaultRowHeight="13.5"/>
  <cols>
    <col min="4" max="4" width="18.75" customWidth="1"/>
    <col min="5" max="5" width="21.625" customWidth="1"/>
    <col min="6" max="6" width="17" customWidth="1"/>
    <col min="7" max="7" width="21.625" customWidth="1"/>
    <col min="8" max="8" width="36.75" customWidth="1"/>
    <col min="9" max="9" width="11.875" customWidth="1"/>
    <col min="10" max="10" width="14.625" customWidth="1"/>
    <col min="11" max="11" width="12.625" customWidth="1"/>
    <col min="12" max="12" width="15.625" customWidth="1"/>
    <col min="13" max="13" width="11.375" customWidth="1"/>
    <col min="260" max="260" width="18.75" customWidth="1"/>
    <col min="261" max="261" width="21.625" customWidth="1"/>
    <col min="262" max="262" width="17" customWidth="1"/>
    <col min="263" max="263" width="21.625" customWidth="1"/>
    <col min="264" max="264" width="36.75" customWidth="1"/>
    <col min="265" max="265" width="11.875" customWidth="1"/>
    <col min="266" max="266" width="14.625" customWidth="1"/>
    <col min="267" max="267" width="12.625" customWidth="1"/>
    <col min="268" max="268" width="15.625" customWidth="1"/>
    <col min="269" max="269" width="11.375" customWidth="1"/>
    <col min="516" max="516" width="18.75" customWidth="1"/>
    <col min="517" max="517" width="21.625" customWidth="1"/>
    <col min="518" max="518" width="17" customWidth="1"/>
    <col min="519" max="519" width="21.625" customWidth="1"/>
    <col min="520" max="520" width="36.75" customWidth="1"/>
    <col min="521" max="521" width="11.875" customWidth="1"/>
    <col min="522" max="522" width="14.625" customWidth="1"/>
    <col min="523" max="523" width="12.625" customWidth="1"/>
    <col min="524" max="524" width="15.625" customWidth="1"/>
    <col min="525" max="525" width="11.375" customWidth="1"/>
    <col min="772" max="772" width="18.75" customWidth="1"/>
    <col min="773" max="773" width="21.625" customWidth="1"/>
    <col min="774" max="774" width="17" customWidth="1"/>
    <col min="775" max="775" width="21.625" customWidth="1"/>
    <col min="776" max="776" width="36.75" customWidth="1"/>
    <col min="777" max="777" width="11.875" customWidth="1"/>
    <col min="778" max="778" width="14.625" customWidth="1"/>
    <col min="779" max="779" width="12.625" customWidth="1"/>
    <col min="780" max="780" width="15.625" customWidth="1"/>
    <col min="781" max="781" width="11.375" customWidth="1"/>
    <col min="1028" max="1028" width="18.75" customWidth="1"/>
    <col min="1029" max="1029" width="21.625" customWidth="1"/>
    <col min="1030" max="1030" width="17" customWidth="1"/>
    <col min="1031" max="1031" width="21.625" customWidth="1"/>
    <col min="1032" max="1032" width="36.75" customWidth="1"/>
    <col min="1033" max="1033" width="11.875" customWidth="1"/>
    <col min="1034" max="1034" width="14.625" customWidth="1"/>
    <col min="1035" max="1035" width="12.625" customWidth="1"/>
    <col min="1036" max="1036" width="15.625" customWidth="1"/>
    <col min="1037" max="1037" width="11.375" customWidth="1"/>
    <col min="1284" max="1284" width="18.75" customWidth="1"/>
    <col min="1285" max="1285" width="21.625" customWidth="1"/>
    <col min="1286" max="1286" width="17" customWidth="1"/>
    <col min="1287" max="1287" width="21.625" customWidth="1"/>
    <col min="1288" max="1288" width="36.75" customWidth="1"/>
    <col min="1289" max="1289" width="11.875" customWidth="1"/>
    <col min="1290" max="1290" width="14.625" customWidth="1"/>
    <col min="1291" max="1291" width="12.625" customWidth="1"/>
    <col min="1292" max="1292" width="15.625" customWidth="1"/>
    <col min="1293" max="1293" width="11.375" customWidth="1"/>
    <col min="1540" max="1540" width="18.75" customWidth="1"/>
    <col min="1541" max="1541" width="21.625" customWidth="1"/>
    <col min="1542" max="1542" width="17" customWidth="1"/>
    <col min="1543" max="1543" width="21.625" customWidth="1"/>
    <col min="1544" max="1544" width="36.75" customWidth="1"/>
    <col min="1545" max="1545" width="11.875" customWidth="1"/>
    <col min="1546" max="1546" width="14.625" customWidth="1"/>
    <col min="1547" max="1547" width="12.625" customWidth="1"/>
    <col min="1548" max="1548" width="15.625" customWidth="1"/>
    <col min="1549" max="1549" width="11.375" customWidth="1"/>
    <col min="1796" max="1796" width="18.75" customWidth="1"/>
    <col min="1797" max="1797" width="21.625" customWidth="1"/>
    <col min="1798" max="1798" width="17" customWidth="1"/>
    <col min="1799" max="1799" width="21.625" customWidth="1"/>
    <col min="1800" max="1800" width="36.75" customWidth="1"/>
    <col min="1801" max="1801" width="11.875" customWidth="1"/>
    <col min="1802" max="1802" width="14.625" customWidth="1"/>
    <col min="1803" max="1803" width="12.625" customWidth="1"/>
    <col min="1804" max="1804" width="15.625" customWidth="1"/>
    <col min="1805" max="1805" width="11.375" customWidth="1"/>
    <col min="2052" max="2052" width="18.75" customWidth="1"/>
    <col min="2053" max="2053" width="21.625" customWidth="1"/>
    <col min="2054" max="2054" width="17" customWidth="1"/>
    <col min="2055" max="2055" width="21.625" customWidth="1"/>
    <col min="2056" max="2056" width="36.75" customWidth="1"/>
    <col min="2057" max="2057" width="11.875" customWidth="1"/>
    <col min="2058" max="2058" width="14.625" customWidth="1"/>
    <col min="2059" max="2059" width="12.625" customWidth="1"/>
    <col min="2060" max="2060" width="15.625" customWidth="1"/>
    <col min="2061" max="2061" width="11.375" customWidth="1"/>
    <col min="2308" max="2308" width="18.75" customWidth="1"/>
    <col min="2309" max="2309" width="21.625" customWidth="1"/>
    <col min="2310" max="2310" width="17" customWidth="1"/>
    <col min="2311" max="2311" width="21.625" customWidth="1"/>
    <col min="2312" max="2312" width="36.75" customWidth="1"/>
    <col min="2313" max="2313" width="11.875" customWidth="1"/>
    <col min="2314" max="2314" width="14.625" customWidth="1"/>
    <col min="2315" max="2315" width="12.625" customWidth="1"/>
    <col min="2316" max="2316" width="15.625" customWidth="1"/>
    <col min="2317" max="2317" width="11.375" customWidth="1"/>
    <col min="2564" max="2564" width="18.75" customWidth="1"/>
    <col min="2565" max="2565" width="21.625" customWidth="1"/>
    <col min="2566" max="2566" width="17" customWidth="1"/>
    <col min="2567" max="2567" width="21.625" customWidth="1"/>
    <col min="2568" max="2568" width="36.75" customWidth="1"/>
    <col min="2569" max="2569" width="11.875" customWidth="1"/>
    <col min="2570" max="2570" width="14.625" customWidth="1"/>
    <col min="2571" max="2571" width="12.625" customWidth="1"/>
    <col min="2572" max="2572" width="15.625" customWidth="1"/>
    <col min="2573" max="2573" width="11.375" customWidth="1"/>
    <col min="2820" max="2820" width="18.75" customWidth="1"/>
    <col min="2821" max="2821" width="21.625" customWidth="1"/>
    <col min="2822" max="2822" width="17" customWidth="1"/>
    <col min="2823" max="2823" width="21.625" customWidth="1"/>
    <col min="2824" max="2824" width="36.75" customWidth="1"/>
    <col min="2825" max="2825" width="11.875" customWidth="1"/>
    <col min="2826" max="2826" width="14.625" customWidth="1"/>
    <col min="2827" max="2827" width="12.625" customWidth="1"/>
    <col min="2828" max="2828" width="15.625" customWidth="1"/>
    <col min="2829" max="2829" width="11.375" customWidth="1"/>
    <col min="3076" max="3076" width="18.75" customWidth="1"/>
    <col min="3077" max="3077" width="21.625" customWidth="1"/>
    <col min="3078" max="3078" width="17" customWidth="1"/>
    <col min="3079" max="3079" width="21.625" customWidth="1"/>
    <col min="3080" max="3080" width="36.75" customWidth="1"/>
    <col min="3081" max="3081" width="11.875" customWidth="1"/>
    <col min="3082" max="3082" width="14.625" customWidth="1"/>
    <col min="3083" max="3083" width="12.625" customWidth="1"/>
    <col min="3084" max="3084" width="15.625" customWidth="1"/>
    <col min="3085" max="3085" width="11.375" customWidth="1"/>
    <col min="3332" max="3332" width="18.75" customWidth="1"/>
    <col min="3333" max="3333" width="21.625" customWidth="1"/>
    <col min="3334" max="3334" width="17" customWidth="1"/>
    <col min="3335" max="3335" width="21.625" customWidth="1"/>
    <col min="3336" max="3336" width="36.75" customWidth="1"/>
    <col min="3337" max="3337" width="11.875" customWidth="1"/>
    <col min="3338" max="3338" width="14.625" customWidth="1"/>
    <col min="3339" max="3339" width="12.625" customWidth="1"/>
    <col min="3340" max="3340" width="15.625" customWidth="1"/>
    <col min="3341" max="3341" width="11.375" customWidth="1"/>
    <col min="3588" max="3588" width="18.75" customWidth="1"/>
    <col min="3589" max="3589" width="21.625" customWidth="1"/>
    <col min="3590" max="3590" width="17" customWidth="1"/>
    <col min="3591" max="3591" width="21.625" customWidth="1"/>
    <col min="3592" max="3592" width="36.75" customWidth="1"/>
    <col min="3593" max="3593" width="11.875" customWidth="1"/>
    <col min="3594" max="3594" width="14.625" customWidth="1"/>
    <col min="3595" max="3595" width="12.625" customWidth="1"/>
    <col min="3596" max="3596" width="15.625" customWidth="1"/>
    <col min="3597" max="3597" width="11.375" customWidth="1"/>
    <col min="3844" max="3844" width="18.75" customWidth="1"/>
    <col min="3845" max="3845" width="21.625" customWidth="1"/>
    <col min="3846" max="3846" width="17" customWidth="1"/>
    <col min="3847" max="3847" width="21.625" customWidth="1"/>
    <col min="3848" max="3848" width="36.75" customWidth="1"/>
    <col min="3849" max="3849" width="11.875" customWidth="1"/>
    <col min="3850" max="3850" width="14.625" customWidth="1"/>
    <col min="3851" max="3851" width="12.625" customWidth="1"/>
    <col min="3852" max="3852" width="15.625" customWidth="1"/>
    <col min="3853" max="3853" width="11.375" customWidth="1"/>
    <col min="4100" max="4100" width="18.75" customWidth="1"/>
    <col min="4101" max="4101" width="21.625" customWidth="1"/>
    <col min="4102" max="4102" width="17" customWidth="1"/>
    <col min="4103" max="4103" width="21.625" customWidth="1"/>
    <col min="4104" max="4104" width="36.75" customWidth="1"/>
    <col min="4105" max="4105" width="11.875" customWidth="1"/>
    <col min="4106" max="4106" width="14.625" customWidth="1"/>
    <col min="4107" max="4107" width="12.625" customWidth="1"/>
    <col min="4108" max="4108" width="15.625" customWidth="1"/>
    <col min="4109" max="4109" width="11.375" customWidth="1"/>
    <col min="4356" max="4356" width="18.75" customWidth="1"/>
    <col min="4357" max="4357" width="21.625" customWidth="1"/>
    <col min="4358" max="4358" width="17" customWidth="1"/>
    <col min="4359" max="4359" width="21.625" customWidth="1"/>
    <col min="4360" max="4360" width="36.75" customWidth="1"/>
    <col min="4361" max="4361" width="11.875" customWidth="1"/>
    <col min="4362" max="4362" width="14.625" customWidth="1"/>
    <col min="4363" max="4363" width="12.625" customWidth="1"/>
    <col min="4364" max="4364" width="15.625" customWidth="1"/>
    <col min="4365" max="4365" width="11.375" customWidth="1"/>
    <col min="4612" max="4612" width="18.75" customWidth="1"/>
    <col min="4613" max="4613" width="21.625" customWidth="1"/>
    <col min="4614" max="4614" width="17" customWidth="1"/>
    <col min="4615" max="4615" width="21.625" customWidth="1"/>
    <col min="4616" max="4616" width="36.75" customWidth="1"/>
    <col min="4617" max="4617" width="11.875" customWidth="1"/>
    <col min="4618" max="4618" width="14.625" customWidth="1"/>
    <col min="4619" max="4619" width="12.625" customWidth="1"/>
    <col min="4620" max="4620" width="15.625" customWidth="1"/>
    <col min="4621" max="4621" width="11.375" customWidth="1"/>
    <col min="4868" max="4868" width="18.75" customWidth="1"/>
    <col min="4869" max="4869" width="21.625" customWidth="1"/>
    <col min="4870" max="4870" width="17" customWidth="1"/>
    <col min="4871" max="4871" width="21.625" customWidth="1"/>
    <col min="4872" max="4872" width="36.75" customWidth="1"/>
    <col min="4873" max="4873" width="11.875" customWidth="1"/>
    <col min="4874" max="4874" width="14.625" customWidth="1"/>
    <col min="4875" max="4875" width="12.625" customWidth="1"/>
    <col min="4876" max="4876" width="15.625" customWidth="1"/>
    <col min="4877" max="4877" width="11.375" customWidth="1"/>
    <col min="5124" max="5124" width="18.75" customWidth="1"/>
    <col min="5125" max="5125" width="21.625" customWidth="1"/>
    <col min="5126" max="5126" width="17" customWidth="1"/>
    <col min="5127" max="5127" width="21.625" customWidth="1"/>
    <col min="5128" max="5128" width="36.75" customWidth="1"/>
    <col min="5129" max="5129" width="11.875" customWidth="1"/>
    <col min="5130" max="5130" width="14.625" customWidth="1"/>
    <col min="5131" max="5131" width="12.625" customWidth="1"/>
    <col min="5132" max="5132" width="15.625" customWidth="1"/>
    <col min="5133" max="5133" width="11.375" customWidth="1"/>
    <col min="5380" max="5380" width="18.75" customWidth="1"/>
    <col min="5381" max="5381" width="21.625" customWidth="1"/>
    <col min="5382" max="5382" width="17" customWidth="1"/>
    <col min="5383" max="5383" width="21.625" customWidth="1"/>
    <col min="5384" max="5384" width="36.75" customWidth="1"/>
    <col min="5385" max="5385" width="11.875" customWidth="1"/>
    <col min="5386" max="5386" width="14.625" customWidth="1"/>
    <col min="5387" max="5387" width="12.625" customWidth="1"/>
    <col min="5388" max="5388" width="15.625" customWidth="1"/>
    <col min="5389" max="5389" width="11.375" customWidth="1"/>
    <col min="5636" max="5636" width="18.75" customWidth="1"/>
    <col min="5637" max="5637" width="21.625" customWidth="1"/>
    <col min="5638" max="5638" width="17" customWidth="1"/>
    <col min="5639" max="5639" width="21.625" customWidth="1"/>
    <col min="5640" max="5640" width="36.75" customWidth="1"/>
    <col min="5641" max="5641" width="11.875" customWidth="1"/>
    <col min="5642" max="5642" width="14.625" customWidth="1"/>
    <col min="5643" max="5643" width="12.625" customWidth="1"/>
    <col min="5644" max="5644" width="15.625" customWidth="1"/>
    <col min="5645" max="5645" width="11.375" customWidth="1"/>
    <col min="5892" max="5892" width="18.75" customWidth="1"/>
    <col min="5893" max="5893" width="21.625" customWidth="1"/>
    <col min="5894" max="5894" width="17" customWidth="1"/>
    <col min="5895" max="5895" width="21.625" customWidth="1"/>
    <col min="5896" max="5896" width="36.75" customWidth="1"/>
    <col min="5897" max="5897" width="11.875" customWidth="1"/>
    <col min="5898" max="5898" width="14.625" customWidth="1"/>
    <col min="5899" max="5899" width="12.625" customWidth="1"/>
    <col min="5900" max="5900" width="15.625" customWidth="1"/>
    <col min="5901" max="5901" width="11.375" customWidth="1"/>
    <col min="6148" max="6148" width="18.75" customWidth="1"/>
    <col min="6149" max="6149" width="21.625" customWidth="1"/>
    <col min="6150" max="6150" width="17" customWidth="1"/>
    <col min="6151" max="6151" width="21.625" customWidth="1"/>
    <col min="6152" max="6152" width="36.75" customWidth="1"/>
    <col min="6153" max="6153" width="11.875" customWidth="1"/>
    <col min="6154" max="6154" width="14.625" customWidth="1"/>
    <col min="6155" max="6155" width="12.625" customWidth="1"/>
    <col min="6156" max="6156" width="15.625" customWidth="1"/>
    <col min="6157" max="6157" width="11.375" customWidth="1"/>
    <col min="6404" max="6404" width="18.75" customWidth="1"/>
    <col min="6405" max="6405" width="21.625" customWidth="1"/>
    <col min="6406" max="6406" width="17" customWidth="1"/>
    <col min="6407" max="6407" width="21.625" customWidth="1"/>
    <col min="6408" max="6408" width="36.75" customWidth="1"/>
    <col min="6409" max="6409" width="11.875" customWidth="1"/>
    <col min="6410" max="6410" width="14.625" customWidth="1"/>
    <col min="6411" max="6411" width="12.625" customWidth="1"/>
    <col min="6412" max="6412" width="15.625" customWidth="1"/>
    <col min="6413" max="6413" width="11.375" customWidth="1"/>
    <col min="6660" max="6660" width="18.75" customWidth="1"/>
    <col min="6661" max="6661" width="21.625" customWidth="1"/>
    <col min="6662" max="6662" width="17" customWidth="1"/>
    <col min="6663" max="6663" width="21.625" customWidth="1"/>
    <col min="6664" max="6664" width="36.75" customWidth="1"/>
    <col min="6665" max="6665" width="11.875" customWidth="1"/>
    <col min="6666" max="6666" width="14.625" customWidth="1"/>
    <col min="6667" max="6667" width="12.625" customWidth="1"/>
    <col min="6668" max="6668" width="15.625" customWidth="1"/>
    <col min="6669" max="6669" width="11.375" customWidth="1"/>
    <col min="6916" max="6916" width="18.75" customWidth="1"/>
    <col min="6917" max="6917" width="21.625" customWidth="1"/>
    <col min="6918" max="6918" width="17" customWidth="1"/>
    <col min="6919" max="6919" width="21.625" customWidth="1"/>
    <col min="6920" max="6920" width="36.75" customWidth="1"/>
    <col min="6921" max="6921" width="11.875" customWidth="1"/>
    <col min="6922" max="6922" width="14.625" customWidth="1"/>
    <col min="6923" max="6923" width="12.625" customWidth="1"/>
    <col min="6924" max="6924" width="15.625" customWidth="1"/>
    <col min="6925" max="6925" width="11.375" customWidth="1"/>
    <col min="7172" max="7172" width="18.75" customWidth="1"/>
    <col min="7173" max="7173" width="21.625" customWidth="1"/>
    <col min="7174" max="7174" width="17" customWidth="1"/>
    <col min="7175" max="7175" width="21.625" customWidth="1"/>
    <col min="7176" max="7176" width="36.75" customWidth="1"/>
    <col min="7177" max="7177" width="11.875" customWidth="1"/>
    <col min="7178" max="7178" width="14.625" customWidth="1"/>
    <col min="7179" max="7179" width="12.625" customWidth="1"/>
    <col min="7180" max="7180" width="15.625" customWidth="1"/>
    <col min="7181" max="7181" width="11.375" customWidth="1"/>
    <col min="7428" max="7428" width="18.75" customWidth="1"/>
    <col min="7429" max="7429" width="21.625" customWidth="1"/>
    <col min="7430" max="7430" width="17" customWidth="1"/>
    <col min="7431" max="7431" width="21.625" customWidth="1"/>
    <col min="7432" max="7432" width="36.75" customWidth="1"/>
    <col min="7433" max="7433" width="11.875" customWidth="1"/>
    <col min="7434" max="7434" width="14.625" customWidth="1"/>
    <col min="7435" max="7435" width="12.625" customWidth="1"/>
    <col min="7436" max="7436" width="15.625" customWidth="1"/>
    <col min="7437" max="7437" width="11.375" customWidth="1"/>
    <col min="7684" max="7684" width="18.75" customWidth="1"/>
    <col min="7685" max="7685" width="21.625" customWidth="1"/>
    <col min="7686" max="7686" width="17" customWidth="1"/>
    <col min="7687" max="7687" width="21.625" customWidth="1"/>
    <col min="7688" max="7688" width="36.75" customWidth="1"/>
    <col min="7689" max="7689" width="11.875" customWidth="1"/>
    <col min="7690" max="7690" width="14.625" customWidth="1"/>
    <col min="7691" max="7691" width="12.625" customWidth="1"/>
    <col min="7692" max="7692" width="15.625" customWidth="1"/>
    <col min="7693" max="7693" width="11.375" customWidth="1"/>
    <col min="7940" max="7940" width="18.75" customWidth="1"/>
    <col min="7941" max="7941" width="21.625" customWidth="1"/>
    <col min="7942" max="7942" width="17" customWidth="1"/>
    <col min="7943" max="7943" width="21.625" customWidth="1"/>
    <col min="7944" max="7944" width="36.75" customWidth="1"/>
    <col min="7945" max="7945" width="11.875" customWidth="1"/>
    <col min="7946" max="7946" width="14.625" customWidth="1"/>
    <col min="7947" max="7947" width="12.625" customWidth="1"/>
    <col min="7948" max="7948" width="15.625" customWidth="1"/>
    <col min="7949" max="7949" width="11.375" customWidth="1"/>
    <col min="8196" max="8196" width="18.75" customWidth="1"/>
    <col min="8197" max="8197" width="21.625" customWidth="1"/>
    <col min="8198" max="8198" width="17" customWidth="1"/>
    <col min="8199" max="8199" width="21.625" customWidth="1"/>
    <col min="8200" max="8200" width="36.75" customWidth="1"/>
    <col min="8201" max="8201" width="11.875" customWidth="1"/>
    <col min="8202" max="8202" width="14.625" customWidth="1"/>
    <col min="8203" max="8203" width="12.625" customWidth="1"/>
    <col min="8204" max="8204" width="15.625" customWidth="1"/>
    <col min="8205" max="8205" width="11.375" customWidth="1"/>
    <col min="8452" max="8452" width="18.75" customWidth="1"/>
    <col min="8453" max="8453" width="21.625" customWidth="1"/>
    <col min="8454" max="8454" width="17" customWidth="1"/>
    <col min="8455" max="8455" width="21.625" customWidth="1"/>
    <col min="8456" max="8456" width="36.75" customWidth="1"/>
    <col min="8457" max="8457" width="11.875" customWidth="1"/>
    <col min="8458" max="8458" width="14.625" customWidth="1"/>
    <col min="8459" max="8459" width="12.625" customWidth="1"/>
    <col min="8460" max="8460" width="15.625" customWidth="1"/>
    <col min="8461" max="8461" width="11.375" customWidth="1"/>
    <col min="8708" max="8708" width="18.75" customWidth="1"/>
    <col min="8709" max="8709" width="21.625" customWidth="1"/>
    <col min="8710" max="8710" width="17" customWidth="1"/>
    <col min="8711" max="8711" width="21.625" customWidth="1"/>
    <col min="8712" max="8712" width="36.75" customWidth="1"/>
    <col min="8713" max="8713" width="11.875" customWidth="1"/>
    <col min="8714" max="8714" width="14.625" customWidth="1"/>
    <col min="8715" max="8715" width="12.625" customWidth="1"/>
    <col min="8716" max="8716" width="15.625" customWidth="1"/>
    <col min="8717" max="8717" width="11.375" customWidth="1"/>
    <col min="8964" max="8964" width="18.75" customWidth="1"/>
    <col min="8965" max="8965" width="21.625" customWidth="1"/>
    <col min="8966" max="8966" width="17" customWidth="1"/>
    <col min="8967" max="8967" width="21.625" customWidth="1"/>
    <col min="8968" max="8968" width="36.75" customWidth="1"/>
    <col min="8969" max="8969" width="11.875" customWidth="1"/>
    <col min="8970" max="8970" width="14.625" customWidth="1"/>
    <col min="8971" max="8971" width="12.625" customWidth="1"/>
    <col min="8972" max="8972" width="15.625" customWidth="1"/>
    <col min="8973" max="8973" width="11.375" customWidth="1"/>
    <col min="9220" max="9220" width="18.75" customWidth="1"/>
    <col min="9221" max="9221" width="21.625" customWidth="1"/>
    <col min="9222" max="9222" width="17" customWidth="1"/>
    <col min="9223" max="9223" width="21.625" customWidth="1"/>
    <col min="9224" max="9224" width="36.75" customWidth="1"/>
    <col min="9225" max="9225" width="11.875" customWidth="1"/>
    <col min="9226" max="9226" width="14.625" customWidth="1"/>
    <col min="9227" max="9227" width="12.625" customWidth="1"/>
    <col min="9228" max="9228" width="15.625" customWidth="1"/>
    <col min="9229" max="9229" width="11.375" customWidth="1"/>
    <col min="9476" max="9476" width="18.75" customWidth="1"/>
    <col min="9477" max="9477" width="21.625" customWidth="1"/>
    <col min="9478" max="9478" width="17" customWidth="1"/>
    <col min="9479" max="9479" width="21.625" customWidth="1"/>
    <col min="9480" max="9480" width="36.75" customWidth="1"/>
    <col min="9481" max="9481" width="11.875" customWidth="1"/>
    <col min="9482" max="9482" width="14.625" customWidth="1"/>
    <col min="9483" max="9483" width="12.625" customWidth="1"/>
    <col min="9484" max="9484" width="15.625" customWidth="1"/>
    <col min="9485" max="9485" width="11.375" customWidth="1"/>
    <col min="9732" max="9732" width="18.75" customWidth="1"/>
    <col min="9733" max="9733" width="21.625" customWidth="1"/>
    <col min="9734" max="9734" width="17" customWidth="1"/>
    <col min="9735" max="9735" width="21.625" customWidth="1"/>
    <col min="9736" max="9736" width="36.75" customWidth="1"/>
    <col min="9737" max="9737" width="11.875" customWidth="1"/>
    <col min="9738" max="9738" width="14.625" customWidth="1"/>
    <col min="9739" max="9739" width="12.625" customWidth="1"/>
    <col min="9740" max="9740" width="15.625" customWidth="1"/>
    <col min="9741" max="9741" width="11.375" customWidth="1"/>
    <col min="9988" max="9988" width="18.75" customWidth="1"/>
    <col min="9989" max="9989" width="21.625" customWidth="1"/>
    <col min="9990" max="9990" width="17" customWidth="1"/>
    <col min="9991" max="9991" width="21.625" customWidth="1"/>
    <col min="9992" max="9992" width="36.75" customWidth="1"/>
    <col min="9993" max="9993" width="11.875" customWidth="1"/>
    <col min="9994" max="9994" width="14.625" customWidth="1"/>
    <col min="9995" max="9995" width="12.625" customWidth="1"/>
    <col min="9996" max="9996" width="15.625" customWidth="1"/>
    <col min="9997" max="9997" width="11.375" customWidth="1"/>
    <col min="10244" max="10244" width="18.75" customWidth="1"/>
    <col min="10245" max="10245" width="21.625" customWidth="1"/>
    <col min="10246" max="10246" width="17" customWidth="1"/>
    <col min="10247" max="10247" width="21.625" customWidth="1"/>
    <col min="10248" max="10248" width="36.75" customWidth="1"/>
    <col min="10249" max="10249" width="11.875" customWidth="1"/>
    <col min="10250" max="10250" width="14.625" customWidth="1"/>
    <col min="10251" max="10251" width="12.625" customWidth="1"/>
    <col min="10252" max="10252" width="15.625" customWidth="1"/>
    <col min="10253" max="10253" width="11.375" customWidth="1"/>
    <col min="10500" max="10500" width="18.75" customWidth="1"/>
    <col min="10501" max="10501" width="21.625" customWidth="1"/>
    <col min="10502" max="10502" width="17" customWidth="1"/>
    <col min="10503" max="10503" width="21.625" customWidth="1"/>
    <col min="10504" max="10504" width="36.75" customWidth="1"/>
    <col min="10505" max="10505" width="11.875" customWidth="1"/>
    <col min="10506" max="10506" width="14.625" customWidth="1"/>
    <col min="10507" max="10507" width="12.625" customWidth="1"/>
    <col min="10508" max="10508" width="15.625" customWidth="1"/>
    <col min="10509" max="10509" width="11.375" customWidth="1"/>
    <col min="10756" max="10756" width="18.75" customWidth="1"/>
    <col min="10757" max="10757" width="21.625" customWidth="1"/>
    <col min="10758" max="10758" width="17" customWidth="1"/>
    <col min="10759" max="10759" width="21.625" customWidth="1"/>
    <col min="10760" max="10760" width="36.75" customWidth="1"/>
    <col min="10761" max="10761" width="11.875" customWidth="1"/>
    <col min="10762" max="10762" width="14.625" customWidth="1"/>
    <col min="10763" max="10763" width="12.625" customWidth="1"/>
    <col min="10764" max="10764" width="15.625" customWidth="1"/>
    <col min="10765" max="10765" width="11.375" customWidth="1"/>
    <col min="11012" max="11012" width="18.75" customWidth="1"/>
    <col min="11013" max="11013" width="21.625" customWidth="1"/>
    <col min="11014" max="11014" width="17" customWidth="1"/>
    <col min="11015" max="11015" width="21.625" customWidth="1"/>
    <col min="11016" max="11016" width="36.75" customWidth="1"/>
    <col min="11017" max="11017" width="11.875" customWidth="1"/>
    <col min="11018" max="11018" width="14.625" customWidth="1"/>
    <col min="11019" max="11019" width="12.625" customWidth="1"/>
    <col min="11020" max="11020" width="15.625" customWidth="1"/>
    <col min="11021" max="11021" width="11.375" customWidth="1"/>
    <col min="11268" max="11268" width="18.75" customWidth="1"/>
    <col min="11269" max="11269" width="21.625" customWidth="1"/>
    <col min="11270" max="11270" width="17" customWidth="1"/>
    <col min="11271" max="11271" width="21.625" customWidth="1"/>
    <col min="11272" max="11272" width="36.75" customWidth="1"/>
    <col min="11273" max="11273" width="11.875" customWidth="1"/>
    <col min="11274" max="11274" width="14.625" customWidth="1"/>
    <col min="11275" max="11275" width="12.625" customWidth="1"/>
    <col min="11276" max="11276" width="15.625" customWidth="1"/>
    <col min="11277" max="11277" width="11.375" customWidth="1"/>
    <col min="11524" max="11524" width="18.75" customWidth="1"/>
    <col min="11525" max="11525" width="21.625" customWidth="1"/>
    <col min="11526" max="11526" width="17" customWidth="1"/>
    <col min="11527" max="11527" width="21.625" customWidth="1"/>
    <col min="11528" max="11528" width="36.75" customWidth="1"/>
    <col min="11529" max="11529" width="11.875" customWidth="1"/>
    <col min="11530" max="11530" width="14.625" customWidth="1"/>
    <col min="11531" max="11531" width="12.625" customWidth="1"/>
    <col min="11532" max="11532" width="15.625" customWidth="1"/>
    <col min="11533" max="11533" width="11.375" customWidth="1"/>
    <col min="11780" max="11780" width="18.75" customWidth="1"/>
    <col min="11781" max="11781" width="21.625" customWidth="1"/>
    <col min="11782" max="11782" width="17" customWidth="1"/>
    <col min="11783" max="11783" width="21.625" customWidth="1"/>
    <col min="11784" max="11784" width="36.75" customWidth="1"/>
    <col min="11785" max="11785" width="11.875" customWidth="1"/>
    <col min="11786" max="11786" width="14.625" customWidth="1"/>
    <col min="11787" max="11787" width="12.625" customWidth="1"/>
    <col min="11788" max="11788" width="15.625" customWidth="1"/>
    <col min="11789" max="11789" width="11.375" customWidth="1"/>
    <col min="12036" max="12036" width="18.75" customWidth="1"/>
    <col min="12037" max="12037" width="21.625" customWidth="1"/>
    <col min="12038" max="12038" width="17" customWidth="1"/>
    <col min="12039" max="12039" width="21.625" customWidth="1"/>
    <col min="12040" max="12040" width="36.75" customWidth="1"/>
    <col min="12041" max="12041" width="11.875" customWidth="1"/>
    <col min="12042" max="12042" width="14.625" customWidth="1"/>
    <col min="12043" max="12043" width="12.625" customWidth="1"/>
    <col min="12044" max="12044" width="15.625" customWidth="1"/>
    <col min="12045" max="12045" width="11.375" customWidth="1"/>
    <col min="12292" max="12292" width="18.75" customWidth="1"/>
    <col min="12293" max="12293" width="21.625" customWidth="1"/>
    <col min="12294" max="12294" width="17" customWidth="1"/>
    <col min="12295" max="12295" width="21.625" customWidth="1"/>
    <col min="12296" max="12296" width="36.75" customWidth="1"/>
    <col min="12297" max="12297" width="11.875" customWidth="1"/>
    <col min="12298" max="12298" width="14.625" customWidth="1"/>
    <col min="12299" max="12299" width="12.625" customWidth="1"/>
    <col min="12300" max="12300" width="15.625" customWidth="1"/>
    <col min="12301" max="12301" width="11.375" customWidth="1"/>
    <col min="12548" max="12548" width="18.75" customWidth="1"/>
    <col min="12549" max="12549" width="21.625" customWidth="1"/>
    <col min="12550" max="12550" width="17" customWidth="1"/>
    <col min="12551" max="12551" width="21.625" customWidth="1"/>
    <col min="12552" max="12552" width="36.75" customWidth="1"/>
    <col min="12553" max="12553" width="11.875" customWidth="1"/>
    <col min="12554" max="12554" width="14.625" customWidth="1"/>
    <col min="12555" max="12555" width="12.625" customWidth="1"/>
    <col min="12556" max="12556" width="15.625" customWidth="1"/>
    <col min="12557" max="12557" width="11.375" customWidth="1"/>
    <col min="12804" max="12804" width="18.75" customWidth="1"/>
    <col min="12805" max="12805" width="21.625" customWidth="1"/>
    <col min="12806" max="12806" width="17" customWidth="1"/>
    <col min="12807" max="12807" width="21.625" customWidth="1"/>
    <col min="12808" max="12808" width="36.75" customWidth="1"/>
    <col min="12809" max="12809" width="11.875" customWidth="1"/>
    <col min="12810" max="12810" width="14.625" customWidth="1"/>
    <col min="12811" max="12811" width="12.625" customWidth="1"/>
    <col min="12812" max="12812" width="15.625" customWidth="1"/>
    <col min="12813" max="12813" width="11.375" customWidth="1"/>
    <col min="13060" max="13060" width="18.75" customWidth="1"/>
    <col min="13061" max="13061" width="21.625" customWidth="1"/>
    <col min="13062" max="13062" width="17" customWidth="1"/>
    <col min="13063" max="13063" width="21.625" customWidth="1"/>
    <col min="13064" max="13064" width="36.75" customWidth="1"/>
    <col min="13065" max="13065" width="11.875" customWidth="1"/>
    <col min="13066" max="13066" width="14.625" customWidth="1"/>
    <col min="13067" max="13067" width="12.625" customWidth="1"/>
    <col min="13068" max="13068" width="15.625" customWidth="1"/>
    <col min="13069" max="13069" width="11.375" customWidth="1"/>
    <col min="13316" max="13316" width="18.75" customWidth="1"/>
    <col min="13317" max="13317" width="21.625" customWidth="1"/>
    <col min="13318" max="13318" width="17" customWidth="1"/>
    <col min="13319" max="13319" width="21.625" customWidth="1"/>
    <col min="13320" max="13320" width="36.75" customWidth="1"/>
    <col min="13321" max="13321" width="11.875" customWidth="1"/>
    <col min="13322" max="13322" width="14.625" customWidth="1"/>
    <col min="13323" max="13323" width="12.625" customWidth="1"/>
    <col min="13324" max="13324" width="15.625" customWidth="1"/>
    <col min="13325" max="13325" width="11.375" customWidth="1"/>
    <col min="13572" max="13572" width="18.75" customWidth="1"/>
    <col min="13573" max="13573" width="21.625" customWidth="1"/>
    <col min="13574" max="13574" width="17" customWidth="1"/>
    <col min="13575" max="13575" width="21.625" customWidth="1"/>
    <col min="13576" max="13576" width="36.75" customWidth="1"/>
    <col min="13577" max="13577" width="11.875" customWidth="1"/>
    <col min="13578" max="13578" width="14.625" customWidth="1"/>
    <col min="13579" max="13579" width="12.625" customWidth="1"/>
    <col min="13580" max="13580" width="15.625" customWidth="1"/>
    <col min="13581" max="13581" width="11.375" customWidth="1"/>
    <col min="13828" max="13828" width="18.75" customWidth="1"/>
    <col min="13829" max="13829" width="21.625" customWidth="1"/>
    <col min="13830" max="13830" width="17" customWidth="1"/>
    <col min="13831" max="13831" width="21.625" customWidth="1"/>
    <col min="13832" max="13832" width="36.75" customWidth="1"/>
    <col min="13833" max="13833" width="11.875" customWidth="1"/>
    <col min="13834" max="13834" width="14.625" customWidth="1"/>
    <col min="13835" max="13835" width="12.625" customWidth="1"/>
    <col min="13836" max="13836" width="15.625" customWidth="1"/>
    <col min="13837" max="13837" width="11.375" customWidth="1"/>
    <col min="14084" max="14084" width="18.75" customWidth="1"/>
    <col min="14085" max="14085" width="21.625" customWidth="1"/>
    <col min="14086" max="14086" width="17" customWidth="1"/>
    <col min="14087" max="14087" width="21.625" customWidth="1"/>
    <col min="14088" max="14088" width="36.75" customWidth="1"/>
    <col min="14089" max="14089" width="11.875" customWidth="1"/>
    <col min="14090" max="14090" width="14.625" customWidth="1"/>
    <col min="14091" max="14091" width="12.625" customWidth="1"/>
    <col min="14092" max="14092" width="15.625" customWidth="1"/>
    <col min="14093" max="14093" width="11.375" customWidth="1"/>
    <col min="14340" max="14340" width="18.75" customWidth="1"/>
    <col min="14341" max="14341" width="21.625" customWidth="1"/>
    <col min="14342" max="14342" width="17" customWidth="1"/>
    <col min="14343" max="14343" width="21.625" customWidth="1"/>
    <col min="14344" max="14344" width="36.75" customWidth="1"/>
    <col min="14345" max="14345" width="11.875" customWidth="1"/>
    <col min="14346" max="14346" width="14.625" customWidth="1"/>
    <col min="14347" max="14347" width="12.625" customWidth="1"/>
    <col min="14348" max="14348" width="15.625" customWidth="1"/>
    <col min="14349" max="14349" width="11.375" customWidth="1"/>
    <col min="14596" max="14596" width="18.75" customWidth="1"/>
    <col min="14597" max="14597" width="21.625" customWidth="1"/>
    <col min="14598" max="14598" width="17" customWidth="1"/>
    <col min="14599" max="14599" width="21.625" customWidth="1"/>
    <col min="14600" max="14600" width="36.75" customWidth="1"/>
    <col min="14601" max="14601" width="11.875" customWidth="1"/>
    <col min="14602" max="14602" width="14.625" customWidth="1"/>
    <col min="14603" max="14603" width="12.625" customWidth="1"/>
    <col min="14604" max="14604" width="15.625" customWidth="1"/>
    <col min="14605" max="14605" width="11.375" customWidth="1"/>
    <col min="14852" max="14852" width="18.75" customWidth="1"/>
    <col min="14853" max="14853" width="21.625" customWidth="1"/>
    <col min="14854" max="14854" width="17" customWidth="1"/>
    <col min="14855" max="14855" width="21.625" customWidth="1"/>
    <col min="14856" max="14856" width="36.75" customWidth="1"/>
    <col min="14857" max="14857" width="11.875" customWidth="1"/>
    <col min="14858" max="14858" width="14.625" customWidth="1"/>
    <col min="14859" max="14859" width="12.625" customWidth="1"/>
    <col min="14860" max="14860" width="15.625" customWidth="1"/>
    <col min="14861" max="14861" width="11.375" customWidth="1"/>
    <col min="15108" max="15108" width="18.75" customWidth="1"/>
    <col min="15109" max="15109" width="21.625" customWidth="1"/>
    <col min="15110" max="15110" width="17" customWidth="1"/>
    <col min="15111" max="15111" width="21.625" customWidth="1"/>
    <col min="15112" max="15112" width="36.75" customWidth="1"/>
    <col min="15113" max="15113" width="11.875" customWidth="1"/>
    <col min="15114" max="15114" width="14.625" customWidth="1"/>
    <col min="15115" max="15115" width="12.625" customWidth="1"/>
    <col min="15116" max="15116" width="15.625" customWidth="1"/>
    <col min="15117" max="15117" width="11.375" customWidth="1"/>
    <col min="15364" max="15364" width="18.75" customWidth="1"/>
    <col min="15365" max="15365" width="21.625" customWidth="1"/>
    <col min="15366" max="15366" width="17" customWidth="1"/>
    <col min="15367" max="15367" width="21.625" customWidth="1"/>
    <col min="15368" max="15368" width="36.75" customWidth="1"/>
    <col min="15369" max="15369" width="11.875" customWidth="1"/>
    <col min="15370" max="15370" width="14.625" customWidth="1"/>
    <col min="15371" max="15371" width="12.625" customWidth="1"/>
    <col min="15372" max="15372" width="15.625" customWidth="1"/>
    <col min="15373" max="15373" width="11.375" customWidth="1"/>
    <col min="15620" max="15620" width="18.75" customWidth="1"/>
    <col min="15621" max="15621" width="21.625" customWidth="1"/>
    <col min="15622" max="15622" width="17" customWidth="1"/>
    <col min="15623" max="15623" width="21.625" customWidth="1"/>
    <col min="15624" max="15624" width="36.75" customWidth="1"/>
    <col min="15625" max="15625" width="11.875" customWidth="1"/>
    <col min="15626" max="15626" width="14.625" customWidth="1"/>
    <col min="15627" max="15627" width="12.625" customWidth="1"/>
    <col min="15628" max="15628" width="15.625" customWidth="1"/>
    <col min="15629" max="15629" width="11.375" customWidth="1"/>
    <col min="15876" max="15876" width="18.75" customWidth="1"/>
    <col min="15877" max="15877" width="21.625" customWidth="1"/>
    <col min="15878" max="15878" width="17" customWidth="1"/>
    <col min="15879" max="15879" width="21.625" customWidth="1"/>
    <col min="15880" max="15880" width="36.75" customWidth="1"/>
    <col min="15881" max="15881" width="11.875" customWidth="1"/>
    <col min="15882" max="15882" width="14.625" customWidth="1"/>
    <col min="15883" max="15883" width="12.625" customWidth="1"/>
    <col min="15884" max="15884" width="15.625" customWidth="1"/>
    <col min="15885" max="15885" width="11.375" customWidth="1"/>
    <col min="16132" max="16132" width="18.75" customWidth="1"/>
    <col min="16133" max="16133" width="21.625" customWidth="1"/>
    <col min="16134" max="16134" width="17" customWidth="1"/>
    <col min="16135" max="16135" width="21.625" customWidth="1"/>
    <col min="16136" max="16136" width="36.75" customWidth="1"/>
    <col min="16137" max="16137" width="11.875" customWidth="1"/>
    <col min="16138" max="16138" width="14.625" customWidth="1"/>
    <col min="16139" max="16139" width="12.625" customWidth="1"/>
    <col min="16140" max="16140" width="15.625" customWidth="1"/>
    <col min="16141" max="16141" width="11.375" customWidth="1"/>
  </cols>
  <sheetData>
    <row r="1" spans="2:15">
      <c r="B1" s="95" t="s">
        <v>31</v>
      </c>
      <c r="C1" s="95"/>
      <c r="F1" s="96" t="s">
        <v>53</v>
      </c>
      <c r="G1" s="96"/>
      <c r="H1" s="30"/>
      <c r="I1" s="30"/>
    </row>
    <row r="2" spans="2:15">
      <c r="G2" s="14"/>
      <c r="H2" s="30"/>
    </row>
    <row r="3" spans="2:15" ht="22.5">
      <c r="B3" s="97" t="s">
        <v>33</v>
      </c>
      <c r="C3" s="97"/>
      <c r="D3" s="97"/>
      <c r="E3" s="97"/>
      <c r="F3" s="97"/>
      <c r="G3" s="97"/>
      <c r="H3" s="97"/>
    </row>
    <row r="4" spans="2:15" ht="18.75">
      <c r="B4" s="98"/>
      <c r="C4" s="98"/>
      <c r="D4" s="98"/>
      <c r="E4" s="31"/>
      <c r="F4" s="31"/>
      <c r="G4" s="31"/>
      <c r="H4" s="31"/>
      <c r="I4" s="32"/>
    </row>
    <row r="5" spans="2:15" ht="15.75">
      <c r="B5" s="33"/>
      <c r="C5" s="33"/>
      <c r="D5" s="34"/>
      <c r="E5" s="34"/>
      <c r="F5" s="34"/>
      <c r="G5" s="34"/>
      <c r="H5" s="31"/>
      <c r="I5" s="32"/>
    </row>
    <row r="6" spans="2:15" ht="15.75">
      <c r="B6" s="33"/>
      <c r="C6" s="33"/>
      <c r="D6" s="34"/>
      <c r="E6" s="34"/>
      <c r="F6" s="34"/>
      <c r="G6" s="34"/>
      <c r="H6" s="31"/>
      <c r="I6" s="32"/>
    </row>
    <row r="7" spans="2:15" ht="24.95" customHeight="1">
      <c r="B7" s="99" t="s">
        <v>54</v>
      </c>
      <c r="C7" s="99"/>
      <c r="D7" s="99"/>
      <c r="E7" s="99"/>
      <c r="F7" s="59"/>
    </row>
    <row r="8" spans="2:15" s="15" customFormat="1" ht="24.95" customHeight="1">
      <c r="B8" s="16" t="s">
        <v>132</v>
      </c>
      <c r="C8" s="16" t="s">
        <v>133</v>
      </c>
      <c r="D8" s="16" t="s">
        <v>145</v>
      </c>
      <c r="E8" s="16" t="s">
        <v>146</v>
      </c>
      <c r="F8" s="16" t="s">
        <v>147</v>
      </c>
      <c r="G8" s="16" t="s">
        <v>148</v>
      </c>
      <c r="H8" s="16" t="s">
        <v>138</v>
      </c>
      <c r="I8" s="35"/>
      <c r="J8"/>
    </row>
    <row r="9" spans="2:15" s="15" customFormat="1" ht="24.95" customHeight="1">
      <c r="B9" s="16" t="s">
        <v>169</v>
      </c>
      <c r="C9" s="16" t="s">
        <v>150</v>
      </c>
      <c r="D9" s="27">
        <v>100</v>
      </c>
      <c r="E9" s="27">
        <f>D9-(0.35%*D9+0.04%*100)</f>
        <v>99.61</v>
      </c>
      <c r="F9" s="4"/>
      <c r="G9" s="27">
        <f>D9+(0.35%*D9+0.04%*100)</f>
        <v>100.39</v>
      </c>
      <c r="H9" s="18" t="s">
        <v>312</v>
      </c>
      <c r="I9" s="62">
        <v>3</v>
      </c>
      <c r="J9">
        <f>(0.03%*D9+0.015)/1.732</f>
        <v>2.5981524249422631E-2</v>
      </c>
      <c r="K9">
        <f>J9/D9</f>
        <v>2.598152424942263E-4</v>
      </c>
      <c r="L9">
        <f>0.001/2/SQRT(3)/D9</f>
        <v>2.8867513459481289E-6</v>
      </c>
      <c r="M9" s="19">
        <f>2*SQRT(K9^2+L9^2)</f>
        <v>5.1966255807270529E-4</v>
      </c>
      <c r="O9" s="15">
        <f>J9*1.732</f>
        <v>4.4999999999999998E-2</v>
      </c>
    </row>
    <row r="10" spans="2:15" s="15" customFormat="1" ht="24.95" customHeight="1">
      <c r="B10" s="16"/>
      <c r="C10" s="16"/>
      <c r="D10" s="27">
        <v>10</v>
      </c>
      <c r="E10" s="27">
        <f>D10-(0.35%*D10+0.04%*100)</f>
        <v>9.9250000000000007</v>
      </c>
      <c r="F10" s="4"/>
      <c r="G10" s="27">
        <f>D10+(0.35%*D10+0.04%*100)</f>
        <v>10.074999999999999</v>
      </c>
      <c r="H10" s="18" t="s">
        <v>313</v>
      </c>
      <c r="I10" s="62">
        <v>3</v>
      </c>
      <c r="J10">
        <f>(0.03%*D10+0.005)/1.732</f>
        <v>4.6189376443418013E-3</v>
      </c>
      <c r="K10">
        <f>J10/D10</f>
        <v>4.6189376443418013E-4</v>
      </c>
      <c r="L10">
        <f>0.001/2/SQRT(3)/D10</f>
        <v>2.8867513459481289E-5</v>
      </c>
      <c r="M10" s="19">
        <f>2*SQRT(K10^2+L10^2)</f>
        <v>9.2558993718927431E-4</v>
      </c>
      <c r="O10" s="15">
        <f>J10*1.732</f>
        <v>8.0000000000000002E-3</v>
      </c>
    </row>
    <row r="11" spans="2:15" s="15" customFormat="1" ht="24.95" customHeight="1">
      <c r="B11" s="16"/>
      <c r="C11" s="16" t="s">
        <v>133</v>
      </c>
      <c r="D11" s="16" t="s">
        <v>152</v>
      </c>
      <c r="E11" s="16" t="s">
        <v>153</v>
      </c>
      <c r="F11" s="16" t="s">
        <v>154</v>
      </c>
      <c r="G11" s="16" t="s">
        <v>155</v>
      </c>
      <c r="H11" s="18"/>
      <c r="I11" s="62"/>
      <c r="L11"/>
      <c r="M11" s="22"/>
    </row>
    <row r="12" spans="2:15" s="15" customFormat="1" ht="24.95" customHeight="1">
      <c r="B12" s="16"/>
      <c r="C12" s="16" t="s">
        <v>156</v>
      </c>
      <c r="D12" s="37">
        <v>1</v>
      </c>
      <c r="E12" s="37">
        <f>D12-(0.35%*D12+0.03%*1)</f>
        <v>0.99619999999999997</v>
      </c>
      <c r="F12" s="7"/>
      <c r="G12" s="37">
        <f>D12+(0.35%*D12+0.03%*1)</f>
        <v>1.0038</v>
      </c>
      <c r="H12" s="18" t="s">
        <v>314</v>
      </c>
      <c r="I12" s="62">
        <v>5</v>
      </c>
      <c r="J12">
        <f>(0.03%*D12+0.00005)/1.732</f>
        <v>2.0207852193995381E-4</v>
      </c>
      <c r="K12">
        <f t="shared" ref="K12:K19" si="0">J12/D12</f>
        <v>2.0207852193995381E-4</v>
      </c>
      <c r="L12">
        <f>0.00001/2/SQRT(3)/D12</f>
        <v>2.8867513459481293E-6</v>
      </c>
      <c r="M12" s="19">
        <f t="shared" ref="M12:M19" si="1">2*SQRT(K12^2+L12^2)</f>
        <v>4.0419827987149933E-4</v>
      </c>
      <c r="O12" s="15">
        <f t="shared" ref="O12:O19" si="2">J12*1.732</f>
        <v>3.5E-4</v>
      </c>
    </row>
    <row r="13" spans="2:15" s="15" customFormat="1" ht="24.95" customHeight="1">
      <c r="B13" s="16"/>
      <c r="C13" s="16"/>
      <c r="D13" s="37">
        <v>0.2</v>
      </c>
      <c r="E13" s="37">
        <f>D13-(0.35%*D13+0.03%*1)</f>
        <v>0.19900000000000001</v>
      </c>
      <c r="F13" s="7"/>
      <c r="G13" s="37">
        <f>D13+(0.35%*D13+0.03%*1)</f>
        <v>0.20100000000000001</v>
      </c>
      <c r="H13" s="18" t="s">
        <v>315</v>
      </c>
      <c r="I13" s="62">
        <v>5</v>
      </c>
      <c r="J13">
        <f>(0.03%*D13+0.000015)/1.732</f>
        <v>4.3302540415704387E-5</v>
      </c>
      <c r="K13">
        <f t="shared" si="0"/>
        <v>2.1651270207852192E-4</v>
      </c>
      <c r="L13">
        <f>0.00001/2/SQRT(3)/D13</f>
        <v>1.4433756729740646E-5</v>
      </c>
      <c r="M13" s="19">
        <f t="shared" si="1"/>
        <v>4.3398655967518687E-4</v>
      </c>
      <c r="O13" s="15">
        <f t="shared" si="2"/>
        <v>7.4999999999999993E-5</v>
      </c>
    </row>
    <row r="14" spans="2:15" s="15" customFormat="1" ht="24.95" customHeight="1">
      <c r="B14" s="16"/>
      <c r="C14" s="16" t="s">
        <v>157</v>
      </c>
      <c r="D14" s="36">
        <v>10</v>
      </c>
      <c r="E14" s="36">
        <f>D14-(0.35%*D14+0.03%*10)</f>
        <v>9.9619999999999997</v>
      </c>
      <c r="F14" s="5"/>
      <c r="G14" s="36">
        <f>D14+(0.35%*D14+0.03%*10)</f>
        <v>10.038</v>
      </c>
      <c r="H14" s="18" t="s">
        <v>314</v>
      </c>
      <c r="I14" s="62">
        <v>4</v>
      </c>
      <c r="J14">
        <f>(0.03%*D14+0.0005)/1.732</f>
        <v>2.0207852193995378E-3</v>
      </c>
      <c r="K14">
        <f t="shared" si="0"/>
        <v>2.0207852193995378E-4</v>
      </c>
      <c r="L14">
        <f>0.0001/2/SQRT(3)/D14</f>
        <v>2.8867513459481293E-6</v>
      </c>
      <c r="M14" s="19">
        <f t="shared" si="1"/>
        <v>4.0419827987149928E-4</v>
      </c>
      <c r="O14" s="15">
        <f t="shared" si="2"/>
        <v>3.4999999999999996E-3</v>
      </c>
    </row>
    <row r="15" spans="2:15" s="15" customFormat="1" ht="24.95" customHeight="1">
      <c r="B15" s="16"/>
      <c r="C15" s="16"/>
      <c r="D15" s="36">
        <v>2</v>
      </c>
      <c r="E15" s="36">
        <f>D15-(0.35%*D15+0.03%*10)</f>
        <v>1.99</v>
      </c>
      <c r="F15" s="5"/>
      <c r="G15" s="36">
        <f>D15+(0.35%*D15+0.03%*10)</f>
        <v>2.0099999999999998</v>
      </c>
      <c r="H15" s="18" t="s">
        <v>316</v>
      </c>
      <c r="I15" s="62">
        <v>4</v>
      </c>
      <c r="J15">
        <f>(0.03%*D15+0.00005)/1.732</f>
        <v>3.7528868360277133E-4</v>
      </c>
      <c r="K15">
        <f t="shared" si="0"/>
        <v>1.8764434180138566E-4</v>
      </c>
      <c r="L15">
        <f>0.0001/2/SQRT(3)/D15</f>
        <v>1.4433756729740646E-5</v>
      </c>
      <c r="M15" s="19">
        <f t="shared" si="1"/>
        <v>3.763973025589242E-4</v>
      </c>
      <c r="O15" s="15">
        <f t="shared" si="2"/>
        <v>6.4999999999999997E-4</v>
      </c>
    </row>
    <row r="16" spans="2:15" s="15" customFormat="1" ht="24.95" customHeight="1">
      <c r="B16" s="16"/>
      <c r="C16" s="16" t="s">
        <v>158</v>
      </c>
      <c r="D16" s="26">
        <v>100</v>
      </c>
      <c r="E16" s="26">
        <f>D16-(0.35%*D16+0.03%*100)</f>
        <v>99.62</v>
      </c>
      <c r="F16" s="4"/>
      <c r="G16" s="26">
        <f>D16+(0.35%*D16+0.03%*100)</f>
        <v>100.38</v>
      </c>
      <c r="H16" s="18" t="s">
        <v>314</v>
      </c>
      <c r="I16" s="62">
        <v>3</v>
      </c>
      <c r="J16">
        <f>(0.03%*D16+0.005)/1.732</f>
        <v>2.0207852193995381E-2</v>
      </c>
      <c r="K16">
        <f t="shared" si="0"/>
        <v>2.0207852193995381E-4</v>
      </c>
      <c r="L16">
        <f>0.001/2/SQRT(3)/D16</f>
        <v>2.8867513459481289E-6</v>
      </c>
      <c r="M16" s="19">
        <f t="shared" si="1"/>
        <v>4.0419827987149933E-4</v>
      </c>
      <c r="O16" s="15">
        <f t="shared" si="2"/>
        <v>3.4999999999999996E-2</v>
      </c>
    </row>
    <row r="17" spans="2:15" s="15" customFormat="1" ht="24.95" customHeight="1">
      <c r="B17" s="16"/>
      <c r="C17" s="16"/>
      <c r="D17" s="26">
        <v>20</v>
      </c>
      <c r="E17" s="26">
        <f>D17-(0.35%*D17+0.03%*100)</f>
        <v>19.899999999999999</v>
      </c>
      <c r="F17" s="4"/>
      <c r="G17" s="26">
        <f>D17+(0.35%*D17+0.03%*100)</f>
        <v>20.100000000000001</v>
      </c>
      <c r="H17" s="18" t="s">
        <v>316</v>
      </c>
      <c r="I17" s="62">
        <v>3</v>
      </c>
      <c r="J17">
        <f>(0.03%*D17+0.0005)/1.732</f>
        <v>3.7528868360277132E-3</v>
      </c>
      <c r="K17">
        <f t="shared" si="0"/>
        <v>1.8764434180138566E-4</v>
      </c>
      <c r="L17">
        <f>0.001/2/SQRT(3)/D17</f>
        <v>1.4433756729740645E-5</v>
      </c>
      <c r="M17" s="19">
        <f t="shared" si="1"/>
        <v>3.763973025589242E-4</v>
      </c>
      <c r="O17" s="15">
        <f t="shared" si="2"/>
        <v>6.4999999999999988E-3</v>
      </c>
    </row>
    <row r="18" spans="2:15" s="15" customFormat="1" ht="24.95" customHeight="1">
      <c r="B18" s="16" t="s">
        <v>170</v>
      </c>
      <c r="C18" s="16" t="s">
        <v>168</v>
      </c>
      <c r="D18" s="38">
        <v>700</v>
      </c>
      <c r="E18" s="38">
        <f>D18-(0.06%*D18+0.0225%*1000)</f>
        <v>699.35500000000002</v>
      </c>
      <c r="F18" s="54"/>
      <c r="G18" s="38">
        <f>D18+(0.06%*D18+0.0225%*1000)</f>
        <v>700.64499999999998</v>
      </c>
      <c r="H18" s="18" t="s">
        <v>317</v>
      </c>
      <c r="I18" s="62">
        <v>2</v>
      </c>
      <c r="J18">
        <f>(0.009%*D18+0.004)/1.732</f>
        <v>3.8683602771362589E-2</v>
      </c>
      <c r="K18">
        <f t="shared" si="0"/>
        <v>5.5262289673375131E-5</v>
      </c>
      <c r="L18">
        <f>0.01/2/SQRT(3)/D18</f>
        <v>4.1239304942116129E-6</v>
      </c>
      <c r="M18" s="19">
        <f t="shared" si="1"/>
        <v>1.1083189906638092E-4</v>
      </c>
      <c r="O18" s="15">
        <f t="shared" si="2"/>
        <v>6.7000000000000004E-2</v>
      </c>
    </row>
    <row r="19" spans="2:15" s="15" customFormat="1" ht="24.95" customHeight="1">
      <c r="B19" s="16"/>
      <c r="C19" s="16"/>
      <c r="D19" s="38">
        <v>200</v>
      </c>
      <c r="E19" s="38">
        <f>D19-(0.06%*D19+0.0225%*1000)</f>
        <v>199.655</v>
      </c>
      <c r="F19" s="54"/>
      <c r="G19" s="38">
        <f>D19+(0.06%*D19+0.0225%*1000)</f>
        <v>200.345</v>
      </c>
      <c r="H19" s="18" t="s">
        <v>318</v>
      </c>
      <c r="I19" s="62">
        <v>2</v>
      </c>
      <c r="J19">
        <f>(0.0065%*D19+0.007)/1.732</f>
        <v>1.1547344110854504E-2</v>
      </c>
      <c r="K19">
        <f t="shared" si="0"/>
        <v>5.7736720554272516E-5</v>
      </c>
      <c r="L19">
        <f>0.01/2/SQRT(3)/D19</f>
        <v>1.4433756729740645E-5</v>
      </c>
      <c r="M19" s="19">
        <f t="shared" si="1"/>
        <v>1.1902709328040381E-4</v>
      </c>
      <c r="O19" s="15">
        <f t="shared" si="2"/>
        <v>0.02</v>
      </c>
    </row>
    <row r="20" spans="2:15" s="15" customFormat="1" ht="24.95" customHeight="1">
      <c r="B20" s="16" t="s">
        <v>132</v>
      </c>
      <c r="C20" s="16" t="s">
        <v>133</v>
      </c>
      <c r="D20" s="16" t="s">
        <v>145</v>
      </c>
      <c r="E20" s="16" t="s">
        <v>146</v>
      </c>
      <c r="F20" s="16" t="s">
        <v>147</v>
      </c>
      <c r="G20" s="16" t="s">
        <v>148</v>
      </c>
      <c r="H20" s="18"/>
      <c r="I20" s="62"/>
      <c r="M20" s="22"/>
    </row>
    <row r="21" spans="2:15" s="15" customFormat="1" ht="24.95" customHeight="1">
      <c r="B21" s="16" t="s">
        <v>143</v>
      </c>
      <c r="C21" s="16" t="s">
        <v>150</v>
      </c>
      <c r="D21" s="27">
        <v>100</v>
      </c>
      <c r="E21" s="27">
        <f>D21-(0.06%*D21+0.04%*100)</f>
        <v>99.9</v>
      </c>
      <c r="F21" s="4"/>
      <c r="G21" s="27">
        <f>D21+(0.06%*D21+0.04%*100)</f>
        <v>100.1</v>
      </c>
      <c r="H21" s="18" t="s">
        <v>312</v>
      </c>
      <c r="I21" s="62">
        <v>3</v>
      </c>
      <c r="J21">
        <f>(0.01%*D21+0.008)/1.732</f>
        <v>1.0392609699769054E-2</v>
      </c>
      <c r="K21">
        <f>J21/D21</f>
        <v>1.0392609699769054E-4</v>
      </c>
      <c r="L21">
        <f>0.001/2/SQRT(3)/D21</f>
        <v>2.8867513459481289E-6</v>
      </c>
      <c r="M21" s="19">
        <f>2*SQRT(K21^2+L21^2)</f>
        <v>2.0793236371961644E-4</v>
      </c>
      <c r="O21" s="15">
        <f>J21*1.732</f>
        <v>1.8000000000000002E-2</v>
      </c>
    </row>
    <row r="22" spans="2:15" s="15" customFormat="1" ht="24.95" customHeight="1">
      <c r="B22" s="16"/>
      <c r="C22" s="16"/>
      <c r="D22" s="27">
        <v>50</v>
      </c>
      <c r="E22" s="27">
        <f>D22-(0.06%*D22+0.04%*100)</f>
        <v>49.93</v>
      </c>
      <c r="F22" s="4"/>
      <c r="G22" s="27">
        <f>D22+(0.06%*D22+0.04%*100)</f>
        <v>50.07</v>
      </c>
      <c r="H22" s="18" t="s">
        <v>317</v>
      </c>
      <c r="I22" s="62">
        <v>3</v>
      </c>
      <c r="J22">
        <f>(0.01%*D22+0.008)/1.732</f>
        <v>7.5057736720554281E-3</v>
      </c>
      <c r="K22">
        <f>J22/D22</f>
        <v>1.5011547344110856E-4</v>
      </c>
      <c r="L22">
        <f>0.001/2/SQRT(3)/D22</f>
        <v>5.7735026918962578E-6</v>
      </c>
      <c r="M22" s="19">
        <f>2*SQRT(K22^2+L22^2)</f>
        <v>3.0045291611020521E-4</v>
      </c>
      <c r="O22" s="15">
        <f>J22*1.732</f>
        <v>1.3000000000000001E-2</v>
      </c>
    </row>
    <row r="23" spans="2:15" s="15" customFormat="1" ht="24.95" customHeight="1">
      <c r="B23" s="16"/>
      <c r="C23" s="16"/>
      <c r="D23" s="27">
        <v>10</v>
      </c>
      <c r="E23" s="27">
        <f>D23-(0.06%*D23+0.04%*100)</f>
        <v>9.9540000000000006</v>
      </c>
      <c r="F23" s="4"/>
      <c r="G23" s="27">
        <f>D23+(0.06%*D23+0.04%*100)</f>
        <v>10.045999999999999</v>
      </c>
      <c r="H23" s="18" t="s">
        <v>313</v>
      </c>
      <c r="I23" s="62">
        <v>3</v>
      </c>
      <c r="J23">
        <f>(0.01%*D23+0.005)/1.732</f>
        <v>3.4642032332563512E-3</v>
      </c>
      <c r="K23">
        <f>J23/D23</f>
        <v>3.464203233256351E-4</v>
      </c>
      <c r="L23">
        <f>0.001/2/SQRT(3)/D23</f>
        <v>2.8867513459481289E-5</v>
      </c>
      <c r="M23" s="19">
        <f>2*SQRT(K23^2+L23^2)</f>
        <v>6.9524204057686521E-4</v>
      </c>
      <c r="O23" s="15">
        <f>J23*1.732</f>
        <v>6.0000000000000001E-3</v>
      </c>
    </row>
    <row r="24" spans="2:15" s="15" customFormat="1" ht="24.95" customHeight="1">
      <c r="B24" s="16"/>
      <c r="C24" s="16" t="s">
        <v>133</v>
      </c>
      <c r="D24" s="16" t="s">
        <v>152</v>
      </c>
      <c r="E24" s="16" t="s">
        <v>153</v>
      </c>
      <c r="F24" s="16" t="s">
        <v>154</v>
      </c>
      <c r="G24" s="16" t="s">
        <v>155</v>
      </c>
      <c r="H24" s="18"/>
      <c r="I24" s="62"/>
      <c r="M24" s="22"/>
    </row>
    <row r="25" spans="2:15" s="15" customFormat="1" ht="24.95" customHeight="1">
      <c r="B25" s="16"/>
      <c r="C25" s="16" t="s">
        <v>156</v>
      </c>
      <c r="D25" s="37">
        <v>1</v>
      </c>
      <c r="E25" s="37">
        <f>D25-(0.06%*D25+0.03%*1)</f>
        <v>0.99909999999999999</v>
      </c>
      <c r="F25" s="7"/>
      <c r="G25" s="37">
        <f>D25+(0.06%*D25+0.03%*1)</f>
        <v>1.0008999999999999</v>
      </c>
      <c r="H25" s="18" t="s">
        <v>314</v>
      </c>
      <c r="I25" s="62">
        <v>5</v>
      </c>
      <c r="J25">
        <f>(0.0052%*D25+0.00001)/1.732</f>
        <v>3.579676674364896E-5</v>
      </c>
      <c r="K25">
        <f t="shared" ref="K25:K36" si="3">J25/D25</f>
        <v>3.579676674364896E-5</v>
      </c>
      <c r="L25">
        <f>0.00001/2/SQRT(3)/D25</f>
        <v>2.8867513459481293E-6</v>
      </c>
      <c r="M25" s="19">
        <f t="shared" ref="M25:M36" si="4">2*SQRT(K25^2+L25^2)</f>
        <v>7.1825951929161254E-5</v>
      </c>
      <c r="O25" s="15">
        <f t="shared" ref="O25:O36" si="5">J25*1.732</f>
        <v>6.2000000000000003E-5</v>
      </c>
    </row>
    <row r="26" spans="2:15" s="15" customFormat="1" ht="24.95" customHeight="1">
      <c r="B26" s="16"/>
      <c r="C26" s="16"/>
      <c r="D26" s="37">
        <v>0.5</v>
      </c>
      <c r="E26" s="37">
        <f>D26-(0.06%*D26+0.03%*1)</f>
        <v>0.49940000000000001</v>
      </c>
      <c r="F26" s="7"/>
      <c r="G26" s="37">
        <f>D26+(0.06%*D26+0.03%*1)</f>
        <v>0.50060000000000004</v>
      </c>
      <c r="H26" s="18" t="s">
        <v>319</v>
      </c>
      <c r="I26" s="62">
        <v>5</v>
      </c>
      <c r="J26">
        <f>(0.0052%*D26+0.00001)/1.732</f>
        <v>2.0785219399538107E-5</v>
      </c>
      <c r="K26">
        <f t="shared" si="3"/>
        <v>4.1570438799076213E-5</v>
      </c>
      <c r="L26">
        <f>0.00001/2/SQRT(3)/D26</f>
        <v>5.7735026918962587E-6</v>
      </c>
      <c r="M26" s="19">
        <f t="shared" si="4"/>
        <v>8.3938899570606111E-5</v>
      </c>
      <c r="O26" s="15">
        <f t="shared" si="5"/>
        <v>3.6000000000000001E-5</v>
      </c>
    </row>
    <row r="27" spans="2:15" s="15" customFormat="1" ht="24.95" customHeight="1">
      <c r="B27" s="16"/>
      <c r="C27" s="16"/>
      <c r="D27" s="37">
        <v>0.2</v>
      </c>
      <c r="E27" s="37">
        <f>D27-(0.06%*D27+0.03%*1)</f>
        <v>0.19958000000000001</v>
      </c>
      <c r="F27" s="7"/>
      <c r="G27" s="37">
        <f>D27+(0.06%*D27+0.03%*1)</f>
        <v>0.20042000000000001</v>
      </c>
      <c r="H27" s="18" t="s">
        <v>316</v>
      </c>
      <c r="I27" s="62">
        <v>5</v>
      </c>
      <c r="J27">
        <f>(0.01%*D27+0.000008)/1.732</f>
        <v>1.6166281755196306E-5</v>
      </c>
      <c r="K27">
        <f t="shared" si="3"/>
        <v>8.0831408775981528E-5</v>
      </c>
      <c r="L27">
        <f>0.00001/2/SQRT(3)/D27</f>
        <v>1.4433756729740646E-5</v>
      </c>
      <c r="M27" s="19">
        <f t="shared" si="4"/>
        <v>1.6421997415714274E-4</v>
      </c>
      <c r="O27" s="15">
        <f t="shared" si="5"/>
        <v>2.8000000000000003E-5</v>
      </c>
    </row>
    <row r="28" spans="2:15" s="15" customFormat="1" ht="24.95" customHeight="1">
      <c r="B28" s="16"/>
      <c r="C28" s="16" t="s">
        <v>157</v>
      </c>
      <c r="D28" s="17">
        <v>10</v>
      </c>
      <c r="E28" s="36">
        <f>D28-(0.06%*D28+0.03%*10)</f>
        <v>9.9909999999999997</v>
      </c>
      <c r="F28" s="5"/>
      <c r="G28" s="36">
        <f>D28+(0.06%*D28+0.03%*10)</f>
        <v>10.009</v>
      </c>
      <c r="H28" s="18" t="s">
        <v>314</v>
      </c>
      <c r="I28" s="62">
        <v>4</v>
      </c>
      <c r="J28">
        <f>(0.0052%*D28+0.00007)/1.732</f>
        <v>3.406466512702078E-4</v>
      </c>
      <c r="K28">
        <f t="shared" si="3"/>
        <v>3.406466512702078E-5</v>
      </c>
      <c r="L28">
        <f>0.0001/2/SQRT(3)/D28</f>
        <v>2.8867513459481293E-6</v>
      </c>
      <c r="M28" s="19">
        <f t="shared" si="4"/>
        <v>6.8373525389565774E-5</v>
      </c>
      <c r="O28" s="15">
        <f t="shared" si="5"/>
        <v>5.8999999999999992E-4</v>
      </c>
    </row>
    <row r="29" spans="2:15" s="15" customFormat="1" ht="24.95" customHeight="1">
      <c r="B29" s="16"/>
      <c r="C29" s="16"/>
      <c r="D29" s="17">
        <v>5</v>
      </c>
      <c r="E29" s="36">
        <f>D29-(0.06%*D29+0.03%*10)</f>
        <v>4.9939999999999998</v>
      </c>
      <c r="F29" s="5"/>
      <c r="G29" s="36">
        <f>D29+(0.06%*D29+0.03%*10)</f>
        <v>5.0060000000000002</v>
      </c>
      <c r="H29" s="18" t="s">
        <v>319</v>
      </c>
      <c r="I29" s="62">
        <v>4</v>
      </c>
      <c r="J29">
        <f>(0.0052%*D29+0.00007)/1.732</f>
        <v>1.9053117782909931E-4</v>
      </c>
      <c r="K29">
        <f t="shared" si="3"/>
        <v>3.8106235565819866E-5</v>
      </c>
      <c r="L29">
        <f>0.0001/2/SQRT(3)/D29</f>
        <v>5.7735026918962587E-6</v>
      </c>
      <c r="M29" s="19">
        <f t="shared" si="4"/>
        <v>7.7082255346638329E-5</v>
      </c>
      <c r="O29" s="15">
        <f t="shared" si="5"/>
        <v>3.3E-4</v>
      </c>
    </row>
    <row r="30" spans="2:15" s="15" customFormat="1" ht="24.95" customHeight="1">
      <c r="B30" s="16"/>
      <c r="C30" s="16"/>
      <c r="D30" s="17">
        <v>2</v>
      </c>
      <c r="E30" s="36">
        <f>D30-(0.06%*D30+0.03%*10)</f>
        <v>1.9958</v>
      </c>
      <c r="F30" s="5"/>
      <c r="G30" s="36">
        <f>D30+(0.06%*D30+0.03%*10)</f>
        <v>2.0042</v>
      </c>
      <c r="H30" s="18" t="s">
        <v>316</v>
      </c>
      <c r="I30" s="62">
        <v>4</v>
      </c>
      <c r="J30">
        <f>(0.0052%*D30+0.00001)/1.732</f>
        <v>6.5819861431870661E-5</v>
      </c>
      <c r="K30">
        <f t="shared" si="3"/>
        <v>3.2909930715935331E-5</v>
      </c>
      <c r="L30">
        <f>0.0001/2/SQRT(3)/D30</f>
        <v>1.4433756729740646E-5</v>
      </c>
      <c r="M30" s="19">
        <f t="shared" si="4"/>
        <v>7.1872021623466166E-5</v>
      </c>
      <c r="O30" s="15">
        <f t="shared" si="5"/>
        <v>1.1399999999999998E-4</v>
      </c>
    </row>
    <row r="31" spans="2:15" s="15" customFormat="1" ht="24.95" customHeight="1">
      <c r="B31" s="16"/>
      <c r="C31" s="16" t="s">
        <v>158</v>
      </c>
      <c r="D31" s="27">
        <v>100</v>
      </c>
      <c r="E31" s="26">
        <f>D31-(0.06%*D31+0.03%*100)</f>
        <v>99.91</v>
      </c>
      <c r="F31" s="4"/>
      <c r="G31" s="26">
        <f>D31+(0.06%*D31+0.03%*100)</f>
        <v>100.09</v>
      </c>
      <c r="H31" s="18" t="s">
        <v>314</v>
      </c>
      <c r="I31" s="62">
        <v>3</v>
      </c>
      <c r="J31">
        <f>(0.0065%*D31+0.0007)/1.732</f>
        <v>4.1570438799076207E-3</v>
      </c>
      <c r="K31">
        <f t="shared" si="3"/>
        <v>4.1570438799076207E-5</v>
      </c>
      <c r="L31">
        <f>0.001/2/SQRT(3)/D31</f>
        <v>2.8867513459481289E-6</v>
      </c>
      <c r="M31" s="19">
        <f t="shared" si="4"/>
        <v>8.3341099471535027E-5</v>
      </c>
      <c r="O31" s="15">
        <f t="shared" si="5"/>
        <v>7.1999999999999989E-3</v>
      </c>
    </row>
    <row r="32" spans="2:15" s="15" customFormat="1" ht="24.95" customHeight="1">
      <c r="B32" s="16"/>
      <c r="C32" s="16"/>
      <c r="D32" s="27">
        <v>50</v>
      </c>
      <c r="E32" s="26">
        <f>D32-(0.06%*D32+0.03%*100)</f>
        <v>49.94</v>
      </c>
      <c r="F32" s="4"/>
      <c r="G32" s="26">
        <f>D32+(0.06%*D32+0.03%*100)</f>
        <v>50.06</v>
      </c>
      <c r="H32" s="18" t="s">
        <v>320</v>
      </c>
      <c r="I32" s="62">
        <v>3</v>
      </c>
      <c r="J32">
        <f>(0.0065%*D32+0.0007)/1.732</f>
        <v>2.2806004618937644E-3</v>
      </c>
      <c r="K32">
        <f t="shared" si="3"/>
        <v>4.5612009237875286E-5</v>
      </c>
      <c r="L32">
        <f>0.001/2/SQRT(3)/D32</f>
        <v>5.7735026918962578E-6</v>
      </c>
      <c r="M32" s="19">
        <f t="shared" si="4"/>
        <v>9.1951916131190089E-5</v>
      </c>
      <c r="O32" s="15">
        <f t="shared" si="5"/>
        <v>3.9499999999999995E-3</v>
      </c>
    </row>
    <row r="33" spans="2:15" s="15" customFormat="1" ht="24.95" customHeight="1">
      <c r="B33" s="16"/>
      <c r="C33" s="16"/>
      <c r="D33" s="27">
        <v>20</v>
      </c>
      <c r="E33" s="26">
        <f>D33-(0.06%*D33+0.03%*100)</f>
        <v>19.957999999999998</v>
      </c>
      <c r="F33" s="4"/>
      <c r="G33" s="26">
        <f>D33+(0.06%*D33+0.03%*100)</f>
        <v>20.042000000000002</v>
      </c>
      <c r="H33" s="18" t="s">
        <v>316</v>
      </c>
      <c r="I33" s="62">
        <v>3</v>
      </c>
      <c r="J33">
        <f>(0.0052%*D33+0.00007)/1.732</f>
        <v>6.4087759815242493E-4</v>
      </c>
      <c r="K33">
        <f t="shared" si="3"/>
        <v>3.2043879907621244E-5</v>
      </c>
      <c r="L33">
        <f>0.001/2/SQRT(3)/D33</f>
        <v>1.4433756729740645E-5</v>
      </c>
      <c r="M33" s="19">
        <f t="shared" si="4"/>
        <v>7.0289218885043409E-5</v>
      </c>
      <c r="O33" s="15">
        <f t="shared" si="5"/>
        <v>1.1099999999999999E-3</v>
      </c>
    </row>
    <row r="34" spans="2:15" s="15" customFormat="1" ht="24.95" customHeight="1">
      <c r="B34" s="16"/>
      <c r="C34" s="16" t="s">
        <v>168</v>
      </c>
      <c r="D34" s="39">
        <v>700</v>
      </c>
      <c r="E34" s="38">
        <f>D34-(0.06%*D34+0.0225%*1000)</f>
        <v>699.35500000000002</v>
      </c>
      <c r="F34" s="54"/>
      <c r="G34" s="38">
        <f>D34+(0.06%*D34+0.0225%*1000)</f>
        <v>700.64499999999998</v>
      </c>
      <c r="H34" s="18" t="s">
        <v>317</v>
      </c>
      <c r="I34" s="62">
        <v>2</v>
      </c>
      <c r="J34">
        <f>(0.009%*D34+0.004)/1.732</f>
        <v>3.8683602771362589E-2</v>
      </c>
      <c r="K34">
        <f t="shared" si="3"/>
        <v>5.5262289673375131E-5</v>
      </c>
      <c r="L34">
        <f>0.01/2/SQRT(3)/D34</f>
        <v>4.1239304942116129E-6</v>
      </c>
      <c r="M34" s="19">
        <f t="shared" si="4"/>
        <v>1.1083189906638092E-4</v>
      </c>
      <c r="O34" s="15">
        <f t="shared" si="5"/>
        <v>6.7000000000000004E-2</v>
      </c>
    </row>
    <row r="35" spans="2:15" s="15" customFormat="1" ht="24.95" customHeight="1">
      <c r="B35" s="16"/>
      <c r="C35" s="16"/>
      <c r="D35" s="39">
        <v>500</v>
      </c>
      <c r="E35" s="38">
        <f>D35-(0.06%*D35+0.0225%*1000)</f>
        <v>499.47500000000002</v>
      </c>
      <c r="F35" s="54"/>
      <c r="G35" s="38">
        <f>D35+(0.06%*D35+0.0225%*1000)</f>
        <v>500.52499999999998</v>
      </c>
      <c r="H35" s="18" t="s">
        <v>317</v>
      </c>
      <c r="I35" s="62">
        <v>2</v>
      </c>
      <c r="J35">
        <f>(0.009%*D35+0.004)/1.732</f>
        <v>2.8290993071593534E-2</v>
      </c>
      <c r="K35">
        <f t="shared" si="3"/>
        <v>5.6581986143187067E-5</v>
      </c>
      <c r="L35">
        <f>0.01/2/SQRT(3)/D35</f>
        <v>5.7735026918962578E-6</v>
      </c>
      <c r="M35" s="19">
        <f t="shared" si="4"/>
        <v>1.1375156243746538E-4</v>
      </c>
      <c r="O35" s="15">
        <f t="shared" si="5"/>
        <v>4.9000000000000002E-2</v>
      </c>
    </row>
    <row r="36" spans="2:15" s="15" customFormat="1" ht="24.95" customHeight="1">
      <c r="B36" s="16"/>
      <c r="C36" s="16"/>
      <c r="D36" s="39">
        <v>200</v>
      </c>
      <c r="E36" s="38">
        <f>D36-(0.06%*D36+0.0225%*1000)</f>
        <v>199.655</v>
      </c>
      <c r="F36" s="54"/>
      <c r="G36" s="38">
        <f>D36+(0.06%*D36+0.0225%*1000)</f>
        <v>200.345</v>
      </c>
      <c r="H36" s="18" t="s">
        <v>318</v>
      </c>
      <c r="I36" s="62">
        <v>2</v>
      </c>
      <c r="J36">
        <f>(0.0065%*D36+0.007)/1.732</f>
        <v>1.1547344110854504E-2</v>
      </c>
      <c r="K36">
        <f t="shared" si="3"/>
        <v>5.7736720554272516E-5</v>
      </c>
      <c r="L36">
        <f>0.01/2/SQRT(3)/D36</f>
        <v>1.4433756729740645E-5</v>
      </c>
      <c r="M36" s="19">
        <f t="shared" si="4"/>
        <v>1.1902709328040381E-4</v>
      </c>
      <c r="O36" s="15">
        <f t="shared" si="5"/>
        <v>0.02</v>
      </c>
    </row>
    <row r="37" spans="2:15" s="15" customFormat="1" ht="20.25"/>
    <row r="38" spans="2:15" s="15" customFormat="1" ht="20.25"/>
    <row r="39" spans="2:15" s="15" customFormat="1" ht="20.25"/>
    <row r="40" spans="2:15" s="15" customFormat="1" ht="20.25"/>
    <row r="41" spans="2:15" s="15" customFormat="1" ht="20.25"/>
    <row r="42" spans="2:15" s="15" customFormat="1" ht="20.25"/>
    <row r="43" spans="2:15" s="15" customFormat="1" ht="20.25"/>
    <row r="44" spans="2:15" s="15" customFormat="1" ht="20.25"/>
    <row r="45" spans="2:15" s="15" customFormat="1" ht="20.25"/>
    <row r="46" spans="2:15" s="15" customFormat="1" ht="20.25"/>
    <row r="47" spans="2:15" s="15" customFormat="1" ht="20.25"/>
    <row r="48" spans="2:15" s="15" customFormat="1" ht="20.25"/>
    <row r="49" s="15" customFormat="1" ht="20.25"/>
    <row r="50" s="15" customFormat="1" ht="20.25"/>
    <row r="51" s="15" customFormat="1" ht="20.25"/>
    <row r="52" s="15" customFormat="1" ht="20.25"/>
    <row r="53" s="15" customFormat="1" ht="20.25"/>
    <row r="54" s="15" customFormat="1" ht="20.25"/>
    <row r="55" s="15" customFormat="1" ht="20.25"/>
    <row r="56" s="15" customFormat="1" ht="20.25"/>
    <row r="57" s="15" customFormat="1" ht="20.25"/>
    <row r="58" s="15" customFormat="1" ht="20.25"/>
  </sheetData>
  <mergeCells count="5">
    <mergeCell ref="B1:C1"/>
    <mergeCell ref="F1:G1"/>
    <mergeCell ref="B3:H3"/>
    <mergeCell ref="B4:D4"/>
    <mergeCell ref="B7:E7"/>
  </mergeCells>
  <phoneticPr fontId="2" type="noConversion"/>
  <conditionalFormatting sqref="F9">
    <cfRule type="expression" dxfId="19" priority="5">
      <formula>OR($F9&gt;=ROUND($G9,$I9),$F9&lt;=ROUND($E9,$I9))</formula>
    </cfRule>
  </conditionalFormatting>
  <conditionalFormatting sqref="F10">
    <cfRule type="expression" dxfId="18" priority="4">
      <formula>OR($F10&gt;=ROUND($G10,$I10),$F10&lt;=ROUND($E10,$I10))</formula>
    </cfRule>
  </conditionalFormatting>
  <conditionalFormatting sqref="F12:F19">
    <cfRule type="expression" dxfId="17" priority="3">
      <formula>OR($F12&gt;=ROUND($G12,$I12),$F12&lt;=ROUND($E12,$I12))</formula>
    </cfRule>
  </conditionalFormatting>
  <conditionalFormatting sqref="F21:F23">
    <cfRule type="expression" dxfId="16" priority="2">
      <formula>OR($F21&gt;=ROUND($G21,$I21),$F21&lt;=ROUND($E21,$I21))</formula>
    </cfRule>
  </conditionalFormatting>
  <conditionalFormatting sqref="F25:F36">
    <cfRule type="expression" dxfId="15" priority="1">
      <formula>OR($F25&gt;=ROUND($G25,$I25),$F25&lt;=ROUND($E25,$I25))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O50"/>
  <sheetViews>
    <sheetView topLeftCell="A8" zoomScale="70" zoomScaleNormal="70" workbookViewId="0">
      <selection activeCell="B8" sqref="B8:H30"/>
    </sheetView>
  </sheetViews>
  <sheetFormatPr defaultRowHeight="13.5"/>
  <cols>
    <col min="4" max="4" width="18.75" customWidth="1"/>
    <col min="5" max="5" width="21.625" customWidth="1"/>
    <col min="6" max="6" width="17" customWidth="1"/>
    <col min="7" max="7" width="23.5" customWidth="1"/>
    <col min="8" max="8" width="37" customWidth="1"/>
    <col min="9" max="9" width="10.75" customWidth="1"/>
    <col min="10" max="10" width="14" customWidth="1"/>
    <col min="11" max="11" width="15.875" customWidth="1"/>
    <col min="12" max="12" width="18.25" customWidth="1"/>
    <col min="260" max="260" width="18.75" customWidth="1"/>
    <col min="261" max="261" width="21.625" customWidth="1"/>
    <col min="262" max="262" width="17" customWidth="1"/>
    <col min="263" max="263" width="23.5" customWidth="1"/>
    <col min="264" max="264" width="37" customWidth="1"/>
    <col min="265" max="265" width="10.75" customWidth="1"/>
    <col min="266" max="266" width="14" customWidth="1"/>
    <col min="267" max="267" width="15.875" customWidth="1"/>
    <col min="268" max="268" width="18.25" customWidth="1"/>
    <col min="516" max="516" width="18.75" customWidth="1"/>
    <col min="517" max="517" width="21.625" customWidth="1"/>
    <col min="518" max="518" width="17" customWidth="1"/>
    <col min="519" max="519" width="23.5" customWidth="1"/>
    <col min="520" max="520" width="37" customWidth="1"/>
    <col min="521" max="521" width="10.75" customWidth="1"/>
    <col min="522" max="522" width="14" customWidth="1"/>
    <col min="523" max="523" width="15.875" customWidth="1"/>
    <col min="524" max="524" width="18.25" customWidth="1"/>
    <col min="772" max="772" width="18.75" customWidth="1"/>
    <col min="773" max="773" width="21.625" customWidth="1"/>
    <col min="774" max="774" width="17" customWidth="1"/>
    <col min="775" max="775" width="23.5" customWidth="1"/>
    <col min="776" max="776" width="37" customWidth="1"/>
    <col min="777" max="777" width="10.75" customWidth="1"/>
    <col min="778" max="778" width="14" customWidth="1"/>
    <col min="779" max="779" width="15.875" customWidth="1"/>
    <col min="780" max="780" width="18.25" customWidth="1"/>
    <col min="1028" max="1028" width="18.75" customWidth="1"/>
    <col min="1029" max="1029" width="21.625" customWidth="1"/>
    <col min="1030" max="1030" width="17" customWidth="1"/>
    <col min="1031" max="1031" width="23.5" customWidth="1"/>
    <col min="1032" max="1032" width="37" customWidth="1"/>
    <col min="1033" max="1033" width="10.75" customWidth="1"/>
    <col min="1034" max="1034" width="14" customWidth="1"/>
    <col min="1035" max="1035" width="15.875" customWidth="1"/>
    <col min="1036" max="1036" width="18.25" customWidth="1"/>
    <col min="1284" max="1284" width="18.75" customWidth="1"/>
    <col min="1285" max="1285" width="21.625" customWidth="1"/>
    <col min="1286" max="1286" width="17" customWidth="1"/>
    <col min="1287" max="1287" width="23.5" customWidth="1"/>
    <col min="1288" max="1288" width="37" customWidth="1"/>
    <col min="1289" max="1289" width="10.75" customWidth="1"/>
    <col min="1290" max="1290" width="14" customWidth="1"/>
    <col min="1291" max="1291" width="15.875" customWidth="1"/>
    <col min="1292" max="1292" width="18.25" customWidth="1"/>
    <col min="1540" max="1540" width="18.75" customWidth="1"/>
    <col min="1541" max="1541" width="21.625" customWidth="1"/>
    <col min="1542" max="1542" width="17" customWidth="1"/>
    <col min="1543" max="1543" width="23.5" customWidth="1"/>
    <col min="1544" max="1544" width="37" customWidth="1"/>
    <col min="1545" max="1545" width="10.75" customWidth="1"/>
    <col min="1546" max="1546" width="14" customWidth="1"/>
    <col min="1547" max="1547" width="15.875" customWidth="1"/>
    <col min="1548" max="1548" width="18.25" customWidth="1"/>
    <col min="1796" max="1796" width="18.75" customWidth="1"/>
    <col min="1797" max="1797" width="21.625" customWidth="1"/>
    <col min="1798" max="1798" width="17" customWidth="1"/>
    <col min="1799" max="1799" width="23.5" customWidth="1"/>
    <col min="1800" max="1800" width="37" customWidth="1"/>
    <col min="1801" max="1801" width="10.75" customWidth="1"/>
    <col min="1802" max="1802" width="14" customWidth="1"/>
    <col min="1803" max="1803" width="15.875" customWidth="1"/>
    <col min="1804" max="1804" width="18.25" customWidth="1"/>
    <col min="2052" max="2052" width="18.75" customWidth="1"/>
    <col min="2053" max="2053" width="21.625" customWidth="1"/>
    <col min="2054" max="2054" width="17" customWidth="1"/>
    <col min="2055" max="2055" width="23.5" customWidth="1"/>
    <col min="2056" max="2056" width="37" customWidth="1"/>
    <col min="2057" max="2057" width="10.75" customWidth="1"/>
    <col min="2058" max="2058" width="14" customWidth="1"/>
    <col min="2059" max="2059" width="15.875" customWidth="1"/>
    <col min="2060" max="2060" width="18.25" customWidth="1"/>
    <col min="2308" max="2308" width="18.75" customWidth="1"/>
    <col min="2309" max="2309" width="21.625" customWidth="1"/>
    <col min="2310" max="2310" width="17" customWidth="1"/>
    <col min="2311" max="2311" width="23.5" customWidth="1"/>
    <col min="2312" max="2312" width="37" customWidth="1"/>
    <col min="2313" max="2313" width="10.75" customWidth="1"/>
    <col min="2314" max="2314" width="14" customWidth="1"/>
    <col min="2315" max="2315" width="15.875" customWidth="1"/>
    <col min="2316" max="2316" width="18.25" customWidth="1"/>
    <col min="2564" max="2564" width="18.75" customWidth="1"/>
    <col min="2565" max="2565" width="21.625" customWidth="1"/>
    <col min="2566" max="2566" width="17" customWidth="1"/>
    <col min="2567" max="2567" width="23.5" customWidth="1"/>
    <col min="2568" max="2568" width="37" customWidth="1"/>
    <col min="2569" max="2569" width="10.75" customWidth="1"/>
    <col min="2570" max="2570" width="14" customWidth="1"/>
    <col min="2571" max="2571" width="15.875" customWidth="1"/>
    <col min="2572" max="2572" width="18.25" customWidth="1"/>
    <col min="2820" max="2820" width="18.75" customWidth="1"/>
    <col min="2821" max="2821" width="21.625" customWidth="1"/>
    <col min="2822" max="2822" width="17" customWidth="1"/>
    <col min="2823" max="2823" width="23.5" customWidth="1"/>
    <col min="2824" max="2824" width="37" customWidth="1"/>
    <col min="2825" max="2825" width="10.75" customWidth="1"/>
    <col min="2826" max="2826" width="14" customWidth="1"/>
    <col min="2827" max="2827" width="15.875" customWidth="1"/>
    <col min="2828" max="2828" width="18.25" customWidth="1"/>
    <col min="3076" max="3076" width="18.75" customWidth="1"/>
    <col min="3077" max="3077" width="21.625" customWidth="1"/>
    <col min="3078" max="3078" width="17" customWidth="1"/>
    <col min="3079" max="3079" width="23.5" customWidth="1"/>
    <col min="3080" max="3080" width="37" customWidth="1"/>
    <col min="3081" max="3081" width="10.75" customWidth="1"/>
    <col min="3082" max="3082" width="14" customWidth="1"/>
    <col min="3083" max="3083" width="15.875" customWidth="1"/>
    <col min="3084" max="3084" width="18.25" customWidth="1"/>
    <col min="3332" max="3332" width="18.75" customWidth="1"/>
    <col min="3333" max="3333" width="21.625" customWidth="1"/>
    <col min="3334" max="3334" width="17" customWidth="1"/>
    <col min="3335" max="3335" width="23.5" customWidth="1"/>
    <col min="3336" max="3336" width="37" customWidth="1"/>
    <col min="3337" max="3337" width="10.75" customWidth="1"/>
    <col min="3338" max="3338" width="14" customWidth="1"/>
    <col min="3339" max="3339" width="15.875" customWidth="1"/>
    <col min="3340" max="3340" width="18.25" customWidth="1"/>
    <col min="3588" max="3588" width="18.75" customWidth="1"/>
    <col min="3589" max="3589" width="21.625" customWidth="1"/>
    <col min="3590" max="3590" width="17" customWidth="1"/>
    <col min="3591" max="3591" width="23.5" customWidth="1"/>
    <col min="3592" max="3592" width="37" customWidth="1"/>
    <col min="3593" max="3593" width="10.75" customWidth="1"/>
    <col min="3594" max="3594" width="14" customWidth="1"/>
    <col min="3595" max="3595" width="15.875" customWidth="1"/>
    <col min="3596" max="3596" width="18.25" customWidth="1"/>
    <col min="3844" max="3844" width="18.75" customWidth="1"/>
    <col min="3845" max="3845" width="21.625" customWidth="1"/>
    <col min="3846" max="3846" width="17" customWidth="1"/>
    <col min="3847" max="3847" width="23.5" customWidth="1"/>
    <col min="3848" max="3848" width="37" customWidth="1"/>
    <col min="3849" max="3849" width="10.75" customWidth="1"/>
    <col min="3850" max="3850" width="14" customWidth="1"/>
    <col min="3851" max="3851" width="15.875" customWidth="1"/>
    <col min="3852" max="3852" width="18.25" customWidth="1"/>
    <col min="4100" max="4100" width="18.75" customWidth="1"/>
    <col min="4101" max="4101" width="21.625" customWidth="1"/>
    <col min="4102" max="4102" width="17" customWidth="1"/>
    <col min="4103" max="4103" width="23.5" customWidth="1"/>
    <col min="4104" max="4104" width="37" customWidth="1"/>
    <col min="4105" max="4105" width="10.75" customWidth="1"/>
    <col min="4106" max="4106" width="14" customWidth="1"/>
    <col min="4107" max="4107" width="15.875" customWidth="1"/>
    <col min="4108" max="4108" width="18.25" customWidth="1"/>
    <col min="4356" max="4356" width="18.75" customWidth="1"/>
    <col min="4357" max="4357" width="21.625" customWidth="1"/>
    <col min="4358" max="4358" width="17" customWidth="1"/>
    <col min="4359" max="4359" width="23.5" customWidth="1"/>
    <col min="4360" max="4360" width="37" customWidth="1"/>
    <col min="4361" max="4361" width="10.75" customWidth="1"/>
    <col min="4362" max="4362" width="14" customWidth="1"/>
    <col min="4363" max="4363" width="15.875" customWidth="1"/>
    <col min="4364" max="4364" width="18.25" customWidth="1"/>
    <col min="4612" max="4612" width="18.75" customWidth="1"/>
    <col min="4613" max="4613" width="21.625" customWidth="1"/>
    <col min="4614" max="4614" width="17" customWidth="1"/>
    <col min="4615" max="4615" width="23.5" customWidth="1"/>
    <col min="4616" max="4616" width="37" customWidth="1"/>
    <col min="4617" max="4617" width="10.75" customWidth="1"/>
    <col min="4618" max="4618" width="14" customWidth="1"/>
    <col min="4619" max="4619" width="15.875" customWidth="1"/>
    <col min="4620" max="4620" width="18.25" customWidth="1"/>
    <col min="4868" max="4868" width="18.75" customWidth="1"/>
    <col min="4869" max="4869" width="21.625" customWidth="1"/>
    <col min="4870" max="4870" width="17" customWidth="1"/>
    <col min="4871" max="4871" width="23.5" customWidth="1"/>
    <col min="4872" max="4872" width="37" customWidth="1"/>
    <col min="4873" max="4873" width="10.75" customWidth="1"/>
    <col min="4874" max="4874" width="14" customWidth="1"/>
    <col min="4875" max="4875" width="15.875" customWidth="1"/>
    <col min="4876" max="4876" width="18.25" customWidth="1"/>
    <col min="5124" max="5124" width="18.75" customWidth="1"/>
    <col min="5125" max="5125" width="21.625" customWidth="1"/>
    <col min="5126" max="5126" width="17" customWidth="1"/>
    <col min="5127" max="5127" width="23.5" customWidth="1"/>
    <col min="5128" max="5128" width="37" customWidth="1"/>
    <col min="5129" max="5129" width="10.75" customWidth="1"/>
    <col min="5130" max="5130" width="14" customWidth="1"/>
    <col min="5131" max="5131" width="15.875" customWidth="1"/>
    <col min="5132" max="5132" width="18.25" customWidth="1"/>
    <col min="5380" max="5380" width="18.75" customWidth="1"/>
    <col min="5381" max="5381" width="21.625" customWidth="1"/>
    <col min="5382" max="5382" width="17" customWidth="1"/>
    <col min="5383" max="5383" width="23.5" customWidth="1"/>
    <col min="5384" max="5384" width="37" customWidth="1"/>
    <col min="5385" max="5385" width="10.75" customWidth="1"/>
    <col min="5386" max="5386" width="14" customWidth="1"/>
    <col min="5387" max="5387" width="15.875" customWidth="1"/>
    <col min="5388" max="5388" width="18.25" customWidth="1"/>
    <col min="5636" max="5636" width="18.75" customWidth="1"/>
    <col min="5637" max="5637" width="21.625" customWidth="1"/>
    <col min="5638" max="5638" width="17" customWidth="1"/>
    <col min="5639" max="5639" width="23.5" customWidth="1"/>
    <col min="5640" max="5640" width="37" customWidth="1"/>
    <col min="5641" max="5641" width="10.75" customWidth="1"/>
    <col min="5642" max="5642" width="14" customWidth="1"/>
    <col min="5643" max="5643" width="15.875" customWidth="1"/>
    <col min="5644" max="5644" width="18.25" customWidth="1"/>
    <col min="5892" max="5892" width="18.75" customWidth="1"/>
    <col min="5893" max="5893" width="21.625" customWidth="1"/>
    <col min="5894" max="5894" width="17" customWidth="1"/>
    <col min="5895" max="5895" width="23.5" customWidth="1"/>
    <col min="5896" max="5896" width="37" customWidth="1"/>
    <col min="5897" max="5897" width="10.75" customWidth="1"/>
    <col min="5898" max="5898" width="14" customWidth="1"/>
    <col min="5899" max="5899" width="15.875" customWidth="1"/>
    <col min="5900" max="5900" width="18.25" customWidth="1"/>
    <col min="6148" max="6148" width="18.75" customWidth="1"/>
    <col min="6149" max="6149" width="21.625" customWidth="1"/>
    <col min="6150" max="6150" width="17" customWidth="1"/>
    <col min="6151" max="6151" width="23.5" customWidth="1"/>
    <col min="6152" max="6152" width="37" customWidth="1"/>
    <col min="6153" max="6153" width="10.75" customWidth="1"/>
    <col min="6154" max="6154" width="14" customWidth="1"/>
    <col min="6155" max="6155" width="15.875" customWidth="1"/>
    <col min="6156" max="6156" width="18.25" customWidth="1"/>
    <col min="6404" max="6404" width="18.75" customWidth="1"/>
    <col min="6405" max="6405" width="21.625" customWidth="1"/>
    <col min="6406" max="6406" width="17" customWidth="1"/>
    <col min="6407" max="6407" width="23.5" customWidth="1"/>
    <col min="6408" max="6408" width="37" customWidth="1"/>
    <col min="6409" max="6409" width="10.75" customWidth="1"/>
    <col min="6410" max="6410" width="14" customWidth="1"/>
    <col min="6411" max="6411" width="15.875" customWidth="1"/>
    <col min="6412" max="6412" width="18.25" customWidth="1"/>
    <col min="6660" max="6660" width="18.75" customWidth="1"/>
    <col min="6661" max="6661" width="21.625" customWidth="1"/>
    <col min="6662" max="6662" width="17" customWidth="1"/>
    <col min="6663" max="6663" width="23.5" customWidth="1"/>
    <col min="6664" max="6664" width="37" customWidth="1"/>
    <col min="6665" max="6665" width="10.75" customWidth="1"/>
    <col min="6666" max="6666" width="14" customWidth="1"/>
    <col min="6667" max="6667" width="15.875" customWidth="1"/>
    <col min="6668" max="6668" width="18.25" customWidth="1"/>
    <col min="6916" max="6916" width="18.75" customWidth="1"/>
    <col min="6917" max="6917" width="21.625" customWidth="1"/>
    <col min="6918" max="6918" width="17" customWidth="1"/>
    <col min="6919" max="6919" width="23.5" customWidth="1"/>
    <col min="6920" max="6920" width="37" customWidth="1"/>
    <col min="6921" max="6921" width="10.75" customWidth="1"/>
    <col min="6922" max="6922" width="14" customWidth="1"/>
    <col min="6923" max="6923" width="15.875" customWidth="1"/>
    <col min="6924" max="6924" width="18.25" customWidth="1"/>
    <col min="7172" max="7172" width="18.75" customWidth="1"/>
    <col min="7173" max="7173" width="21.625" customWidth="1"/>
    <col min="7174" max="7174" width="17" customWidth="1"/>
    <col min="7175" max="7175" width="23.5" customWidth="1"/>
    <col min="7176" max="7176" width="37" customWidth="1"/>
    <col min="7177" max="7177" width="10.75" customWidth="1"/>
    <col min="7178" max="7178" width="14" customWidth="1"/>
    <col min="7179" max="7179" width="15.875" customWidth="1"/>
    <col min="7180" max="7180" width="18.25" customWidth="1"/>
    <col min="7428" max="7428" width="18.75" customWidth="1"/>
    <col min="7429" max="7429" width="21.625" customWidth="1"/>
    <col min="7430" max="7430" width="17" customWidth="1"/>
    <col min="7431" max="7431" width="23.5" customWidth="1"/>
    <col min="7432" max="7432" width="37" customWidth="1"/>
    <col min="7433" max="7433" width="10.75" customWidth="1"/>
    <col min="7434" max="7434" width="14" customWidth="1"/>
    <col min="7435" max="7435" width="15.875" customWidth="1"/>
    <col min="7436" max="7436" width="18.25" customWidth="1"/>
    <col min="7684" max="7684" width="18.75" customWidth="1"/>
    <col min="7685" max="7685" width="21.625" customWidth="1"/>
    <col min="7686" max="7686" width="17" customWidth="1"/>
    <col min="7687" max="7687" width="23.5" customWidth="1"/>
    <col min="7688" max="7688" width="37" customWidth="1"/>
    <col min="7689" max="7689" width="10.75" customWidth="1"/>
    <col min="7690" max="7690" width="14" customWidth="1"/>
    <col min="7691" max="7691" width="15.875" customWidth="1"/>
    <col min="7692" max="7692" width="18.25" customWidth="1"/>
    <col min="7940" max="7940" width="18.75" customWidth="1"/>
    <col min="7941" max="7941" width="21.625" customWidth="1"/>
    <col min="7942" max="7942" width="17" customWidth="1"/>
    <col min="7943" max="7943" width="23.5" customWidth="1"/>
    <col min="7944" max="7944" width="37" customWidth="1"/>
    <col min="7945" max="7945" width="10.75" customWidth="1"/>
    <col min="7946" max="7946" width="14" customWidth="1"/>
    <col min="7947" max="7947" width="15.875" customWidth="1"/>
    <col min="7948" max="7948" width="18.25" customWidth="1"/>
    <col min="8196" max="8196" width="18.75" customWidth="1"/>
    <col min="8197" max="8197" width="21.625" customWidth="1"/>
    <col min="8198" max="8198" width="17" customWidth="1"/>
    <col min="8199" max="8199" width="23.5" customWidth="1"/>
    <col min="8200" max="8200" width="37" customWidth="1"/>
    <col min="8201" max="8201" width="10.75" customWidth="1"/>
    <col min="8202" max="8202" width="14" customWidth="1"/>
    <col min="8203" max="8203" width="15.875" customWidth="1"/>
    <col min="8204" max="8204" width="18.25" customWidth="1"/>
    <col min="8452" max="8452" width="18.75" customWidth="1"/>
    <col min="8453" max="8453" width="21.625" customWidth="1"/>
    <col min="8454" max="8454" width="17" customWidth="1"/>
    <col min="8455" max="8455" width="23.5" customWidth="1"/>
    <col min="8456" max="8456" width="37" customWidth="1"/>
    <col min="8457" max="8457" width="10.75" customWidth="1"/>
    <col min="8458" max="8458" width="14" customWidth="1"/>
    <col min="8459" max="8459" width="15.875" customWidth="1"/>
    <col min="8460" max="8460" width="18.25" customWidth="1"/>
    <col min="8708" max="8708" width="18.75" customWidth="1"/>
    <col min="8709" max="8709" width="21.625" customWidth="1"/>
    <col min="8710" max="8710" width="17" customWidth="1"/>
    <col min="8711" max="8711" width="23.5" customWidth="1"/>
    <col min="8712" max="8712" width="37" customWidth="1"/>
    <col min="8713" max="8713" width="10.75" customWidth="1"/>
    <col min="8714" max="8714" width="14" customWidth="1"/>
    <col min="8715" max="8715" width="15.875" customWidth="1"/>
    <col min="8716" max="8716" width="18.25" customWidth="1"/>
    <col min="8964" max="8964" width="18.75" customWidth="1"/>
    <col min="8965" max="8965" width="21.625" customWidth="1"/>
    <col min="8966" max="8966" width="17" customWidth="1"/>
    <col min="8967" max="8967" width="23.5" customWidth="1"/>
    <col min="8968" max="8968" width="37" customWidth="1"/>
    <col min="8969" max="8969" width="10.75" customWidth="1"/>
    <col min="8970" max="8970" width="14" customWidth="1"/>
    <col min="8971" max="8971" width="15.875" customWidth="1"/>
    <col min="8972" max="8972" width="18.25" customWidth="1"/>
    <col min="9220" max="9220" width="18.75" customWidth="1"/>
    <col min="9221" max="9221" width="21.625" customWidth="1"/>
    <col min="9222" max="9222" width="17" customWidth="1"/>
    <col min="9223" max="9223" width="23.5" customWidth="1"/>
    <col min="9224" max="9224" width="37" customWidth="1"/>
    <col min="9225" max="9225" width="10.75" customWidth="1"/>
    <col min="9226" max="9226" width="14" customWidth="1"/>
    <col min="9227" max="9227" width="15.875" customWidth="1"/>
    <col min="9228" max="9228" width="18.25" customWidth="1"/>
    <col min="9476" max="9476" width="18.75" customWidth="1"/>
    <col min="9477" max="9477" width="21.625" customWidth="1"/>
    <col min="9478" max="9478" width="17" customWidth="1"/>
    <col min="9479" max="9479" width="23.5" customWidth="1"/>
    <col min="9480" max="9480" width="37" customWidth="1"/>
    <col min="9481" max="9481" width="10.75" customWidth="1"/>
    <col min="9482" max="9482" width="14" customWidth="1"/>
    <col min="9483" max="9483" width="15.875" customWidth="1"/>
    <col min="9484" max="9484" width="18.25" customWidth="1"/>
    <col min="9732" max="9732" width="18.75" customWidth="1"/>
    <col min="9733" max="9733" width="21.625" customWidth="1"/>
    <col min="9734" max="9734" width="17" customWidth="1"/>
    <col min="9735" max="9735" width="23.5" customWidth="1"/>
    <col min="9736" max="9736" width="37" customWidth="1"/>
    <col min="9737" max="9737" width="10.75" customWidth="1"/>
    <col min="9738" max="9738" width="14" customWidth="1"/>
    <col min="9739" max="9739" width="15.875" customWidth="1"/>
    <col min="9740" max="9740" width="18.25" customWidth="1"/>
    <col min="9988" max="9988" width="18.75" customWidth="1"/>
    <col min="9989" max="9989" width="21.625" customWidth="1"/>
    <col min="9990" max="9990" width="17" customWidth="1"/>
    <col min="9991" max="9991" width="23.5" customWidth="1"/>
    <col min="9992" max="9992" width="37" customWidth="1"/>
    <col min="9993" max="9993" width="10.75" customWidth="1"/>
    <col min="9994" max="9994" width="14" customWidth="1"/>
    <col min="9995" max="9995" width="15.875" customWidth="1"/>
    <col min="9996" max="9996" width="18.25" customWidth="1"/>
    <col min="10244" max="10244" width="18.75" customWidth="1"/>
    <col min="10245" max="10245" width="21.625" customWidth="1"/>
    <col min="10246" max="10246" width="17" customWidth="1"/>
    <col min="10247" max="10247" width="23.5" customWidth="1"/>
    <col min="10248" max="10248" width="37" customWidth="1"/>
    <col min="10249" max="10249" width="10.75" customWidth="1"/>
    <col min="10250" max="10250" width="14" customWidth="1"/>
    <col min="10251" max="10251" width="15.875" customWidth="1"/>
    <col min="10252" max="10252" width="18.25" customWidth="1"/>
    <col min="10500" max="10500" width="18.75" customWidth="1"/>
    <col min="10501" max="10501" width="21.625" customWidth="1"/>
    <col min="10502" max="10502" width="17" customWidth="1"/>
    <col min="10503" max="10503" width="23.5" customWidth="1"/>
    <col min="10504" max="10504" width="37" customWidth="1"/>
    <col min="10505" max="10505" width="10.75" customWidth="1"/>
    <col min="10506" max="10506" width="14" customWidth="1"/>
    <col min="10507" max="10507" width="15.875" customWidth="1"/>
    <col min="10508" max="10508" width="18.25" customWidth="1"/>
    <col min="10756" max="10756" width="18.75" customWidth="1"/>
    <col min="10757" max="10757" width="21.625" customWidth="1"/>
    <col min="10758" max="10758" width="17" customWidth="1"/>
    <col min="10759" max="10759" width="23.5" customWidth="1"/>
    <col min="10760" max="10760" width="37" customWidth="1"/>
    <col min="10761" max="10761" width="10.75" customWidth="1"/>
    <col min="10762" max="10762" width="14" customWidth="1"/>
    <col min="10763" max="10763" width="15.875" customWidth="1"/>
    <col min="10764" max="10764" width="18.25" customWidth="1"/>
    <col min="11012" max="11012" width="18.75" customWidth="1"/>
    <col min="11013" max="11013" width="21.625" customWidth="1"/>
    <col min="11014" max="11014" width="17" customWidth="1"/>
    <col min="11015" max="11015" width="23.5" customWidth="1"/>
    <col min="11016" max="11016" width="37" customWidth="1"/>
    <col min="11017" max="11017" width="10.75" customWidth="1"/>
    <col min="11018" max="11018" width="14" customWidth="1"/>
    <col min="11019" max="11019" width="15.875" customWidth="1"/>
    <col min="11020" max="11020" width="18.25" customWidth="1"/>
    <col min="11268" max="11268" width="18.75" customWidth="1"/>
    <col min="11269" max="11269" width="21.625" customWidth="1"/>
    <col min="11270" max="11270" width="17" customWidth="1"/>
    <col min="11271" max="11271" width="23.5" customWidth="1"/>
    <col min="11272" max="11272" width="37" customWidth="1"/>
    <col min="11273" max="11273" width="10.75" customWidth="1"/>
    <col min="11274" max="11274" width="14" customWidth="1"/>
    <col min="11275" max="11275" width="15.875" customWidth="1"/>
    <col min="11276" max="11276" width="18.25" customWidth="1"/>
    <col min="11524" max="11524" width="18.75" customWidth="1"/>
    <col min="11525" max="11525" width="21.625" customWidth="1"/>
    <col min="11526" max="11526" width="17" customWidth="1"/>
    <col min="11527" max="11527" width="23.5" customWidth="1"/>
    <col min="11528" max="11528" width="37" customWidth="1"/>
    <col min="11529" max="11529" width="10.75" customWidth="1"/>
    <col min="11530" max="11530" width="14" customWidth="1"/>
    <col min="11531" max="11531" width="15.875" customWidth="1"/>
    <col min="11532" max="11532" width="18.25" customWidth="1"/>
    <col min="11780" max="11780" width="18.75" customWidth="1"/>
    <col min="11781" max="11781" width="21.625" customWidth="1"/>
    <col min="11782" max="11782" width="17" customWidth="1"/>
    <col min="11783" max="11783" width="23.5" customWidth="1"/>
    <col min="11784" max="11784" width="37" customWidth="1"/>
    <col min="11785" max="11785" width="10.75" customWidth="1"/>
    <col min="11786" max="11786" width="14" customWidth="1"/>
    <col min="11787" max="11787" width="15.875" customWidth="1"/>
    <col min="11788" max="11788" width="18.25" customWidth="1"/>
    <col min="12036" max="12036" width="18.75" customWidth="1"/>
    <col min="12037" max="12037" width="21.625" customWidth="1"/>
    <col min="12038" max="12038" width="17" customWidth="1"/>
    <col min="12039" max="12039" width="23.5" customWidth="1"/>
    <col min="12040" max="12040" width="37" customWidth="1"/>
    <col min="12041" max="12041" width="10.75" customWidth="1"/>
    <col min="12042" max="12042" width="14" customWidth="1"/>
    <col min="12043" max="12043" width="15.875" customWidth="1"/>
    <col min="12044" max="12044" width="18.25" customWidth="1"/>
    <col min="12292" max="12292" width="18.75" customWidth="1"/>
    <col min="12293" max="12293" width="21.625" customWidth="1"/>
    <col min="12294" max="12294" width="17" customWidth="1"/>
    <col min="12295" max="12295" width="23.5" customWidth="1"/>
    <col min="12296" max="12296" width="37" customWidth="1"/>
    <col min="12297" max="12297" width="10.75" customWidth="1"/>
    <col min="12298" max="12298" width="14" customWidth="1"/>
    <col min="12299" max="12299" width="15.875" customWidth="1"/>
    <col min="12300" max="12300" width="18.25" customWidth="1"/>
    <col min="12548" max="12548" width="18.75" customWidth="1"/>
    <col min="12549" max="12549" width="21.625" customWidth="1"/>
    <col min="12550" max="12550" width="17" customWidth="1"/>
    <col min="12551" max="12551" width="23.5" customWidth="1"/>
    <col min="12552" max="12552" width="37" customWidth="1"/>
    <col min="12553" max="12553" width="10.75" customWidth="1"/>
    <col min="12554" max="12554" width="14" customWidth="1"/>
    <col min="12555" max="12555" width="15.875" customWidth="1"/>
    <col min="12556" max="12556" width="18.25" customWidth="1"/>
    <col min="12804" max="12804" width="18.75" customWidth="1"/>
    <col min="12805" max="12805" width="21.625" customWidth="1"/>
    <col min="12806" max="12806" width="17" customWidth="1"/>
    <col min="12807" max="12807" width="23.5" customWidth="1"/>
    <col min="12808" max="12808" width="37" customWidth="1"/>
    <col min="12809" max="12809" width="10.75" customWidth="1"/>
    <col min="12810" max="12810" width="14" customWidth="1"/>
    <col min="12811" max="12811" width="15.875" customWidth="1"/>
    <col min="12812" max="12812" width="18.25" customWidth="1"/>
    <col min="13060" max="13060" width="18.75" customWidth="1"/>
    <col min="13061" max="13061" width="21.625" customWidth="1"/>
    <col min="13062" max="13062" width="17" customWidth="1"/>
    <col min="13063" max="13063" width="23.5" customWidth="1"/>
    <col min="13064" max="13064" width="37" customWidth="1"/>
    <col min="13065" max="13065" width="10.75" customWidth="1"/>
    <col min="13066" max="13066" width="14" customWidth="1"/>
    <col min="13067" max="13067" width="15.875" customWidth="1"/>
    <col min="13068" max="13068" width="18.25" customWidth="1"/>
    <col min="13316" max="13316" width="18.75" customWidth="1"/>
    <col min="13317" max="13317" width="21.625" customWidth="1"/>
    <col min="13318" max="13318" width="17" customWidth="1"/>
    <col min="13319" max="13319" width="23.5" customWidth="1"/>
    <col min="13320" max="13320" width="37" customWidth="1"/>
    <col min="13321" max="13321" width="10.75" customWidth="1"/>
    <col min="13322" max="13322" width="14" customWidth="1"/>
    <col min="13323" max="13323" width="15.875" customWidth="1"/>
    <col min="13324" max="13324" width="18.25" customWidth="1"/>
    <col min="13572" max="13572" width="18.75" customWidth="1"/>
    <col min="13573" max="13573" width="21.625" customWidth="1"/>
    <col min="13574" max="13574" width="17" customWidth="1"/>
    <col min="13575" max="13575" width="23.5" customWidth="1"/>
    <col min="13576" max="13576" width="37" customWidth="1"/>
    <col min="13577" max="13577" width="10.75" customWidth="1"/>
    <col min="13578" max="13578" width="14" customWidth="1"/>
    <col min="13579" max="13579" width="15.875" customWidth="1"/>
    <col min="13580" max="13580" width="18.25" customWidth="1"/>
    <col min="13828" max="13828" width="18.75" customWidth="1"/>
    <col min="13829" max="13829" width="21.625" customWidth="1"/>
    <col min="13830" max="13830" width="17" customWidth="1"/>
    <col min="13831" max="13831" width="23.5" customWidth="1"/>
    <col min="13832" max="13832" width="37" customWidth="1"/>
    <col min="13833" max="13833" width="10.75" customWidth="1"/>
    <col min="13834" max="13834" width="14" customWidth="1"/>
    <col min="13835" max="13835" width="15.875" customWidth="1"/>
    <col min="13836" max="13836" width="18.25" customWidth="1"/>
    <col min="14084" max="14084" width="18.75" customWidth="1"/>
    <col min="14085" max="14085" width="21.625" customWidth="1"/>
    <col min="14086" max="14086" width="17" customWidth="1"/>
    <col min="14087" max="14087" width="23.5" customWidth="1"/>
    <col min="14088" max="14088" width="37" customWidth="1"/>
    <col min="14089" max="14089" width="10.75" customWidth="1"/>
    <col min="14090" max="14090" width="14" customWidth="1"/>
    <col min="14091" max="14091" width="15.875" customWidth="1"/>
    <col min="14092" max="14092" width="18.25" customWidth="1"/>
    <col min="14340" max="14340" width="18.75" customWidth="1"/>
    <col min="14341" max="14341" width="21.625" customWidth="1"/>
    <col min="14342" max="14342" width="17" customWidth="1"/>
    <col min="14343" max="14343" width="23.5" customWidth="1"/>
    <col min="14344" max="14344" width="37" customWidth="1"/>
    <col min="14345" max="14345" width="10.75" customWidth="1"/>
    <col min="14346" max="14346" width="14" customWidth="1"/>
    <col min="14347" max="14347" width="15.875" customWidth="1"/>
    <col min="14348" max="14348" width="18.25" customWidth="1"/>
    <col min="14596" max="14596" width="18.75" customWidth="1"/>
    <col min="14597" max="14597" width="21.625" customWidth="1"/>
    <col min="14598" max="14598" width="17" customWidth="1"/>
    <col min="14599" max="14599" width="23.5" customWidth="1"/>
    <col min="14600" max="14600" width="37" customWidth="1"/>
    <col min="14601" max="14601" width="10.75" customWidth="1"/>
    <col min="14602" max="14602" width="14" customWidth="1"/>
    <col min="14603" max="14603" width="15.875" customWidth="1"/>
    <col min="14604" max="14604" width="18.25" customWidth="1"/>
    <col min="14852" max="14852" width="18.75" customWidth="1"/>
    <col min="14853" max="14853" width="21.625" customWidth="1"/>
    <col min="14854" max="14854" width="17" customWidth="1"/>
    <col min="14855" max="14855" width="23.5" customWidth="1"/>
    <col min="14856" max="14856" width="37" customWidth="1"/>
    <col min="14857" max="14857" width="10.75" customWidth="1"/>
    <col min="14858" max="14858" width="14" customWidth="1"/>
    <col min="14859" max="14859" width="15.875" customWidth="1"/>
    <col min="14860" max="14860" width="18.25" customWidth="1"/>
    <col min="15108" max="15108" width="18.75" customWidth="1"/>
    <col min="15109" max="15109" width="21.625" customWidth="1"/>
    <col min="15110" max="15110" width="17" customWidth="1"/>
    <col min="15111" max="15111" width="23.5" customWidth="1"/>
    <col min="15112" max="15112" width="37" customWidth="1"/>
    <col min="15113" max="15113" width="10.75" customWidth="1"/>
    <col min="15114" max="15114" width="14" customWidth="1"/>
    <col min="15115" max="15115" width="15.875" customWidth="1"/>
    <col min="15116" max="15116" width="18.25" customWidth="1"/>
    <col min="15364" max="15364" width="18.75" customWidth="1"/>
    <col min="15365" max="15365" width="21.625" customWidth="1"/>
    <col min="15366" max="15366" width="17" customWidth="1"/>
    <col min="15367" max="15367" width="23.5" customWidth="1"/>
    <col min="15368" max="15368" width="37" customWidth="1"/>
    <col min="15369" max="15369" width="10.75" customWidth="1"/>
    <col min="15370" max="15370" width="14" customWidth="1"/>
    <col min="15371" max="15371" width="15.875" customWidth="1"/>
    <col min="15372" max="15372" width="18.25" customWidth="1"/>
    <col min="15620" max="15620" width="18.75" customWidth="1"/>
    <col min="15621" max="15621" width="21.625" customWidth="1"/>
    <col min="15622" max="15622" width="17" customWidth="1"/>
    <col min="15623" max="15623" width="23.5" customWidth="1"/>
    <col min="15624" max="15624" width="37" customWidth="1"/>
    <col min="15625" max="15625" width="10.75" customWidth="1"/>
    <col min="15626" max="15626" width="14" customWidth="1"/>
    <col min="15627" max="15627" width="15.875" customWidth="1"/>
    <col min="15628" max="15628" width="18.25" customWidth="1"/>
    <col min="15876" max="15876" width="18.75" customWidth="1"/>
    <col min="15877" max="15877" width="21.625" customWidth="1"/>
    <col min="15878" max="15878" width="17" customWidth="1"/>
    <col min="15879" max="15879" width="23.5" customWidth="1"/>
    <col min="15880" max="15880" width="37" customWidth="1"/>
    <col min="15881" max="15881" width="10.75" customWidth="1"/>
    <col min="15882" max="15882" width="14" customWidth="1"/>
    <col min="15883" max="15883" width="15.875" customWidth="1"/>
    <col min="15884" max="15884" width="18.25" customWidth="1"/>
    <col min="16132" max="16132" width="18.75" customWidth="1"/>
    <col min="16133" max="16133" width="21.625" customWidth="1"/>
    <col min="16134" max="16134" width="17" customWidth="1"/>
    <col min="16135" max="16135" width="23.5" customWidth="1"/>
    <col min="16136" max="16136" width="37" customWidth="1"/>
    <col min="16137" max="16137" width="10.75" customWidth="1"/>
    <col min="16138" max="16138" width="14" customWidth="1"/>
    <col min="16139" max="16139" width="15.875" customWidth="1"/>
    <col min="16140" max="16140" width="18.25" customWidth="1"/>
  </cols>
  <sheetData>
    <row r="1" spans="2:15" ht="18.75">
      <c r="B1" s="100" t="s">
        <v>55</v>
      </c>
      <c r="C1" s="100"/>
      <c r="D1" s="40"/>
      <c r="E1" s="40"/>
      <c r="F1" s="93" t="s">
        <v>56</v>
      </c>
      <c r="G1" s="93"/>
      <c r="H1" s="30"/>
      <c r="I1" s="30"/>
    </row>
    <row r="2" spans="2:15">
      <c r="G2" s="14"/>
      <c r="H2" s="30"/>
    </row>
    <row r="3" spans="2:15" ht="18.75">
      <c r="B3" s="93" t="s">
        <v>57</v>
      </c>
      <c r="C3" s="93"/>
      <c r="D3" s="93"/>
      <c r="E3" s="93"/>
      <c r="F3" s="93"/>
      <c r="G3" s="93"/>
      <c r="H3" s="93"/>
    </row>
    <row r="4" spans="2:15" ht="18.75">
      <c r="B4" s="101"/>
      <c r="C4" s="101"/>
      <c r="D4" s="101"/>
      <c r="E4" s="41"/>
      <c r="F4" s="41"/>
      <c r="G4" s="41"/>
      <c r="H4" s="41"/>
      <c r="I4" s="32"/>
    </row>
    <row r="5" spans="2:15" ht="15.75">
      <c r="B5" s="42"/>
      <c r="C5" s="42"/>
      <c r="D5" s="34"/>
      <c r="E5" s="34"/>
      <c r="F5" s="34"/>
      <c r="G5" s="34"/>
      <c r="H5" s="41"/>
      <c r="I5" s="32"/>
    </row>
    <row r="6" spans="2:15" ht="15.75">
      <c r="B6" s="42"/>
      <c r="C6" s="42"/>
      <c r="D6" s="34"/>
      <c r="E6" s="34"/>
      <c r="F6" s="34"/>
      <c r="G6" s="34"/>
      <c r="H6" s="41"/>
      <c r="I6" s="32"/>
    </row>
    <row r="7" spans="2:15" ht="20.100000000000001" customHeight="1">
      <c r="B7" s="102"/>
      <c r="C7" s="102"/>
      <c r="D7" s="102"/>
      <c r="E7" s="102"/>
    </row>
    <row r="8" spans="2:15" s="45" customFormat="1" ht="30" customHeight="1">
      <c r="B8" s="16" t="s">
        <v>132</v>
      </c>
      <c r="C8" s="16" t="s">
        <v>133</v>
      </c>
      <c r="D8" s="16" t="s">
        <v>145</v>
      </c>
      <c r="E8" s="16" t="s">
        <v>146</v>
      </c>
      <c r="F8" s="16" t="s">
        <v>147</v>
      </c>
      <c r="G8" s="16" t="s">
        <v>148</v>
      </c>
      <c r="H8" s="16" t="s">
        <v>138</v>
      </c>
      <c r="I8" s="43"/>
      <c r="J8" s="44"/>
    </row>
    <row r="9" spans="2:15" s="45" customFormat="1" ht="30" customHeight="1">
      <c r="B9" s="16" t="s">
        <v>149</v>
      </c>
      <c r="C9" s="16" t="s">
        <v>150</v>
      </c>
      <c r="D9" s="26">
        <v>100</v>
      </c>
      <c r="E9" s="26">
        <f>D9-(0.12%*D9+0.05%*100)</f>
        <v>99.83</v>
      </c>
      <c r="F9" s="4"/>
      <c r="G9" s="26">
        <f>D9+(0.12%*D9+0.05%*100)</f>
        <v>100.17</v>
      </c>
      <c r="H9" s="18" t="s">
        <v>140</v>
      </c>
      <c r="I9" s="62">
        <v>3</v>
      </c>
      <c r="J9">
        <f>(0.025%*D9+0.008)/1.732</f>
        <v>1.9053117782909933E-2</v>
      </c>
      <c r="K9">
        <f>J9/D9</f>
        <v>1.9053117782909931E-4</v>
      </c>
      <c r="L9">
        <f>0.001/2/SQRT(3)/D9</f>
        <v>2.8867513459481289E-6</v>
      </c>
      <c r="M9" s="46">
        <f>2*SQRT(K9^2+L9^2)</f>
        <v>3.811060905221915E-4</v>
      </c>
      <c r="O9" s="45">
        <f>J9*1.732</f>
        <v>3.3000000000000002E-2</v>
      </c>
    </row>
    <row r="10" spans="2:15" s="45" customFormat="1" ht="30" customHeight="1">
      <c r="B10" s="16"/>
      <c r="C10" s="16"/>
      <c r="D10" s="26">
        <v>10</v>
      </c>
      <c r="E10" s="26">
        <f>D10-(0.12%*D10+0.05%*100)</f>
        <v>9.9380000000000006</v>
      </c>
      <c r="F10" s="4"/>
      <c r="G10" s="26">
        <f>D10+(0.12%*D10+0.05%*100)</f>
        <v>10.061999999999999</v>
      </c>
      <c r="H10" s="18" t="s">
        <v>151</v>
      </c>
      <c r="I10" s="62">
        <v>3</v>
      </c>
      <c r="J10">
        <f>(0.025%*D10+0.005)/1.732</f>
        <v>4.3302540415704385E-3</v>
      </c>
      <c r="K10">
        <f>J10/D10</f>
        <v>4.3302540415704385E-4</v>
      </c>
      <c r="L10">
        <f>0.001/2/SQRT(3)/D10</f>
        <v>2.8867513459481289E-5</v>
      </c>
      <c r="M10" s="46">
        <f>2*SQRT(K10^2+L10^2)</f>
        <v>8.6797311935037373E-4</v>
      </c>
      <c r="O10" s="45">
        <f>J10*1.732</f>
        <v>7.4999999999999997E-3</v>
      </c>
    </row>
    <row r="11" spans="2:15" s="45" customFormat="1" ht="30" customHeight="1">
      <c r="B11" s="16"/>
      <c r="C11" s="16" t="s">
        <v>133</v>
      </c>
      <c r="D11" s="16" t="s">
        <v>152</v>
      </c>
      <c r="E11" s="16" t="s">
        <v>153</v>
      </c>
      <c r="F11" s="16" t="s">
        <v>154</v>
      </c>
      <c r="G11" s="16" t="s">
        <v>155</v>
      </c>
      <c r="H11" s="18"/>
      <c r="I11" s="62"/>
      <c r="L11"/>
      <c r="M11" s="47"/>
    </row>
    <row r="12" spans="2:15" s="45" customFormat="1" ht="30" customHeight="1">
      <c r="B12" s="16"/>
      <c r="C12" s="16" t="s">
        <v>156</v>
      </c>
      <c r="D12" s="37">
        <v>1</v>
      </c>
      <c r="E12" s="37">
        <f>D12-(0.12%*D12+0.05%*1)</f>
        <v>0.99829999999999997</v>
      </c>
      <c r="F12" s="7"/>
      <c r="G12" s="37">
        <f>D12+(0.12%*D12+0.05%*1)</f>
        <v>1.0017</v>
      </c>
      <c r="H12" s="18" t="s">
        <v>131</v>
      </c>
      <c r="I12" s="62">
        <v>5</v>
      </c>
      <c r="J12">
        <f>(0.009%*D12+0.000012)/1.732</f>
        <v>5.8891454965357959E-5</v>
      </c>
      <c r="K12">
        <f t="shared" ref="K12:K17" si="0">J12/D12</f>
        <v>5.8891454965357959E-5</v>
      </c>
      <c r="L12">
        <f>0.00001/2/SQRT(3)/D12</f>
        <v>2.8867513459481293E-6</v>
      </c>
      <c r="M12" s="46">
        <f t="shared" ref="M12:M17" si="1">2*SQRT(K12^2+L12^2)</f>
        <v>1.17924328300315E-4</v>
      </c>
      <c r="O12" s="45">
        <f t="shared" ref="O12:O17" si="2">J12*1.732</f>
        <v>1.0199999999999999E-4</v>
      </c>
    </row>
    <row r="13" spans="2:15" s="45" customFormat="1" ht="30" customHeight="1">
      <c r="B13" s="16"/>
      <c r="C13" s="16"/>
      <c r="D13" s="37">
        <v>0.2</v>
      </c>
      <c r="E13" s="37">
        <f>D13-(0.12%*D13+0.05%*1)</f>
        <v>0.19926000000000002</v>
      </c>
      <c r="F13" s="7"/>
      <c r="G13" s="37">
        <f>D13+(0.12%*D13+0.05%*1)</f>
        <v>0.20074</v>
      </c>
      <c r="H13" s="18" t="s">
        <v>140</v>
      </c>
      <c r="I13" s="62">
        <v>5</v>
      </c>
      <c r="J13">
        <f>(0.025%*D13+0.000008)/1.732</f>
        <v>3.3487297921478062E-5</v>
      </c>
      <c r="K13">
        <f t="shared" si="0"/>
        <v>1.674364896073903E-4</v>
      </c>
      <c r="L13">
        <f>0.00001/2/SQRT(3)/D13</f>
        <v>1.4433756729740646E-5</v>
      </c>
      <c r="M13" s="46">
        <f t="shared" si="1"/>
        <v>3.3611492906670512E-4</v>
      </c>
      <c r="O13" s="45">
        <f t="shared" si="2"/>
        <v>5.8E-5</v>
      </c>
    </row>
    <row r="14" spans="2:15" s="45" customFormat="1" ht="30" customHeight="1">
      <c r="B14" s="16"/>
      <c r="C14" s="16" t="s">
        <v>157</v>
      </c>
      <c r="D14" s="25">
        <v>10</v>
      </c>
      <c r="E14" s="25">
        <f>D14-(0.12%*D14+0.05%*10)</f>
        <v>9.9830000000000005</v>
      </c>
      <c r="F14" s="5"/>
      <c r="G14" s="25">
        <f>D14+(0.12%*D14+0.05%*10)</f>
        <v>10.016999999999999</v>
      </c>
      <c r="H14" s="18" t="s">
        <v>131</v>
      </c>
      <c r="I14" s="62">
        <v>4</v>
      </c>
      <c r="J14">
        <f>(0.009%*D14+0.00012)/1.732</f>
        <v>5.8891454965357976E-4</v>
      </c>
      <c r="K14">
        <f t="shared" si="0"/>
        <v>5.8891454965357979E-5</v>
      </c>
      <c r="L14">
        <f>0.0001/2/SQRT(3)/D14</f>
        <v>2.8867513459481293E-6</v>
      </c>
      <c r="M14" s="46">
        <f t="shared" si="1"/>
        <v>1.1792432830031504E-4</v>
      </c>
      <c r="O14" s="45">
        <f t="shared" si="2"/>
        <v>1.0200000000000001E-3</v>
      </c>
    </row>
    <row r="15" spans="2:15" s="45" customFormat="1" ht="30" customHeight="1">
      <c r="B15" s="16"/>
      <c r="C15" s="16"/>
      <c r="D15" s="25">
        <v>2</v>
      </c>
      <c r="E15" s="25">
        <f>D15-(0.12%*D15+0.05%*10)</f>
        <v>1.9925999999999999</v>
      </c>
      <c r="F15" s="5"/>
      <c r="G15" s="25">
        <f>D15+(0.12%*D15+0.05%*10)</f>
        <v>2.0074000000000001</v>
      </c>
      <c r="H15" s="18" t="s">
        <v>131</v>
      </c>
      <c r="I15" s="62">
        <v>4</v>
      </c>
      <c r="J15">
        <f>(0.009%*D15+0.000012)/1.732</f>
        <v>1.1085450346420322E-4</v>
      </c>
      <c r="K15">
        <f t="shared" si="0"/>
        <v>5.5427251732101611E-5</v>
      </c>
      <c r="L15">
        <f>0.0001/2/SQRT(3)/D15</f>
        <v>1.4433756729740646E-5</v>
      </c>
      <c r="M15" s="46">
        <f t="shared" si="1"/>
        <v>1.145515354398551E-4</v>
      </c>
      <c r="O15" s="45">
        <f t="shared" si="2"/>
        <v>1.9199999999999998E-4</v>
      </c>
    </row>
    <row r="16" spans="2:15" s="45" customFormat="1" ht="30" customHeight="1">
      <c r="B16" s="16"/>
      <c r="C16" s="16" t="s">
        <v>158</v>
      </c>
      <c r="D16" s="26">
        <v>100</v>
      </c>
      <c r="E16" s="26">
        <f>D16-(0.12%*D16+0.05%*100)</f>
        <v>99.83</v>
      </c>
      <c r="F16" s="4"/>
      <c r="G16" s="26">
        <f>D16+(0.12%*D16+0.05%*100)</f>
        <v>100.17</v>
      </c>
      <c r="H16" s="18" t="s">
        <v>159</v>
      </c>
      <c r="I16" s="62">
        <v>3</v>
      </c>
      <c r="J16">
        <f>(0.01%*D16+0.0012)/1.732</f>
        <v>6.4665127020785218E-3</v>
      </c>
      <c r="K16">
        <f t="shared" si="0"/>
        <v>6.4665127020785212E-5</v>
      </c>
      <c r="L16">
        <f>0.001/2/SQRT(3)/D16</f>
        <v>2.8867513459481289E-6</v>
      </c>
      <c r="M16" s="46">
        <f t="shared" si="1"/>
        <v>1.2945905894834272E-4</v>
      </c>
      <c r="O16" s="45">
        <f t="shared" si="2"/>
        <v>1.12E-2</v>
      </c>
    </row>
    <row r="17" spans="2:15" s="45" customFormat="1" ht="30" customHeight="1">
      <c r="B17" s="16"/>
      <c r="C17" s="16"/>
      <c r="D17" s="26">
        <v>20</v>
      </c>
      <c r="E17" s="26">
        <f>D17-(0.12%*D17+0.05%*100)</f>
        <v>19.925999999999998</v>
      </c>
      <c r="F17" s="4"/>
      <c r="G17" s="26">
        <f>D17+(0.12%*D17+0.05%*100)</f>
        <v>20.074000000000002</v>
      </c>
      <c r="H17" s="18" t="s">
        <v>131</v>
      </c>
      <c r="I17" s="62">
        <v>3</v>
      </c>
      <c r="J17">
        <f>(0.009%*D17+0.00012)/1.732</f>
        <v>1.1085450346420324E-3</v>
      </c>
      <c r="K17">
        <f t="shared" si="0"/>
        <v>5.5427251732101618E-5</v>
      </c>
      <c r="L17">
        <f>0.001/2/SQRT(3)/D17</f>
        <v>1.4433756729740645E-5</v>
      </c>
      <c r="M17" s="46">
        <f t="shared" si="1"/>
        <v>1.145515354398551E-4</v>
      </c>
      <c r="O17" s="45">
        <f t="shared" si="2"/>
        <v>1.92E-3</v>
      </c>
    </row>
    <row r="18" spans="2:15" s="45" customFormat="1" ht="30" customHeight="1">
      <c r="B18" s="16"/>
      <c r="C18" s="2" t="s">
        <v>58</v>
      </c>
      <c r="D18" s="48">
        <v>700</v>
      </c>
      <c r="E18" s="48">
        <f>D18-(0.12%*D18+0.0375%*1000)</f>
        <v>698.78499999999997</v>
      </c>
      <c r="F18" s="54"/>
      <c r="G18" s="48">
        <f>D18+(0.12%*D18+0.0375%*1000)</f>
        <v>701.21500000000003</v>
      </c>
      <c r="H18" s="18" t="s">
        <v>144</v>
      </c>
      <c r="I18" s="62">
        <v>2</v>
      </c>
      <c r="J18"/>
      <c r="K18"/>
      <c r="L18"/>
      <c r="M18" s="46"/>
    </row>
    <row r="19" spans="2:15" ht="23.25">
      <c r="B19" s="16"/>
      <c r="C19" s="2"/>
      <c r="D19" s="48">
        <v>200</v>
      </c>
      <c r="E19" s="48">
        <f>D19-(0.12%*D19+0.0375%*1000)</f>
        <v>199.38499999999999</v>
      </c>
      <c r="F19" s="54"/>
      <c r="G19" s="48">
        <f>D19+(0.12%*D19+0.0375%*1000)</f>
        <v>200.61500000000001</v>
      </c>
      <c r="H19" s="18" t="s">
        <v>159</v>
      </c>
      <c r="I19" s="62">
        <v>2</v>
      </c>
    </row>
    <row r="20" spans="2:15" ht="20.25">
      <c r="B20" s="16" t="s">
        <v>132</v>
      </c>
      <c r="C20" s="16" t="s">
        <v>133</v>
      </c>
      <c r="D20" s="16" t="s">
        <v>145</v>
      </c>
      <c r="E20" s="16" t="s">
        <v>146</v>
      </c>
      <c r="F20" s="16" t="s">
        <v>147</v>
      </c>
      <c r="G20" s="16" t="s">
        <v>148</v>
      </c>
      <c r="H20" s="18"/>
      <c r="I20" s="62"/>
    </row>
    <row r="21" spans="2:15" s="45" customFormat="1" ht="30" customHeight="1">
      <c r="B21" s="16" t="s">
        <v>160</v>
      </c>
      <c r="C21" s="16" t="s">
        <v>150</v>
      </c>
      <c r="D21" s="61">
        <v>100</v>
      </c>
      <c r="E21" s="61">
        <f>D21-(0.6%*D21+0.08%*100)</f>
        <v>99.32</v>
      </c>
      <c r="F21" s="4"/>
      <c r="G21" s="61">
        <f>D21+(0.6%*D21+0.08%*100)</f>
        <v>100.68</v>
      </c>
      <c r="H21" s="18" t="s">
        <v>151</v>
      </c>
      <c r="I21" s="62">
        <v>3</v>
      </c>
      <c r="M21" s="47"/>
    </row>
    <row r="22" spans="2:15" s="45" customFormat="1" ht="30" customHeight="1">
      <c r="B22" s="16"/>
      <c r="C22" s="16"/>
      <c r="D22" s="61">
        <v>10</v>
      </c>
      <c r="E22" s="61">
        <f>D22-(0.6%*D22+0.08%*100)</f>
        <v>9.86</v>
      </c>
      <c r="F22" s="4"/>
      <c r="G22" s="61">
        <f>D22+(0.6%*D22+0.08%*100)</f>
        <v>10.14</v>
      </c>
      <c r="H22" s="18" t="s">
        <v>161</v>
      </c>
      <c r="I22" s="62">
        <v>3</v>
      </c>
      <c r="J22">
        <f>(0.06%*D22+0.02)/1.732</f>
        <v>1.5011547344110854E-2</v>
      </c>
      <c r="K22">
        <f>J22/D22</f>
        <v>1.5011547344110855E-3</v>
      </c>
      <c r="L22">
        <f>0.001/2/SQRT(3)/D22</f>
        <v>2.8867513459481289E-5</v>
      </c>
      <c r="M22" s="46">
        <f>2*SQRT(K22^2+L22^2)</f>
        <v>3.0028645457150743E-3</v>
      </c>
      <c r="O22" s="45">
        <f>J22*1.732</f>
        <v>2.5999999999999999E-2</v>
      </c>
    </row>
    <row r="23" spans="2:15" s="45" customFormat="1" ht="30" customHeight="1">
      <c r="B23" s="16"/>
      <c r="C23" s="16" t="s">
        <v>133</v>
      </c>
      <c r="D23" s="16" t="s">
        <v>152</v>
      </c>
      <c r="E23" s="16" t="s">
        <v>153</v>
      </c>
      <c r="F23" s="16" t="s">
        <v>154</v>
      </c>
      <c r="G23" s="16" t="s">
        <v>155</v>
      </c>
      <c r="H23" s="18"/>
      <c r="I23" s="62"/>
      <c r="J23" t="e">
        <f>(0.06%*D23+0.006)/1.732</f>
        <v>#VALUE!</v>
      </c>
      <c r="K23" t="e">
        <f>J23/D23</f>
        <v>#VALUE!</v>
      </c>
      <c r="L23" t="e">
        <f>0.001/2/SQRT(3)/D23</f>
        <v>#VALUE!</v>
      </c>
      <c r="M23" s="46" t="e">
        <f>2*SQRT(K23^2+L23^2)</f>
        <v>#VALUE!</v>
      </c>
      <c r="O23" s="45" t="e">
        <f>J23*1.732</f>
        <v>#VALUE!</v>
      </c>
    </row>
    <row r="24" spans="2:15" s="45" customFormat="1" ht="30" customHeight="1">
      <c r="B24" s="16"/>
      <c r="C24" s="16" t="s">
        <v>156</v>
      </c>
      <c r="D24" s="37">
        <v>1</v>
      </c>
      <c r="E24" s="37">
        <f>D24-(0.6%*D24+0.08%*1)</f>
        <v>0.99319999999999997</v>
      </c>
      <c r="F24" s="7"/>
      <c r="G24" s="37">
        <f>D24+(0.6%*D24+0.08%*1)</f>
        <v>1.0067999999999999</v>
      </c>
      <c r="H24" s="18" t="s">
        <v>162</v>
      </c>
      <c r="I24" s="62">
        <v>5</v>
      </c>
      <c r="L24"/>
      <c r="M24" s="47"/>
    </row>
    <row r="25" spans="2:15" s="45" customFormat="1" ht="30" customHeight="1">
      <c r="B25" s="16"/>
      <c r="C25" s="16"/>
      <c r="D25" s="37">
        <v>0.2</v>
      </c>
      <c r="E25" s="37">
        <f>D25-(0.6%*D25+0.08%*1)</f>
        <v>0.19800000000000001</v>
      </c>
      <c r="F25" s="7"/>
      <c r="G25" s="37">
        <f>D25+(0.6%*D25+0.08%*1)</f>
        <v>0.20200000000000001</v>
      </c>
      <c r="H25" s="18" t="s">
        <v>163</v>
      </c>
      <c r="I25" s="62">
        <v>5</v>
      </c>
      <c r="J25">
        <f>(0.013%*D25+0.00004)/1.732</f>
        <v>3.8106235565819866E-5</v>
      </c>
      <c r="K25">
        <f t="shared" ref="K25:K30" si="3">J25/D25</f>
        <v>1.9053117782909931E-4</v>
      </c>
      <c r="L25">
        <f>0.00001/2/SQRT(3)/D25</f>
        <v>1.4433756729740646E-5</v>
      </c>
      <c r="M25" s="46">
        <f t="shared" ref="M25:M30" si="4">2*SQRT(K25^2+L25^2)</f>
        <v>3.8215422571667165E-4</v>
      </c>
      <c r="O25" s="45">
        <f t="shared" ref="O25:O30" si="5">J25*1.732</f>
        <v>6.6000000000000005E-5</v>
      </c>
    </row>
    <row r="26" spans="2:15" s="45" customFormat="1" ht="30" customHeight="1">
      <c r="B26" s="60"/>
      <c r="C26" s="16" t="s">
        <v>157</v>
      </c>
      <c r="D26" s="25">
        <v>10</v>
      </c>
      <c r="E26" s="25">
        <f>D26-(0.6%*D26+0.08%*10)</f>
        <v>9.9320000000000004</v>
      </c>
      <c r="F26" s="5"/>
      <c r="G26" s="25">
        <f>D26+(0.6%*D26+0.08%*10)</f>
        <v>10.068</v>
      </c>
      <c r="H26" s="18" t="s">
        <v>164</v>
      </c>
      <c r="I26" s="62">
        <v>4</v>
      </c>
      <c r="J26">
        <f>(0.06%*D26+0.00002)/1.732</f>
        <v>3.4757505773672054E-3</v>
      </c>
      <c r="K26">
        <f t="shared" si="3"/>
        <v>3.4757505773672055E-4</v>
      </c>
      <c r="L26">
        <f>0.00001/2/SQRT(3)/D26</f>
        <v>2.8867513459481294E-7</v>
      </c>
      <c r="M26" s="46">
        <f t="shared" si="4"/>
        <v>6.9515035522976743E-4</v>
      </c>
      <c r="O26" s="45">
        <f t="shared" si="5"/>
        <v>6.0199999999999993E-3</v>
      </c>
    </row>
    <row r="27" spans="2:15" s="45" customFormat="1" ht="30" customHeight="1">
      <c r="B27" s="60"/>
      <c r="C27" s="16"/>
      <c r="D27" s="25">
        <v>2</v>
      </c>
      <c r="E27" s="25">
        <f>D27-(0.6%*D27+0.08%*10)</f>
        <v>1.98</v>
      </c>
      <c r="F27" s="5"/>
      <c r="G27" s="25">
        <f>D27+(0.6%*D27+0.08%*10)</f>
        <v>2.02</v>
      </c>
      <c r="H27" s="18" t="s">
        <v>165</v>
      </c>
      <c r="I27" s="62">
        <v>4</v>
      </c>
      <c r="J27">
        <f>(0.012%*D27+0.00025)/1.732</f>
        <v>2.8290993071593534E-4</v>
      </c>
      <c r="K27">
        <f t="shared" si="3"/>
        <v>1.4145496535796767E-4</v>
      </c>
      <c r="L27">
        <f>0.0001/2/SQRT(3)/D27</f>
        <v>1.4433756729740646E-5</v>
      </c>
      <c r="M27" s="46">
        <f t="shared" si="4"/>
        <v>2.8437890609366349E-4</v>
      </c>
      <c r="O27" s="45">
        <f t="shared" si="5"/>
        <v>4.8999999999999998E-4</v>
      </c>
    </row>
    <row r="28" spans="2:15" s="45" customFormat="1" ht="30" customHeight="1">
      <c r="B28" s="60"/>
      <c r="C28" s="16" t="s">
        <v>158</v>
      </c>
      <c r="D28" s="26">
        <v>100</v>
      </c>
      <c r="E28" s="26">
        <f>D28-(0.6%*D28+0.08%*100)</f>
        <v>99.32</v>
      </c>
      <c r="F28" s="4"/>
      <c r="G28" s="26">
        <f>D28+(0.6%*D28+0.08%*100)</f>
        <v>100.68</v>
      </c>
      <c r="H28" s="18" t="s">
        <v>166</v>
      </c>
      <c r="I28" s="62">
        <v>3</v>
      </c>
      <c r="J28">
        <f>(0.013%*D28+0.00004)/1.732</f>
        <v>7.5288683602771364E-3</v>
      </c>
      <c r="K28">
        <f t="shared" si="3"/>
        <v>7.5288683602771369E-5</v>
      </c>
      <c r="L28">
        <f>0.0001/2/SQRT(3)/D28</f>
        <v>2.8867513459481294E-7</v>
      </c>
      <c r="M28" s="46">
        <f t="shared" si="4"/>
        <v>1.5057847405219044E-4</v>
      </c>
      <c r="O28" s="45">
        <f t="shared" si="5"/>
        <v>1.304E-2</v>
      </c>
    </row>
    <row r="29" spans="2:15" s="45" customFormat="1" ht="30" customHeight="1">
      <c r="B29" s="60"/>
      <c r="C29" s="16"/>
      <c r="D29" s="26">
        <v>20</v>
      </c>
      <c r="E29" s="26">
        <f>D29-(0.6%*D29+0.08%*100)</f>
        <v>19.8</v>
      </c>
      <c r="F29" s="4"/>
      <c r="G29" s="26">
        <f>D29+(0.6%*D29+0.08%*100)</f>
        <v>20.2</v>
      </c>
      <c r="H29" s="18" t="s">
        <v>167</v>
      </c>
      <c r="I29" s="62">
        <v>3</v>
      </c>
      <c r="J29">
        <f>(0.018%*D29+0.003)/1.732</f>
        <v>3.8106235565819862E-3</v>
      </c>
      <c r="K29">
        <f t="shared" si="3"/>
        <v>1.9053117782909931E-4</v>
      </c>
      <c r="L29">
        <f>0.001/2/SQRT(3)/D29</f>
        <v>1.4433756729740645E-5</v>
      </c>
      <c r="M29" s="46">
        <f t="shared" si="4"/>
        <v>3.8215422571667165E-4</v>
      </c>
      <c r="O29" s="45">
        <f t="shared" si="5"/>
        <v>6.6E-3</v>
      </c>
    </row>
    <row r="30" spans="2:15" s="45" customFormat="1" ht="30" customHeight="1">
      <c r="B30" s="60"/>
      <c r="C30" s="16" t="s">
        <v>168</v>
      </c>
      <c r="D30" s="38">
        <v>200</v>
      </c>
      <c r="E30" s="38">
        <f>D30-(0.6%*D30+0.06%*1000)</f>
        <v>198.2</v>
      </c>
      <c r="F30" s="54"/>
      <c r="G30" s="38">
        <f>D30+(0.6%*D30+0.06%*1000)</f>
        <v>201.8</v>
      </c>
      <c r="H30" s="18" t="s">
        <v>166</v>
      </c>
      <c r="I30" s="62">
        <v>2</v>
      </c>
      <c r="J30">
        <f>(0.012%*D30+0.00025)/1.732</f>
        <v>1.4001154734411086E-2</v>
      </c>
      <c r="K30">
        <f t="shared" si="3"/>
        <v>7.0005773672055435E-5</v>
      </c>
      <c r="L30">
        <f>0.001/2/SQRT(3)/D30</f>
        <v>1.4433756729740645E-6</v>
      </c>
      <c r="M30" s="46">
        <f t="shared" si="4"/>
        <v>1.4004130363226962E-4</v>
      </c>
      <c r="O30" s="45">
        <f t="shared" si="5"/>
        <v>2.4250000000000001E-2</v>
      </c>
    </row>
    <row r="31" spans="2:15" s="45" customFormat="1" ht="30" customHeight="1"/>
    <row r="32" spans="2:15" s="45" customFormat="1" ht="20.25"/>
    <row r="33" s="45" customFormat="1" ht="20.25"/>
    <row r="34" s="45" customFormat="1" ht="20.25"/>
    <row r="35" s="45" customFormat="1" ht="20.25"/>
    <row r="36" s="45" customFormat="1" ht="20.25"/>
    <row r="37" s="45" customFormat="1" ht="20.25"/>
    <row r="38" s="45" customFormat="1" ht="20.25"/>
    <row r="39" s="45" customFormat="1" ht="20.25"/>
    <row r="40" s="45" customFormat="1" ht="20.25"/>
    <row r="41" s="45" customFormat="1" ht="20.25"/>
    <row r="42" s="45" customFormat="1" ht="20.25"/>
    <row r="43" s="45" customFormat="1" ht="20.25"/>
    <row r="44" s="45" customFormat="1" ht="20.25"/>
    <row r="45" s="45" customFormat="1" ht="20.25"/>
    <row r="46" s="45" customFormat="1" ht="20.25"/>
    <row r="47" s="45" customFormat="1" ht="20.25"/>
    <row r="48" s="45" customFormat="1" ht="20.25"/>
    <row r="49" s="45" customFormat="1" ht="20.25"/>
    <row r="50" s="45" customFormat="1" ht="20.25"/>
  </sheetData>
  <mergeCells count="5">
    <mergeCell ref="B1:C1"/>
    <mergeCell ref="F1:G1"/>
    <mergeCell ref="B3:H3"/>
    <mergeCell ref="B4:D4"/>
    <mergeCell ref="B7:E7"/>
  </mergeCells>
  <phoneticPr fontId="2" type="noConversion"/>
  <conditionalFormatting sqref="F8 F11 F20 F23">
    <cfRule type="cellIs" dxfId="14" priority="7" stopIfTrue="1" operator="notBetween">
      <formula>$E8</formula>
      <formula>$G8</formula>
    </cfRule>
  </conditionalFormatting>
  <conditionalFormatting sqref="F9">
    <cfRule type="expression" dxfId="13" priority="5">
      <formula>OR($F9&gt;=ROUND($G9,$I9),$F9&lt;=ROUND($E9,$I9))</formula>
    </cfRule>
  </conditionalFormatting>
  <conditionalFormatting sqref="F10">
    <cfRule type="expression" dxfId="12" priority="4">
      <formula>OR($F10&gt;=ROUND($G10,$I10),$F10&lt;=ROUND($E10,$I10))</formula>
    </cfRule>
  </conditionalFormatting>
  <conditionalFormatting sqref="F12:F19">
    <cfRule type="expression" dxfId="11" priority="3">
      <formula>OR($F12&gt;=ROUND($G12,$I12),$F12&lt;=ROUND($E12,$I12))</formula>
    </cfRule>
  </conditionalFormatting>
  <conditionalFormatting sqref="F21:F22">
    <cfRule type="expression" dxfId="10" priority="2">
      <formula>OR($F21&gt;=ROUND($G21,$I21),$F21&lt;=ROUND($E21,$I21))</formula>
    </cfRule>
  </conditionalFormatting>
  <conditionalFormatting sqref="F24:F30">
    <cfRule type="expression" dxfId="9" priority="1">
      <formula>OR($F24&gt;=ROUND($G24,$I24),$F24&lt;=ROUND($E24,$I24))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N60"/>
  <sheetViews>
    <sheetView topLeftCell="A4" zoomScale="70" zoomScaleNormal="70" workbookViewId="0">
      <selection activeCell="B4" sqref="B4:G49"/>
    </sheetView>
  </sheetViews>
  <sheetFormatPr defaultRowHeight="13.5"/>
  <cols>
    <col min="1" max="1" width="5.75" customWidth="1"/>
    <col min="3" max="3" width="22" customWidth="1"/>
    <col min="4" max="4" width="25" customWidth="1"/>
    <col min="5" max="5" width="20.25" customWidth="1"/>
    <col min="6" max="6" width="24.875" customWidth="1"/>
    <col min="7" max="7" width="32.125" customWidth="1"/>
    <col min="8" max="8" width="9.125" customWidth="1"/>
    <col min="9" max="9" width="13.125" customWidth="1"/>
    <col min="10" max="10" width="12.625" customWidth="1"/>
    <col min="11" max="11" width="13.125" customWidth="1"/>
    <col min="14" max="14" width="20.625" customWidth="1"/>
    <col min="257" max="257" width="5.75" customWidth="1"/>
    <col min="259" max="259" width="22" customWidth="1"/>
    <col min="260" max="260" width="25" customWidth="1"/>
    <col min="261" max="261" width="20.25" customWidth="1"/>
    <col min="262" max="262" width="24.875" customWidth="1"/>
    <col min="263" max="263" width="32.125" customWidth="1"/>
    <col min="264" max="264" width="9.125" customWidth="1"/>
    <col min="265" max="265" width="13.125" customWidth="1"/>
    <col min="266" max="266" width="12.625" customWidth="1"/>
    <col min="267" max="267" width="13.125" customWidth="1"/>
    <col min="270" max="270" width="20.625" customWidth="1"/>
    <col min="513" max="513" width="5.75" customWidth="1"/>
    <col min="515" max="515" width="22" customWidth="1"/>
    <col min="516" max="516" width="25" customWidth="1"/>
    <col min="517" max="517" width="20.25" customWidth="1"/>
    <col min="518" max="518" width="24.875" customWidth="1"/>
    <col min="519" max="519" width="32.125" customWidth="1"/>
    <col min="520" max="520" width="9.125" customWidth="1"/>
    <col min="521" max="521" width="13.125" customWidth="1"/>
    <col min="522" max="522" width="12.625" customWidth="1"/>
    <col min="523" max="523" width="13.125" customWidth="1"/>
    <col min="526" max="526" width="20.625" customWidth="1"/>
    <col min="769" max="769" width="5.75" customWidth="1"/>
    <col min="771" max="771" width="22" customWidth="1"/>
    <col min="772" max="772" width="25" customWidth="1"/>
    <col min="773" max="773" width="20.25" customWidth="1"/>
    <col min="774" max="774" width="24.875" customWidth="1"/>
    <col min="775" max="775" width="32.125" customWidth="1"/>
    <col min="776" max="776" width="9.125" customWidth="1"/>
    <col min="777" max="777" width="13.125" customWidth="1"/>
    <col min="778" max="778" width="12.625" customWidth="1"/>
    <col min="779" max="779" width="13.125" customWidth="1"/>
    <col min="782" max="782" width="20.625" customWidth="1"/>
    <col min="1025" max="1025" width="5.75" customWidth="1"/>
    <col min="1027" max="1027" width="22" customWidth="1"/>
    <col min="1028" max="1028" width="25" customWidth="1"/>
    <col min="1029" max="1029" width="20.25" customWidth="1"/>
    <col min="1030" max="1030" width="24.875" customWidth="1"/>
    <col min="1031" max="1031" width="32.125" customWidth="1"/>
    <col min="1032" max="1032" width="9.125" customWidth="1"/>
    <col min="1033" max="1033" width="13.125" customWidth="1"/>
    <col min="1034" max="1034" width="12.625" customWidth="1"/>
    <col min="1035" max="1035" width="13.125" customWidth="1"/>
    <col min="1038" max="1038" width="20.625" customWidth="1"/>
    <col min="1281" max="1281" width="5.75" customWidth="1"/>
    <col min="1283" max="1283" width="22" customWidth="1"/>
    <col min="1284" max="1284" width="25" customWidth="1"/>
    <col min="1285" max="1285" width="20.25" customWidth="1"/>
    <col min="1286" max="1286" width="24.875" customWidth="1"/>
    <col min="1287" max="1287" width="32.125" customWidth="1"/>
    <col min="1288" max="1288" width="9.125" customWidth="1"/>
    <col min="1289" max="1289" width="13.125" customWidth="1"/>
    <col min="1290" max="1290" width="12.625" customWidth="1"/>
    <col min="1291" max="1291" width="13.125" customWidth="1"/>
    <col min="1294" max="1294" width="20.625" customWidth="1"/>
    <col min="1537" max="1537" width="5.75" customWidth="1"/>
    <col min="1539" max="1539" width="22" customWidth="1"/>
    <col min="1540" max="1540" width="25" customWidth="1"/>
    <col min="1541" max="1541" width="20.25" customWidth="1"/>
    <col min="1542" max="1542" width="24.875" customWidth="1"/>
    <col min="1543" max="1543" width="32.125" customWidth="1"/>
    <col min="1544" max="1544" width="9.125" customWidth="1"/>
    <col min="1545" max="1545" width="13.125" customWidth="1"/>
    <col min="1546" max="1546" width="12.625" customWidth="1"/>
    <col min="1547" max="1547" width="13.125" customWidth="1"/>
    <col min="1550" max="1550" width="20.625" customWidth="1"/>
    <col min="1793" max="1793" width="5.75" customWidth="1"/>
    <col min="1795" max="1795" width="22" customWidth="1"/>
    <col min="1796" max="1796" width="25" customWidth="1"/>
    <col min="1797" max="1797" width="20.25" customWidth="1"/>
    <col min="1798" max="1798" width="24.875" customWidth="1"/>
    <col min="1799" max="1799" width="32.125" customWidth="1"/>
    <col min="1800" max="1800" width="9.125" customWidth="1"/>
    <col min="1801" max="1801" width="13.125" customWidth="1"/>
    <col min="1802" max="1802" width="12.625" customWidth="1"/>
    <col min="1803" max="1803" width="13.125" customWidth="1"/>
    <col min="1806" max="1806" width="20.625" customWidth="1"/>
    <col min="2049" max="2049" width="5.75" customWidth="1"/>
    <col min="2051" max="2051" width="22" customWidth="1"/>
    <col min="2052" max="2052" width="25" customWidth="1"/>
    <col min="2053" max="2053" width="20.25" customWidth="1"/>
    <col min="2054" max="2054" width="24.875" customWidth="1"/>
    <col min="2055" max="2055" width="32.125" customWidth="1"/>
    <col min="2056" max="2056" width="9.125" customWidth="1"/>
    <col min="2057" max="2057" width="13.125" customWidth="1"/>
    <col min="2058" max="2058" width="12.625" customWidth="1"/>
    <col min="2059" max="2059" width="13.125" customWidth="1"/>
    <col min="2062" max="2062" width="20.625" customWidth="1"/>
    <col min="2305" max="2305" width="5.75" customWidth="1"/>
    <col min="2307" max="2307" width="22" customWidth="1"/>
    <col min="2308" max="2308" width="25" customWidth="1"/>
    <col min="2309" max="2309" width="20.25" customWidth="1"/>
    <col min="2310" max="2310" width="24.875" customWidth="1"/>
    <col min="2311" max="2311" width="32.125" customWidth="1"/>
    <col min="2312" max="2312" width="9.125" customWidth="1"/>
    <col min="2313" max="2313" width="13.125" customWidth="1"/>
    <col min="2314" max="2314" width="12.625" customWidth="1"/>
    <col min="2315" max="2315" width="13.125" customWidth="1"/>
    <col min="2318" max="2318" width="20.625" customWidth="1"/>
    <col min="2561" max="2561" width="5.75" customWidth="1"/>
    <col min="2563" max="2563" width="22" customWidth="1"/>
    <col min="2564" max="2564" width="25" customWidth="1"/>
    <col min="2565" max="2565" width="20.25" customWidth="1"/>
    <col min="2566" max="2566" width="24.875" customWidth="1"/>
    <col min="2567" max="2567" width="32.125" customWidth="1"/>
    <col min="2568" max="2568" width="9.125" customWidth="1"/>
    <col min="2569" max="2569" width="13.125" customWidth="1"/>
    <col min="2570" max="2570" width="12.625" customWidth="1"/>
    <col min="2571" max="2571" width="13.125" customWidth="1"/>
    <col min="2574" max="2574" width="20.625" customWidth="1"/>
    <col min="2817" max="2817" width="5.75" customWidth="1"/>
    <col min="2819" max="2819" width="22" customWidth="1"/>
    <col min="2820" max="2820" width="25" customWidth="1"/>
    <col min="2821" max="2821" width="20.25" customWidth="1"/>
    <col min="2822" max="2822" width="24.875" customWidth="1"/>
    <col min="2823" max="2823" width="32.125" customWidth="1"/>
    <col min="2824" max="2824" width="9.125" customWidth="1"/>
    <col min="2825" max="2825" width="13.125" customWidth="1"/>
    <col min="2826" max="2826" width="12.625" customWidth="1"/>
    <col min="2827" max="2827" width="13.125" customWidth="1"/>
    <col min="2830" max="2830" width="20.625" customWidth="1"/>
    <col min="3073" max="3073" width="5.75" customWidth="1"/>
    <col min="3075" max="3075" width="22" customWidth="1"/>
    <col min="3076" max="3076" width="25" customWidth="1"/>
    <col min="3077" max="3077" width="20.25" customWidth="1"/>
    <col min="3078" max="3078" width="24.875" customWidth="1"/>
    <col min="3079" max="3079" width="32.125" customWidth="1"/>
    <col min="3080" max="3080" width="9.125" customWidth="1"/>
    <col min="3081" max="3081" width="13.125" customWidth="1"/>
    <col min="3082" max="3082" width="12.625" customWidth="1"/>
    <col min="3083" max="3083" width="13.125" customWidth="1"/>
    <col min="3086" max="3086" width="20.625" customWidth="1"/>
    <col min="3329" max="3329" width="5.75" customWidth="1"/>
    <col min="3331" max="3331" width="22" customWidth="1"/>
    <col min="3332" max="3332" width="25" customWidth="1"/>
    <col min="3333" max="3333" width="20.25" customWidth="1"/>
    <col min="3334" max="3334" width="24.875" customWidth="1"/>
    <col min="3335" max="3335" width="32.125" customWidth="1"/>
    <col min="3336" max="3336" width="9.125" customWidth="1"/>
    <col min="3337" max="3337" width="13.125" customWidth="1"/>
    <col min="3338" max="3338" width="12.625" customWidth="1"/>
    <col min="3339" max="3339" width="13.125" customWidth="1"/>
    <col min="3342" max="3342" width="20.625" customWidth="1"/>
    <col min="3585" max="3585" width="5.75" customWidth="1"/>
    <col min="3587" max="3587" width="22" customWidth="1"/>
    <col min="3588" max="3588" width="25" customWidth="1"/>
    <col min="3589" max="3589" width="20.25" customWidth="1"/>
    <col min="3590" max="3590" width="24.875" customWidth="1"/>
    <col min="3591" max="3591" width="32.125" customWidth="1"/>
    <col min="3592" max="3592" width="9.125" customWidth="1"/>
    <col min="3593" max="3593" width="13.125" customWidth="1"/>
    <col min="3594" max="3594" width="12.625" customWidth="1"/>
    <col min="3595" max="3595" width="13.125" customWidth="1"/>
    <col min="3598" max="3598" width="20.625" customWidth="1"/>
    <col min="3841" max="3841" width="5.75" customWidth="1"/>
    <col min="3843" max="3843" width="22" customWidth="1"/>
    <col min="3844" max="3844" width="25" customWidth="1"/>
    <col min="3845" max="3845" width="20.25" customWidth="1"/>
    <col min="3846" max="3846" width="24.875" customWidth="1"/>
    <col min="3847" max="3847" width="32.125" customWidth="1"/>
    <col min="3848" max="3848" width="9.125" customWidth="1"/>
    <col min="3849" max="3849" width="13.125" customWidth="1"/>
    <col min="3850" max="3850" width="12.625" customWidth="1"/>
    <col min="3851" max="3851" width="13.125" customWidth="1"/>
    <col min="3854" max="3854" width="20.625" customWidth="1"/>
    <col min="4097" max="4097" width="5.75" customWidth="1"/>
    <col min="4099" max="4099" width="22" customWidth="1"/>
    <col min="4100" max="4100" width="25" customWidth="1"/>
    <col min="4101" max="4101" width="20.25" customWidth="1"/>
    <col min="4102" max="4102" width="24.875" customWidth="1"/>
    <col min="4103" max="4103" width="32.125" customWidth="1"/>
    <col min="4104" max="4104" width="9.125" customWidth="1"/>
    <col min="4105" max="4105" width="13.125" customWidth="1"/>
    <col min="4106" max="4106" width="12.625" customWidth="1"/>
    <col min="4107" max="4107" width="13.125" customWidth="1"/>
    <col min="4110" max="4110" width="20.625" customWidth="1"/>
    <col min="4353" max="4353" width="5.75" customWidth="1"/>
    <col min="4355" max="4355" width="22" customWidth="1"/>
    <col min="4356" max="4356" width="25" customWidth="1"/>
    <col min="4357" max="4357" width="20.25" customWidth="1"/>
    <col min="4358" max="4358" width="24.875" customWidth="1"/>
    <col min="4359" max="4359" width="32.125" customWidth="1"/>
    <col min="4360" max="4360" width="9.125" customWidth="1"/>
    <col min="4361" max="4361" width="13.125" customWidth="1"/>
    <col min="4362" max="4362" width="12.625" customWidth="1"/>
    <col min="4363" max="4363" width="13.125" customWidth="1"/>
    <col min="4366" max="4366" width="20.625" customWidth="1"/>
    <col min="4609" max="4609" width="5.75" customWidth="1"/>
    <col min="4611" max="4611" width="22" customWidth="1"/>
    <col min="4612" max="4612" width="25" customWidth="1"/>
    <col min="4613" max="4613" width="20.25" customWidth="1"/>
    <col min="4614" max="4614" width="24.875" customWidth="1"/>
    <col min="4615" max="4615" width="32.125" customWidth="1"/>
    <col min="4616" max="4616" width="9.125" customWidth="1"/>
    <col min="4617" max="4617" width="13.125" customWidth="1"/>
    <col min="4618" max="4618" width="12.625" customWidth="1"/>
    <col min="4619" max="4619" width="13.125" customWidth="1"/>
    <col min="4622" max="4622" width="20.625" customWidth="1"/>
    <col min="4865" max="4865" width="5.75" customWidth="1"/>
    <col min="4867" max="4867" width="22" customWidth="1"/>
    <col min="4868" max="4868" width="25" customWidth="1"/>
    <col min="4869" max="4869" width="20.25" customWidth="1"/>
    <col min="4870" max="4870" width="24.875" customWidth="1"/>
    <col min="4871" max="4871" width="32.125" customWidth="1"/>
    <col min="4872" max="4872" width="9.125" customWidth="1"/>
    <col min="4873" max="4873" width="13.125" customWidth="1"/>
    <col min="4874" max="4874" width="12.625" customWidth="1"/>
    <col min="4875" max="4875" width="13.125" customWidth="1"/>
    <col min="4878" max="4878" width="20.625" customWidth="1"/>
    <col min="5121" max="5121" width="5.75" customWidth="1"/>
    <col min="5123" max="5123" width="22" customWidth="1"/>
    <col min="5124" max="5124" width="25" customWidth="1"/>
    <col min="5125" max="5125" width="20.25" customWidth="1"/>
    <col min="5126" max="5126" width="24.875" customWidth="1"/>
    <col min="5127" max="5127" width="32.125" customWidth="1"/>
    <col min="5128" max="5128" width="9.125" customWidth="1"/>
    <col min="5129" max="5129" width="13.125" customWidth="1"/>
    <col min="5130" max="5130" width="12.625" customWidth="1"/>
    <col min="5131" max="5131" width="13.125" customWidth="1"/>
    <col min="5134" max="5134" width="20.625" customWidth="1"/>
    <col min="5377" max="5377" width="5.75" customWidth="1"/>
    <col min="5379" max="5379" width="22" customWidth="1"/>
    <col min="5380" max="5380" width="25" customWidth="1"/>
    <col min="5381" max="5381" width="20.25" customWidth="1"/>
    <col min="5382" max="5382" width="24.875" customWidth="1"/>
    <col min="5383" max="5383" width="32.125" customWidth="1"/>
    <col min="5384" max="5384" width="9.125" customWidth="1"/>
    <col min="5385" max="5385" width="13.125" customWidth="1"/>
    <col min="5386" max="5386" width="12.625" customWidth="1"/>
    <col min="5387" max="5387" width="13.125" customWidth="1"/>
    <col min="5390" max="5390" width="20.625" customWidth="1"/>
    <col min="5633" max="5633" width="5.75" customWidth="1"/>
    <col min="5635" max="5635" width="22" customWidth="1"/>
    <col min="5636" max="5636" width="25" customWidth="1"/>
    <col min="5637" max="5637" width="20.25" customWidth="1"/>
    <col min="5638" max="5638" width="24.875" customWidth="1"/>
    <col min="5639" max="5639" width="32.125" customWidth="1"/>
    <col min="5640" max="5640" width="9.125" customWidth="1"/>
    <col min="5641" max="5641" width="13.125" customWidth="1"/>
    <col min="5642" max="5642" width="12.625" customWidth="1"/>
    <col min="5643" max="5643" width="13.125" customWidth="1"/>
    <col min="5646" max="5646" width="20.625" customWidth="1"/>
    <col min="5889" max="5889" width="5.75" customWidth="1"/>
    <col min="5891" max="5891" width="22" customWidth="1"/>
    <col min="5892" max="5892" width="25" customWidth="1"/>
    <col min="5893" max="5893" width="20.25" customWidth="1"/>
    <col min="5894" max="5894" width="24.875" customWidth="1"/>
    <col min="5895" max="5895" width="32.125" customWidth="1"/>
    <col min="5896" max="5896" width="9.125" customWidth="1"/>
    <col min="5897" max="5897" width="13.125" customWidth="1"/>
    <col min="5898" max="5898" width="12.625" customWidth="1"/>
    <col min="5899" max="5899" width="13.125" customWidth="1"/>
    <col min="5902" max="5902" width="20.625" customWidth="1"/>
    <col min="6145" max="6145" width="5.75" customWidth="1"/>
    <col min="6147" max="6147" width="22" customWidth="1"/>
    <col min="6148" max="6148" width="25" customWidth="1"/>
    <col min="6149" max="6149" width="20.25" customWidth="1"/>
    <col min="6150" max="6150" width="24.875" customWidth="1"/>
    <col min="6151" max="6151" width="32.125" customWidth="1"/>
    <col min="6152" max="6152" width="9.125" customWidth="1"/>
    <col min="6153" max="6153" width="13.125" customWidth="1"/>
    <col min="6154" max="6154" width="12.625" customWidth="1"/>
    <col min="6155" max="6155" width="13.125" customWidth="1"/>
    <col min="6158" max="6158" width="20.625" customWidth="1"/>
    <col min="6401" max="6401" width="5.75" customWidth="1"/>
    <col min="6403" max="6403" width="22" customWidth="1"/>
    <col min="6404" max="6404" width="25" customWidth="1"/>
    <col min="6405" max="6405" width="20.25" customWidth="1"/>
    <col min="6406" max="6406" width="24.875" customWidth="1"/>
    <col min="6407" max="6407" width="32.125" customWidth="1"/>
    <col min="6408" max="6408" width="9.125" customWidth="1"/>
    <col min="6409" max="6409" width="13.125" customWidth="1"/>
    <col min="6410" max="6410" width="12.625" customWidth="1"/>
    <col min="6411" max="6411" width="13.125" customWidth="1"/>
    <col min="6414" max="6414" width="20.625" customWidth="1"/>
    <col min="6657" max="6657" width="5.75" customWidth="1"/>
    <col min="6659" max="6659" width="22" customWidth="1"/>
    <col min="6660" max="6660" width="25" customWidth="1"/>
    <col min="6661" max="6661" width="20.25" customWidth="1"/>
    <col min="6662" max="6662" width="24.875" customWidth="1"/>
    <col min="6663" max="6663" width="32.125" customWidth="1"/>
    <col min="6664" max="6664" width="9.125" customWidth="1"/>
    <col min="6665" max="6665" width="13.125" customWidth="1"/>
    <col min="6666" max="6666" width="12.625" customWidth="1"/>
    <col min="6667" max="6667" width="13.125" customWidth="1"/>
    <col min="6670" max="6670" width="20.625" customWidth="1"/>
    <col min="6913" max="6913" width="5.75" customWidth="1"/>
    <col min="6915" max="6915" width="22" customWidth="1"/>
    <col min="6916" max="6916" width="25" customWidth="1"/>
    <col min="6917" max="6917" width="20.25" customWidth="1"/>
    <col min="6918" max="6918" width="24.875" customWidth="1"/>
    <col min="6919" max="6919" width="32.125" customWidth="1"/>
    <col min="6920" max="6920" width="9.125" customWidth="1"/>
    <col min="6921" max="6921" width="13.125" customWidth="1"/>
    <col min="6922" max="6922" width="12.625" customWidth="1"/>
    <col min="6923" max="6923" width="13.125" customWidth="1"/>
    <col min="6926" max="6926" width="20.625" customWidth="1"/>
    <col min="7169" max="7169" width="5.75" customWidth="1"/>
    <col min="7171" max="7171" width="22" customWidth="1"/>
    <col min="7172" max="7172" width="25" customWidth="1"/>
    <col min="7173" max="7173" width="20.25" customWidth="1"/>
    <col min="7174" max="7174" width="24.875" customWidth="1"/>
    <col min="7175" max="7175" width="32.125" customWidth="1"/>
    <col min="7176" max="7176" width="9.125" customWidth="1"/>
    <col min="7177" max="7177" width="13.125" customWidth="1"/>
    <col min="7178" max="7178" width="12.625" customWidth="1"/>
    <col min="7179" max="7179" width="13.125" customWidth="1"/>
    <col min="7182" max="7182" width="20.625" customWidth="1"/>
    <col min="7425" max="7425" width="5.75" customWidth="1"/>
    <col min="7427" max="7427" width="22" customWidth="1"/>
    <col min="7428" max="7428" width="25" customWidth="1"/>
    <col min="7429" max="7429" width="20.25" customWidth="1"/>
    <col min="7430" max="7430" width="24.875" customWidth="1"/>
    <col min="7431" max="7431" width="32.125" customWidth="1"/>
    <col min="7432" max="7432" width="9.125" customWidth="1"/>
    <col min="7433" max="7433" width="13.125" customWidth="1"/>
    <col min="7434" max="7434" width="12.625" customWidth="1"/>
    <col min="7435" max="7435" width="13.125" customWidth="1"/>
    <col min="7438" max="7438" width="20.625" customWidth="1"/>
    <col min="7681" max="7681" width="5.75" customWidth="1"/>
    <col min="7683" max="7683" width="22" customWidth="1"/>
    <col min="7684" max="7684" width="25" customWidth="1"/>
    <col min="7685" max="7685" width="20.25" customWidth="1"/>
    <col min="7686" max="7686" width="24.875" customWidth="1"/>
    <col min="7687" max="7687" width="32.125" customWidth="1"/>
    <col min="7688" max="7688" width="9.125" customWidth="1"/>
    <col min="7689" max="7689" width="13.125" customWidth="1"/>
    <col min="7690" max="7690" width="12.625" customWidth="1"/>
    <col min="7691" max="7691" width="13.125" customWidth="1"/>
    <col min="7694" max="7694" width="20.625" customWidth="1"/>
    <col min="7937" max="7937" width="5.75" customWidth="1"/>
    <col min="7939" max="7939" width="22" customWidth="1"/>
    <col min="7940" max="7940" width="25" customWidth="1"/>
    <col min="7941" max="7941" width="20.25" customWidth="1"/>
    <col min="7942" max="7942" width="24.875" customWidth="1"/>
    <col min="7943" max="7943" width="32.125" customWidth="1"/>
    <col min="7944" max="7944" width="9.125" customWidth="1"/>
    <col min="7945" max="7945" width="13.125" customWidth="1"/>
    <col min="7946" max="7946" width="12.625" customWidth="1"/>
    <col min="7947" max="7947" width="13.125" customWidth="1"/>
    <col min="7950" max="7950" width="20.625" customWidth="1"/>
    <col min="8193" max="8193" width="5.75" customWidth="1"/>
    <col min="8195" max="8195" width="22" customWidth="1"/>
    <col min="8196" max="8196" width="25" customWidth="1"/>
    <col min="8197" max="8197" width="20.25" customWidth="1"/>
    <col min="8198" max="8198" width="24.875" customWidth="1"/>
    <col min="8199" max="8199" width="32.125" customWidth="1"/>
    <col min="8200" max="8200" width="9.125" customWidth="1"/>
    <col min="8201" max="8201" width="13.125" customWidth="1"/>
    <col min="8202" max="8202" width="12.625" customWidth="1"/>
    <col min="8203" max="8203" width="13.125" customWidth="1"/>
    <col min="8206" max="8206" width="20.625" customWidth="1"/>
    <col min="8449" max="8449" width="5.75" customWidth="1"/>
    <col min="8451" max="8451" width="22" customWidth="1"/>
    <col min="8452" max="8452" width="25" customWidth="1"/>
    <col min="8453" max="8453" width="20.25" customWidth="1"/>
    <col min="8454" max="8454" width="24.875" customWidth="1"/>
    <col min="8455" max="8455" width="32.125" customWidth="1"/>
    <col min="8456" max="8456" width="9.125" customWidth="1"/>
    <col min="8457" max="8457" width="13.125" customWidth="1"/>
    <col min="8458" max="8458" width="12.625" customWidth="1"/>
    <col min="8459" max="8459" width="13.125" customWidth="1"/>
    <col min="8462" max="8462" width="20.625" customWidth="1"/>
    <col min="8705" max="8705" width="5.75" customWidth="1"/>
    <col min="8707" max="8707" width="22" customWidth="1"/>
    <col min="8708" max="8708" width="25" customWidth="1"/>
    <col min="8709" max="8709" width="20.25" customWidth="1"/>
    <col min="8710" max="8710" width="24.875" customWidth="1"/>
    <col min="8711" max="8711" width="32.125" customWidth="1"/>
    <col min="8712" max="8712" width="9.125" customWidth="1"/>
    <col min="8713" max="8713" width="13.125" customWidth="1"/>
    <col min="8714" max="8714" width="12.625" customWidth="1"/>
    <col min="8715" max="8715" width="13.125" customWidth="1"/>
    <col min="8718" max="8718" width="20.625" customWidth="1"/>
    <col min="8961" max="8961" width="5.75" customWidth="1"/>
    <col min="8963" max="8963" width="22" customWidth="1"/>
    <col min="8964" max="8964" width="25" customWidth="1"/>
    <col min="8965" max="8965" width="20.25" customWidth="1"/>
    <col min="8966" max="8966" width="24.875" customWidth="1"/>
    <col min="8967" max="8967" width="32.125" customWidth="1"/>
    <col min="8968" max="8968" width="9.125" customWidth="1"/>
    <col min="8969" max="8969" width="13.125" customWidth="1"/>
    <col min="8970" max="8970" width="12.625" customWidth="1"/>
    <col min="8971" max="8971" width="13.125" customWidth="1"/>
    <col min="8974" max="8974" width="20.625" customWidth="1"/>
    <col min="9217" max="9217" width="5.75" customWidth="1"/>
    <col min="9219" max="9219" width="22" customWidth="1"/>
    <col min="9220" max="9220" width="25" customWidth="1"/>
    <col min="9221" max="9221" width="20.25" customWidth="1"/>
    <col min="9222" max="9222" width="24.875" customWidth="1"/>
    <col min="9223" max="9223" width="32.125" customWidth="1"/>
    <col min="9224" max="9224" width="9.125" customWidth="1"/>
    <col min="9225" max="9225" width="13.125" customWidth="1"/>
    <col min="9226" max="9226" width="12.625" customWidth="1"/>
    <col min="9227" max="9227" width="13.125" customWidth="1"/>
    <col min="9230" max="9230" width="20.625" customWidth="1"/>
    <col min="9473" max="9473" width="5.75" customWidth="1"/>
    <col min="9475" max="9475" width="22" customWidth="1"/>
    <col min="9476" max="9476" width="25" customWidth="1"/>
    <col min="9477" max="9477" width="20.25" customWidth="1"/>
    <col min="9478" max="9478" width="24.875" customWidth="1"/>
    <col min="9479" max="9479" width="32.125" customWidth="1"/>
    <col min="9480" max="9480" width="9.125" customWidth="1"/>
    <col min="9481" max="9481" width="13.125" customWidth="1"/>
    <col min="9482" max="9482" width="12.625" customWidth="1"/>
    <col min="9483" max="9483" width="13.125" customWidth="1"/>
    <col min="9486" max="9486" width="20.625" customWidth="1"/>
    <col min="9729" max="9729" width="5.75" customWidth="1"/>
    <col min="9731" max="9731" width="22" customWidth="1"/>
    <col min="9732" max="9732" width="25" customWidth="1"/>
    <col min="9733" max="9733" width="20.25" customWidth="1"/>
    <col min="9734" max="9734" width="24.875" customWidth="1"/>
    <col min="9735" max="9735" width="32.125" customWidth="1"/>
    <col min="9736" max="9736" width="9.125" customWidth="1"/>
    <col min="9737" max="9737" width="13.125" customWidth="1"/>
    <col min="9738" max="9738" width="12.625" customWidth="1"/>
    <col min="9739" max="9739" width="13.125" customWidth="1"/>
    <col min="9742" max="9742" width="20.625" customWidth="1"/>
    <col min="9985" max="9985" width="5.75" customWidth="1"/>
    <col min="9987" max="9987" width="22" customWidth="1"/>
    <col min="9988" max="9988" width="25" customWidth="1"/>
    <col min="9989" max="9989" width="20.25" customWidth="1"/>
    <col min="9990" max="9990" width="24.875" customWidth="1"/>
    <col min="9991" max="9991" width="32.125" customWidth="1"/>
    <col min="9992" max="9992" width="9.125" customWidth="1"/>
    <col min="9993" max="9993" width="13.125" customWidth="1"/>
    <col min="9994" max="9994" width="12.625" customWidth="1"/>
    <col min="9995" max="9995" width="13.125" customWidth="1"/>
    <col min="9998" max="9998" width="20.625" customWidth="1"/>
    <col min="10241" max="10241" width="5.75" customWidth="1"/>
    <col min="10243" max="10243" width="22" customWidth="1"/>
    <col min="10244" max="10244" width="25" customWidth="1"/>
    <col min="10245" max="10245" width="20.25" customWidth="1"/>
    <col min="10246" max="10246" width="24.875" customWidth="1"/>
    <col min="10247" max="10247" width="32.125" customWidth="1"/>
    <col min="10248" max="10248" width="9.125" customWidth="1"/>
    <col min="10249" max="10249" width="13.125" customWidth="1"/>
    <col min="10250" max="10250" width="12.625" customWidth="1"/>
    <col min="10251" max="10251" width="13.125" customWidth="1"/>
    <col min="10254" max="10254" width="20.625" customWidth="1"/>
    <col min="10497" max="10497" width="5.75" customWidth="1"/>
    <col min="10499" max="10499" width="22" customWidth="1"/>
    <col min="10500" max="10500" width="25" customWidth="1"/>
    <col min="10501" max="10501" width="20.25" customWidth="1"/>
    <col min="10502" max="10502" width="24.875" customWidth="1"/>
    <col min="10503" max="10503" width="32.125" customWidth="1"/>
    <col min="10504" max="10504" width="9.125" customWidth="1"/>
    <col min="10505" max="10505" width="13.125" customWidth="1"/>
    <col min="10506" max="10506" width="12.625" customWidth="1"/>
    <col min="10507" max="10507" width="13.125" customWidth="1"/>
    <col min="10510" max="10510" width="20.625" customWidth="1"/>
    <col min="10753" max="10753" width="5.75" customWidth="1"/>
    <col min="10755" max="10755" width="22" customWidth="1"/>
    <col min="10756" max="10756" width="25" customWidth="1"/>
    <col min="10757" max="10757" width="20.25" customWidth="1"/>
    <col min="10758" max="10758" width="24.875" customWidth="1"/>
    <col min="10759" max="10759" width="32.125" customWidth="1"/>
    <col min="10760" max="10760" width="9.125" customWidth="1"/>
    <col min="10761" max="10761" width="13.125" customWidth="1"/>
    <col min="10762" max="10762" width="12.625" customWidth="1"/>
    <col min="10763" max="10763" width="13.125" customWidth="1"/>
    <col min="10766" max="10766" width="20.625" customWidth="1"/>
    <col min="11009" max="11009" width="5.75" customWidth="1"/>
    <col min="11011" max="11011" width="22" customWidth="1"/>
    <col min="11012" max="11012" width="25" customWidth="1"/>
    <col min="11013" max="11013" width="20.25" customWidth="1"/>
    <col min="11014" max="11014" width="24.875" customWidth="1"/>
    <col min="11015" max="11015" width="32.125" customWidth="1"/>
    <col min="11016" max="11016" width="9.125" customWidth="1"/>
    <col min="11017" max="11017" width="13.125" customWidth="1"/>
    <col min="11018" max="11018" width="12.625" customWidth="1"/>
    <col min="11019" max="11019" width="13.125" customWidth="1"/>
    <col min="11022" max="11022" width="20.625" customWidth="1"/>
    <col min="11265" max="11265" width="5.75" customWidth="1"/>
    <col min="11267" max="11267" width="22" customWidth="1"/>
    <col min="11268" max="11268" width="25" customWidth="1"/>
    <col min="11269" max="11269" width="20.25" customWidth="1"/>
    <col min="11270" max="11270" width="24.875" customWidth="1"/>
    <col min="11271" max="11271" width="32.125" customWidth="1"/>
    <col min="11272" max="11272" width="9.125" customWidth="1"/>
    <col min="11273" max="11273" width="13.125" customWidth="1"/>
    <col min="11274" max="11274" width="12.625" customWidth="1"/>
    <col min="11275" max="11275" width="13.125" customWidth="1"/>
    <col min="11278" max="11278" width="20.625" customWidth="1"/>
    <col min="11521" max="11521" width="5.75" customWidth="1"/>
    <col min="11523" max="11523" width="22" customWidth="1"/>
    <col min="11524" max="11524" width="25" customWidth="1"/>
    <col min="11525" max="11525" width="20.25" customWidth="1"/>
    <col min="11526" max="11526" width="24.875" customWidth="1"/>
    <col min="11527" max="11527" width="32.125" customWidth="1"/>
    <col min="11528" max="11528" width="9.125" customWidth="1"/>
    <col min="11529" max="11529" width="13.125" customWidth="1"/>
    <col min="11530" max="11530" width="12.625" customWidth="1"/>
    <col min="11531" max="11531" width="13.125" customWidth="1"/>
    <col min="11534" max="11534" width="20.625" customWidth="1"/>
    <col min="11777" max="11777" width="5.75" customWidth="1"/>
    <col min="11779" max="11779" width="22" customWidth="1"/>
    <col min="11780" max="11780" width="25" customWidth="1"/>
    <col min="11781" max="11781" width="20.25" customWidth="1"/>
    <col min="11782" max="11782" width="24.875" customWidth="1"/>
    <col min="11783" max="11783" width="32.125" customWidth="1"/>
    <col min="11784" max="11784" width="9.125" customWidth="1"/>
    <col min="11785" max="11785" width="13.125" customWidth="1"/>
    <col min="11786" max="11786" width="12.625" customWidth="1"/>
    <col min="11787" max="11787" width="13.125" customWidth="1"/>
    <col min="11790" max="11790" width="20.625" customWidth="1"/>
    <col min="12033" max="12033" width="5.75" customWidth="1"/>
    <col min="12035" max="12035" width="22" customWidth="1"/>
    <col min="12036" max="12036" width="25" customWidth="1"/>
    <col min="12037" max="12037" width="20.25" customWidth="1"/>
    <col min="12038" max="12038" width="24.875" customWidth="1"/>
    <col min="12039" max="12039" width="32.125" customWidth="1"/>
    <col min="12040" max="12040" width="9.125" customWidth="1"/>
    <col min="12041" max="12041" width="13.125" customWidth="1"/>
    <col min="12042" max="12042" width="12.625" customWidth="1"/>
    <col min="12043" max="12043" width="13.125" customWidth="1"/>
    <col min="12046" max="12046" width="20.625" customWidth="1"/>
    <col min="12289" max="12289" width="5.75" customWidth="1"/>
    <col min="12291" max="12291" width="22" customWidth="1"/>
    <col min="12292" max="12292" width="25" customWidth="1"/>
    <col min="12293" max="12293" width="20.25" customWidth="1"/>
    <col min="12294" max="12294" width="24.875" customWidth="1"/>
    <col min="12295" max="12295" width="32.125" customWidth="1"/>
    <col min="12296" max="12296" width="9.125" customWidth="1"/>
    <col min="12297" max="12297" width="13.125" customWidth="1"/>
    <col min="12298" max="12298" width="12.625" customWidth="1"/>
    <col min="12299" max="12299" width="13.125" customWidth="1"/>
    <col min="12302" max="12302" width="20.625" customWidth="1"/>
    <col min="12545" max="12545" width="5.75" customWidth="1"/>
    <col min="12547" max="12547" width="22" customWidth="1"/>
    <col min="12548" max="12548" width="25" customWidth="1"/>
    <col min="12549" max="12549" width="20.25" customWidth="1"/>
    <col min="12550" max="12550" width="24.875" customWidth="1"/>
    <col min="12551" max="12551" width="32.125" customWidth="1"/>
    <col min="12552" max="12552" width="9.125" customWidth="1"/>
    <col min="12553" max="12553" width="13.125" customWidth="1"/>
    <col min="12554" max="12554" width="12.625" customWidth="1"/>
    <col min="12555" max="12555" width="13.125" customWidth="1"/>
    <col min="12558" max="12558" width="20.625" customWidth="1"/>
    <col min="12801" max="12801" width="5.75" customWidth="1"/>
    <col min="12803" max="12803" width="22" customWidth="1"/>
    <col min="12804" max="12804" width="25" customWidth="1"/>
    <col min="12805" max="12805" width="20.25" customWidth="1"/>
    <col min="12806" max="12806" width="24.875" customWidth="1"/>
    <col min="12807" max="12807" width="32.125" customWidth="1"/>
    <col min="12808" max="12808" width="9.125" customWidth="1"/>
    <col min="12809" max="12809" width="13.125" customWidth="1"/>
    <col min="12810" max="12810" width="12.625" customWidth="1"/>
    <col min="12811" max="12811" width="13.125" customWidth="1"/>
    <col min="12814" max="12814" width="20.625" customWidth="1"/>
    <col min="13057" max="13057" width="5.75" customWidth="1"/>
    <col min="13059" max="13059" width="22" customWidth="1"/>
    <col min="13060" max="13060" width="25" customWidth="1"/>
    <col min="13061" max="13061" width="20.25" customWidth="1"/>
    <col min="13062" max="13062" width="24.875" customWidth="1"/>
    <col min="13063" max="13063" width="32.125" customWidth="1"/>
    <col min="13064" max="13064" width="9.125" customWidth="1"/>
    <col min="13065" max="13065" width="13.125" customWidth="1"/>
    <col min="13066" max="13066" width="12.625" customWidth="1"/>
    <col min="13067" max="13067" width="13.125" customWidth="1"/>
    <col min="13070" max="13070" width="20.625" customWidth="1"/>
    <col min="13313" max="13313" width="5.75" customWidth="1"/>
    <col min="13315" max="13315" width="22" customWidth="1"/>
    <col min="13316" max="13316" width="25" customWidth="1"/>
    <col min="13317" max="13317" width="20.25" customWidth="1"/>
    <col min="13318" max="13318" width="24.875" customWidth="1"/>
    <col min="13319" max="13319" width="32.125" customWidth="1"/>
    <col min="13320" max="13320" width="9.125" customWidth="1"/>
    <col min="13321" max="13321" width="13.125" customWidth="1"/>
    <col min="13322" max="13322" width="12.625" customWidth="1"/>
    <col min="13323" max="13323" width="13.125" customWidth="1"/>
    <col min="13326" max="13326" width="20.625" customWidth="1"/>
    <col min="13569" max="13569" width="5.75" customWidth="1"/>
    <col min="13571" max="13571" width="22" customWidth="1"/>
    <col min="13572" max="13572" width="25" customWidth="1"/>
    <col min="13573" max="13573" width="20.25" customWidth="1"/>
    <col min="13574" max="13574" width="24.875" customWidth="1"/>
    <col min="13575" max="13575" width="32.125" customWidth="1"/>
    <col min="13576" max="13576" width="9.125" customWidth="1"/>
    <col min="13577" max="13577" width="13.125" customWidth="1"/>
    <col min="13578" max="13578" width="12.625" customWidth="1"/>
    <col min="13579" max="13579" width="13.125" customWidth="1"/>
    <col min="13582" max="13582" width="20.625" customWidth="1"/>
    <col min="13825" max="13825" width="5.75" customWidth="1"/>
    <col min="13827" max="13827" width="22" customWidth="1"/>
    <col min="13828" max="13828" width="25" customWidth="1"/>
    <col min="13829" max="13829" width="20.25" customWidth="1"/>
    <col min="13830" max="13830" width="24.875" customWidth="1"/>
    <col min="13831" max="13831" width="32.125" customWidth="1"/>
    <col min="13832" max="13832" width="9.125" customWidth="1"/>
    <col min="13833" max="13833" width="13.125" customWidth="1"/>
    <col min="13834" max="13834" width="12.625" customWidth="1"/>
    <col min="13835" max="13835" width="13.125" customWidth="1"/>
    <col min="13838" max="13838" width="20.625" customWidth="1"/>
    <col min="14081" max="14081" width="5.75" customWidth="1"/>
    <col min="14083" max="14083" width="22" customWidth="1"/>
    <col min="14084" max="14084" width="25" customWidth="1"/>
    <col min="14085" max="14085" width="20.25" customWidth="1"/>
    <col min="14086" max="14086" width="24.875" customWidth="1"/>
    <col min="14087" max="14087" width="32.125" customWidth="1"/>
    <col min="14088" max="14088" width="9.125" customWidth="1"/>
    <col min="14089" max="14089" width="13.125" customWidth="1"/>
    <col min="14090" max="14090" width="12.625" customWidth="1"/>
    <col min="14091" max="14091" width="13.125" customWidth="1"/>
    <col min="14094" max="14094" width="20.625" customWidth="1"/>
    <col min="14337" max="14337" width="5.75" customWidth="1"/>
    <col min="14339" max="14339" width="22" customWidth="1"/>
    <col min="14340" max="14340" width="25" customWidth="1"/>
    <col min="14341" max="14341" width="20.25" customWidth="1"/>
    <col min="14342" max="14342" width="24.875" customWidth="1"/>
    <col min="14343" max="14343" width="32.125" customWidth="1"/>
    <col min="14344" max="14344" width="9.125" customWidth="1"/>
    <col min="14345" max="14345" width="13.125" customWidth="1"/>
    <col min="14346" max="14346" width="12.625" customWidth="1"/>
    <col min="14347" max="14347" width="13.125" customWidth="1"/>
    <col min="14350" max="14350" width="20.625" customWidth="1"/>
    <col min="14593" max="14593" width="5.75" customWidth="1"/>
    <col min="14595" max="14595" width="22" customWidth="1"/>
    <col min="14596" max="14596" width="25" customWidth="1"/>
    <col min="14597" max="14597" width="20.25" customWidth="1"/>
    <col min="14598" max="14598" width="24.875" customWidth="1"/>
    <col min="14599" max="14599" width="32.125" customWidth="1"/>
    <col min="14600" max="14600" width="9.125" customWidth="1"/>
    <col min="14601" max="14601" width="13.125" customWidth="1"/>
    <col min="14602" max="14602" width="12.625" customWidth="1"/>
    <col min="14603" max="14603" width="13.125" customWidth="1"/>
    <col min="14606" max="14606" width="20.625" customWidth="1"/>
    <col min="14849" max="14849" width="5.75" customWidth="1"/>
    <col min="14851" max="14851" width="22" customWidth="1"/>
    <col min="14852" max="14852" width="25" customWidth="1"/>
    <col min="14853" max="14853" width="20.25" customWidth="1"/>
    <col min="14854" max="14854" width="24.875" customWidth="1"/>
    <col min="14855" max="14855" width="32.125" customWidth="1"/>
    <col min="14856" max="14856" width="9.125" customWidth="1"/>
    <col min="14857" max="14857" width="13.125" customWidth="1"/>
    <col min="14858" max="14858" width="12.625" customWidth="1"/>
    <col min="14859" max="14859" width="13.125" customWidth="1"/>
    <col min="14862" max="14862" width="20.625" customWidth="1"/>
    <col min="15105" max="15105" width="5.75" customWidth="1"/>
    <col min="15107" max="15107" width="22" customWidth="1"/>
    <col min="15108" max="15108" width="25" customWidth="1"/>
    <col min="15109" max="15109" width="20.25" customWidth="1"/>
    <col min="15110" max="15110" width="24.875" customWidth="1"/>
    <col min="15111" max="15111" width="32.125" customWidth="1"/>
    <col min="15112" max="15112" width="9.125" customWidth="1"/>
    <col min="15113" max="15113" width="13.125" customWidth="1"/>
    <col min="15114" max="15114" width="12.625" customWidth="1"/>
    <col min="15115" max="15115" width="13.125" customWidth="1"/>
    <col min="15118" max="15118" width="20.625" customWidth="1"/>
    <col min="15361" max="15361" width="5.75" customWidth="1"/>
    <col min="15363" max="15363" width="22" customWidth="1"/>
    <col min="15364" max="15364" width="25" customWidth="1"/>
    <col min="15365" max="15365" width="20.25" customWidth="1"/>
    <col min="15366" max="15366" width="24.875" customWidth="1"/>
    <col min="15367" max="15367" width="32.125" customWidth="1"/>
    <col min="15368" max="15368" width="9.125" customWidth="1"/>
    <col min="15369" max="15369" width="13.125" customWidth="1"/>
    <col min="15370" max="15370" width="12.625" customWidth="1"/>
    <col min="15371" max="15371" width="13.125" customWidth="1"/>
    <col min="15374" max="15374" width="20.625" customWidth="1"/>
    <col min="15617" max="15617" width="5.75" customWidth="1"/>
    <col min="15619" max="15619" width="22" customWidth="1"/>
    <col min="15620" max="15620" width="25" customWidth="1"/>
    <col min="15621" max="15621" width="20.25" customWidth="1"/>
    <col min="15622" max="15622" width="24.875" customWidth="1"/>
    <col min="15623" max="15623" width="32.125" customWidth="1"/>
    <col min="15624" max="15624" width="9.125" customWidth="1"/>
    <col min="15625" max="15625" width="13.125" customWidth="1"/>
    <col min="15626" max="15626" width="12.625" customWidth="1"/>
    <col min="15627" max="15627" width="13.125" customWidth="1"/>
    <col min="15630" max="15630" width="20.625" customWidth="1"/>
    <col min="15873" max="15873" width="5.75" customWidth="1"/>
    <col min="15875" max="15875" width="22" customWidth="1"/>
    <col min="15876" max="15876" width="25" customWidth="1"/>
    <col min="15877" max="15877" width="20.25" customWidth="1"/>
    <col min="15878" max="15878" width="24.875" customWidth="1"/>
    <col min="15879" max="15879" width="32.125" customWidth="1"/>
    <col min="15880" max="15880" width="9.125" customWidth="1"/>
    <col min="15881" max="15881" width="13.125" customWidth="1"/>
    <col min="15882" max="15882" width="12.625" customWidth="1"/>
    <col min="15883" max="15883" width="13.125" customWidth="1"/>
    <col min="15886" max="15886" width="20.625" customWidth="1"/>
    <col min="16129" max="16129" width="5.75" customWidth="1"/>
    <col min="16131" max="16131" width="22" customWidth="1"/>
    <col min="16132" max="16132" width="25" customWidth="1"/>
    <col min="16133" max="16133" width="20.25" customWidth="1"/>
    <col min="16134" max="16134" width="24.875" customWidth="1"/>
    <col min="16135" max="16135" width="32.125" customWidth="1"/>
    <col min="16136" max="16136" width="9.125" customWidth="1"/>
    <col min="16137" max="16137" width="13.125" customWidth="1"/>
    <col min="16138" max="16138" width="12.625" customWidth="1"/>
    <col min="16139" max="16139" width="13.125" customWidth="1"/>
    <col min="16142" max="16142" width="20.625" customWidth="1"/>
  </cols>
  <sheetData>
    <row r="1" spans="2:14" ht="18.75">
      <c r="B1" s="100" t="s">
        <v>59</v>
      </c>
      <c r="C1" s="100"/>
      <c r="D1" s="40"/>
      <c r="E1" s="93" t="s">
        <v>60</v>
      </c>
      <c r="F1" s="93"/>
      <c r="G1" s="49"/>
      <c r="H1" s="30"/>
    </row>
    <row r="2" spans="2:14" ht="18.75">
      <c r="B2" s="40"/>
      <c r="C2" s="40"/>
      <c r="D2" s="40"/>
      <c r="E2" s="40"/>
      <c r="F2" s="40"/>
      <c r="G2" s="40"/>
    </row>
    <row r="3" spans="2:14" ht="22.5">
      <c r="B3" s="93" t="s">
        <v>61</v>
      </c>
      <c r="C3" s="93"/>
      <c r="D3" s="93"/>
      <c r="E3" s="93"/>
      <c r="F3" s="93"/>
      <c r="G3" s="93"/>
      <c r="H3" s="50"/>
      <c r="I3" s="13"/>
    </row>
    <row r="4" spans="2:14" ht="14.25">
      <c r="B4" s="102" t="s">
        <v>62</v>
      </c>
      <c r="C4" s="102"/>
      <c r="D4" s="102"/>
      <c r="E4" s="51"/>
      <c r="F4" s="51"/>
      <c r="G4" s="51"/>
      <c r="H4" s="51"/>
      <c r="I4" s="13"/>
    </row>
    <row r="5" spans="2:14" s="45" customFormat="1" ht="24.95" customHeight="1">
      <c r="B5" s="16" t="s">
        <v>326</v>
      </c>
      <c r="C5" s="16" t="s">
        <v>327</v>
      </c>
      <c r="D5" s="16" t="s">
        <v>328</v>
      </c>
      <c r="E5" s="16" t="s">
        <v>329</v>
      </c>
      <c r="F5" s="16" t="s">
        <v>330</v>
      </c>
      <c r="G5" s="16" t="s">
        <v>331</v>
      </c>
      <c r="H5" s="53"/>
      <c r="I5" s="52"/>
      <c r="L5" s="47"/>
    </row>
    <row r="6" spans="2:14" s="45" customFormat="1" ht="24.95" customHeight="1">
      <c r="B6" s="16" t="s">
        <v>332</v>
      </c>
      <c r="C6" s="26">
        <v>100</v>
      </c>
      <c r="D6" s="26">
        <v>99.924999999999997</v>
      </c>
      <c r="E6" s="4"/>
      <c r="F6" s="26">
        <v>100.075</v>
      </c>
      <c r="G6" s="18" t="s">
        <v>333</v>
      </c>
      <c r="H6" s="63">
        <v>4</v>
      </c>
      <c r="I6">
        <f>(0.004%*C13+0.00005)/1.732</f>
        <v>2.5981524249422635E-4</v>
      </c>
      <c r="J6">
        <f t="shared" ref="J6:J11" si="0">I6/C13</f>
        <v>2.5981524249422635E-5</v>
      </c>
      <c r="K6">
        <f>0.0001/2/SQRT(3)/C13</f>
        <v>2.8867513459481293E-6</v>
      </c>
      <c r="L6" s="46">
        <f t="shared" ref="L6:L14" si="1">2*SQRT(J6^2+K6^2)</f>
        <v>5.228280542039303E-5</v>
      </c>
      <c r="N6" s="45">
        <f t="shared" ref="N6:N14" si="2">I6*1.732</f>
        <v>4.5000000000000004E-4</v>
      </c>
    </row>
    <row r="7" spans="2:14" s="45" customFormat="1" ht="24.95" customHeight="1">
      <c r="B7" s="16"/>
      <c r="C7" s="26">
        <v>50</v>
      </c>
      <c r="D7" s="26">
        <v>49.95</v>
      </c>
      <c r="E7" s="4"/>
      <c r="F7" s="26">
        <v>50.05</v>
      </c>
      <c r="G7" s="18" t="s">
        <v>334</v>
      </c>
      <c r="H7" s="63">
        <v>4</v>
      </c>
      <c r="I7">
        <f>(0.004%*C14+0.00005)/1.732</f>
        <v>1.4434180138568129E-4</v>
      </c>
      <c r="J7">
        <f t="shared" si="0"/>
        <v>2.8868360277136258E-5</v>
      </c>
      <c r="K7">
        <f>0.0001/2/SQRT(3)/C14</f>
        <v>5.7735026918962587E-6</v>
      </c>
      <c r="L7" s="46">
        <f t="shared" si="1"/>
        <v>5.8880066522512419E-5</v>
      </c>
      <c r="N7" s="45">
        <f t="shared" si="2"/>
        <v>2.5000000000000001E-4</v>
      </c>
    </row>
    <row r="8" spans="2:14" s="45" customFormat="1" ht="24.95" customHeight="1">
      <c r="B8" s="16"/>
      <c r="C8" s="26">
        <v>10</v>
      </c>
      <c r="D8" s="26">
        <v>9.9700000000000006</v>
      </c>
      <c r="E8" s="4"/>
      <c r="F8" s="26">
        <v>10.029999999999999</v>
      </c>
      <c r="G8" s="18" t="s">
        <v>335</v>
      </c>
      <c r="H8" s="63">
        <v>4</v>
      </c>
      <c r="I8">
        <f>(0.004%*C15+0.000008)/1.732</f>
        <v>2.7713625866050809E-5</v>
      </c>
      <c r="J8">
        <f t="shared" si="0"/>
        <v>2.7713625866050809E-5</v>
      </c>
      <c r="K8">
        <f>0.0001/2/SQRT(3)/C15</f>
        <v>2.8867513459481293E-5</v>
      </c>
      <c r="L8" s="46">
        <f t="shared" si="1"/>
        <v>8.003445238087843E-5</v>
      </c>
      <c r="N8" s="45">
        <f t="shared" si="2"/>
        <v>4.8000000000000001E-5</v>
      </c>
    </row>
    <row r="9" spans="2:14" s="45" customFormat="1" ht="24.95" customHeight="1">
      <c r="B9" s="16" t="s">
        <v>99</v>
      </c>
      <c r="C9" s="16" t="s">
        <v>100</v>
      </c>
      <c r="D9" s="16" t="s">
        <v>101</v>
      </c>
      <c r="E9" s="16" t="s">
        <v>102</v>
      </c>
      <c r="F9" s="16" t="s">
        <v>103</v>
      </c>
      <c r="G9" s="16" t="s">
        <v>104</v>
      </c>
      <c r="H9" s="63"/>
      <c r="I9">
        <f>(0.005%*C16+0.0008)/1.732</f>
        <v>3.3487297921478065E-3</v>
      </c>
      <c r="J9">
        <f t="shared" si="0"/>
        <v>3.3487297921478062E-5</v>
      </c>
      <c r="K9">
        <f>0.001/2/SQRT(3)/C16</f>
        <v>2.8867513459481289E-6</v>
      </c>
      <c r="L9" s="46">
        <f t="shared" si="1"/>
        <v>6.7222985813341035E-5</v>
      </c>
      <c r="N9" s="45">
        <f t="shared" si="2"/>
        <v>5.8000000000000005E-3</v>
      </c>
    </row>
    <row r="10" spans="2:14" s="45" customFormat="1" ht="24.95" customHeight="1">
      <c r="B10" s="16" t="s">
        <v>321</v>
      </c>
      <c r="C10" s="23">
        <v>1</v>
      </c>
      <c r="D10" s="23">
        <v>0.99944999999999995</v>
      </c>
      <c r="E10" s="7"/>
      <c r="F10" s="23">
        <v>1.0005500000000001</v>
      </c>
      <c r="G10" s="18" t="s">
        <v>323</v>
      </c>
      <c r="H10" s="63">
        <v>5</v>
      </c>
      <c r="I10">
        <f>(0.005%*C17+0.0008)/1.732</f>
        <v>1.9053117782909931E-3</v>
      </c>
      <c r="J10">
        <f t="shared" si="0"/>
        <v>3.8106235565819859E-5</v>
      </c>
      <c r="K10">
        <f>0.001/2/SQRT(3)/C17</f>
        <v>5.7735026918962578E-6</v>
      </c>
      <c r="L10" s="46">
        <f t="shared" si="1"/>
        <v>7.7082255346638316E-5</v>
      </c>
      <c r="N10" s="45">
        <f t="shared" si="2"/>
        <v>3.3E-3</v>
      </c>
    </row>
    <row r="11" spans="2:14" s="45" customFormat="1" ht="24.95" customHeight="1">
      <c r="B11" s="16"/>
      <c r="C11" s="23">
        <v>0.5</v>
      </c>
      <c r="D11" s="23">
        <v>0.49969999999999998</v>
      </c>
      <c r="E11" s="7"/>
      <c r="F11" s="23">
        <v>0.50029999999999997</v>
      </c>
      <c r="G11" s="18" t="s">
        <v>324</v>
      </c>
      <c r="H11" s="63">
        <v>5</v>
      </c>
      <c r="I11">
        <f>(0.004%*C18+0.00005)/1.732</f>
        <v>4.9076212471131642E-4</v>
      </c>
      <c r="J11">
        <f t="shared" si="0"/>
        <v>2.453810623556582E-5</v>
      </c>
      <c r="K11">
        <f>0.001/2/SQRT(3)/C18</f>
        <v>1.4433756729740645E-5</v>
      </c>
      <c r="L11" s="46">
        <f t="shared" si="1"/>
        <v>5.6936877011695943E-5</v>
      </c>
      <c r="N11" s="45">
        <f t="shared" si="2"/>
        <v>8.5000000000000006E-4</v>
      </c>
    </row>
    <row r="12" spans="2:14" s="45" customFormat="1" ht="24.95" customHeight="1">
      <c r="B12" s="16"/>
      <c r="C12" s="23">
        <v>0.2</v>
      </c>
      <c r="D12" s="23">
        <v>0.19985</v>
      </c>
      <c r="E12" s="7"/>
      <c r="F12" s="23">
        <v>0.20014999999999999</v>
      </c>
      <c r="G12" s="18" t="s">
        <v>325</v>
      </c>
      <c r="H12" s="63">
        <v>5</v>
      </c>
      <c r="I12" t="e">
        <f>(0.009%*C22+0.015)/1.732</f>
        <v>#VALUE!</v>
      </c>
      <c r="J12" t="e">
        <f>I12/C22</f>
        <v>#VALUE!</v>
      </c>
      <c r="K12" t="e">
        <f>0.01/2/SQRT(3)/C22</f>
        <v>#VALUE!</v>
      </c>
      <c r="L12" s="46" t="e">
        <f t="shared" si="1"/>
        <v>#VALUE!</v>
      </c>
      <c r="N12" s="45" t="e">
        <f t="shared" si="2"/>
        <v>#VALUE!</v>
      </c>
    </row>
    <row r="13" spans="2:14" s="45" customFormat="1" ht="24.95" customHeight="1">
      <c r="B13" s="16" t="s">
        <v>105</v>
      </c>
      <c r="C13" s="17">
        <v>10</v>
      </c>
      <c r="D13" s="17">
        <f>C13-(0.05%*C13+0.02%*10)</f>
        <v>9.9930000000000003</v>
      </c>
      <c r="E13" s="5"/>
      <c r="F13" s="17">
        <f>C13+(0.05%*C13+0.02%*10)</f>
        <v>10.007</v>
      </c>
      <c r="G13" s="18" t="s">
        <v>106</v>
      </c>
      <c r="H13" s="63">
        <v>4</v>
      </c>
      <c r="I13">
        <f>(0.005%*C23+0.0008)/1.732</f>
        <v>4.9076212471131642E-4</v>
      </c>
      <c r="J13">
        <f>I13/C23</f>
        <v>4.9076212471131642E-4</v>
      </c>
      <c r="K13">
        <f>0.01/2/SQRT(3)/C23</f>
        <v>2.886751345948129E-3</v>
      </c>
      <c r="L13" s="46">
        <f t="shared" si="1"/>
        <v>5.8563404260286982E-3</v>
      </c>
      <c r="N13" s="45">
        <f t="shared" si="2"/>
        <v>8.5000000000000006E-4</v>
      </c>
    </row>
    <row r="14" spans="2:14" s="45" customFormat="1" ht="24.95" customHeight="1">
      <c r="B14" s="16"/>
      <c r="C14" s="17">
        <v>5</v>
      </c>
      <c r="D14" s="17">
        <f>C14-(0.05%*C14+0.02%*10)</f>
        <v>4.9954999999999998</v>
      </c>
      <c r="E14" s="5"/>
      <c r="F14" s="17">
        <f>C14+(0.05%*C14+0.02%*10)</f>
        <v>5.0045000000000002</v>
      </c>
      <c r="G14" s="18" t="s">
        <v>107</v>
      </c>
      <c r="H14" s="63">
        <v>4</v>
      </c>
      <c r="I14">
        <f>(0.005%*C24+0.0008)/1.732</f>
        <v>4.7632794457274827E-4</v>
      </c>
      <c r="J14">
        <f>I14/C24</f>
        <v>9.5265588914549655E-4</v>
      </c>
      <c r="K14">
        <f>0.01/2/SQRT(3)/C24</f>
        <v>5.773502691896258E-3</v>
      </c>
      <c r="L14" s="46">
        <f t="shared" si="1"/>
        <v>1.1703142582478765E-2</v>
      </c>
      <c r="N14" s="45">
        <f t="shared" si="2"/>
        <v>8.25E-4</v>
      </c>
    </row>
    <row r="15" spans="2:14" s="45" customFormat="1" ht="24.95" customHeight="1">
      <c r="B15" s="16"/>
      <c r="C15" s="17">
        <v>1</v>
      </c>
      <c r="D15" s="17">
        <f>C15-(0.05%*C15+0.02%*10)</f>
        <v>0.99750000000000005</v>
      </c>
      <c r="E15" s="5"/>
      <c r="F15" s="17">
        <f>C15+(0.05%*C15+0.02%*10)</f>
        <v>1.0024999999999999</v>
      </c>
      <c r="G15" s="18" t="s">
        <v>108</v>
      </c>
      <c r="H15" s="63">
        <v>4</v>
      </c>
      <c r="I15"/>
      <c r="J15"/>
      <c r="K15"/>
      <c r="L15" s="46"/>
    </row>
    <row r="16" spans="2:14" s="45" customFormat="1" ht="24.95" customHeight="1">
      <c r="B16" s="16" t="s">
        <v>109</v>
      </c>
      <c r="C16" s="26">
        <v>100</v>
      </c>
      <c r="D16" s="26">
        <f>C16-(0.05%*C16+0.005%*100)</f>
        <v>99.944999999999993</v>
      </c>
      <c r="E16" s="4"/>
      <c r="F16" s="26">
        <f>C16+(0.05%*C16+0.005%*100)</f>
        <v>100.05500000000001</v>
      </c>
      <c r="G16" s="18" t="s">
        <v>107</v>
      </c>
      <c r="H16" s="63">
        <v>3</v>
      </c>
      <c r="I16">
        <f>(0.009%*C26+0.000015)/1.732</f>
        <v>1.6454965357967663E-4</v>
      </c>
      <c r="J16">
        <f>I16/C26</f>
        <v>5.4849884526558873E-5</v>
      </c>
      <c r="K16">
        <f>0.00001/2/SQRT(3)/C26</f>
        <v>9.6225044864937645E-7</v>
      </c>
      <c r="L16" s="46">
        <f t="shared" ref="L16:L23" si="3">2*SQRT(J16^2+K16^2)</f>
        <v>1.0971664884606653E-4</v>
      </c>
      <c r="N16" s="45">
        <f t="shared" ref="N16:N23" si="4">I16*1.732</f>
        <v>2.8499999999999993E-4</v>
      </c>
    </row>
    <row r="17" spans="2:14" s="45" customFormat="1" ht="24.95" customHeight="1">
      <c r="B17" s="16"/>
      <c r="C17" s="26">
        <v>50</v>
      </c>
      <c r="D17" s="26">
        <f>C17-(0.05%*C17+0.005%*100)</f>
        <v>49.97</v>
      </c>
      <c r="E17" s="4"/>
      <c r="F17" s="26">
        <f>C17+(0.05%*C17+0.005%*100)</f>
        <v>50.03</v>
      </c>
      <c r="G17" s="18" t="s">
        <v>110</v>
      </c>
      <c r="H17" s="63">
        <v>3</v>
      </c>
      <c r="I17">
        <f>(0.009%*C27+0.000015)/1.732</f>
        <v>1.1258660508083141E-4</v>
      </c>
      <c r="J17">
        <f>I17/C27</f>
        <v>5.6293302540415705E-5</v>
      </c>
      <c r="K17">
        <f>0.00001/2/SQRT(3)/C27</f>
        <v>1.4433756729740647E-6</v>
      </c>
      <c r="L17" s="46">
        <f t="shared" si="3"/>
        <v>1.1262360754726527E-4</v>
      </c>
      <c r="N17" s="45">
        <f t="shared" si="4"/>
        <v>1.95E-4</v>
      </c>
    </row>
    <row r="18" spans="2:14" s="45" customFormat="1" ht="24.95" customHeight="1">
      <c r="B18" s="16"/>
      <c r="C18" s="26">
        <v>20</v>
      </c>
      <c r="D18" s="26">
        <f>C18-(0.05%*C18+0.005%*100)</f>
        <v>19.984999999999999</v>
      </c>
      <c r="E18" s="4"/>
      <c r="F18" s="26">
        <f>C18+(0.05%*C18+0.005%*100)</f>
        <v>20.015000000000001</v>
      </c>
      <c r="G18" s="18" t="s">
        <v>111</v>
      </c>
      <c r="H18" s="63">
        <v>3</v>
      </c>
      <c r="I18" t="e">
        <f>(0.005%*C34+0.0000008)/1.732</f>
        <v>#VALUE!</v>
      </c>
      <c r="J18" t="e">
        <f>I18/C34</f>
        <v>#VALUE!</v>
      </c>
      <c r="K18" t="e">
        <f>0.00001/2/SQRT(3)/C34</f>
        <v>#VALUE!</v>
      </c>
      <c r="L18" s="46" t="e">
        <f t="shared" si="3"/>
        <v>#VALUE!</v>
      </c>
      <c r="N18" s="45" t="e">
        <f t="shared" si="4"/>
        <v>#VALUE!</v>
      </c>
    </row>
    <row r="19" spans="2:14" s="45" customFormat="1" ht="24.95" customHeight="1">
      <c r="B19" s="16" t="s">
        <v>336</v>
      </c>
      <c r="C19" s="38">
        <v>390</v>
      </c>
      <c r="D19" s="38">
        <v>389.79</v>
      </c>
      <c r="E19" s="38"/>
      <c r="F19" s="38">
        <v>390.22</v>
      </c>
      <c r="G19" s="18" t="s">
        <v>337</v>
      </c>
      <c r="H19" s="63">
        <v>2</v>
      </c>
      <c r="I19">
        <f>(0.036%*C37+0.00048)/1.732</f>
        <v>-1.8013856812933026E-3</v>
      </c>
      <c r="J19">
        <f>I19/C37</f>
        <v>1.8013856812933024E-4</v>
      </c>
      <c r="K19">
        <f>0.0001/2/SQRT(3)/C37</f>
        <v>-2.8867513459481293E-6</v>
      </c>
      <c r="L19" s="46">
        <f t="shared" si="3"/>
        <v>3.6032339397279597E-4</v>
      </c>
      <c r="N19" s="45">
        <f t="shared" si="4"/>
        <v>-3.1199999999999999E-3</v>
      </c>
    </row>
    <row r="20" spans="2:14" s="45" customFormat="1" ht="24.95" customHeight="1">
      <c r="B20" s="16"/>
      <c r="C20" s="38">
        <v>100</v>
      </c>
      <c r="D20" s="38">
        <v>99.93</v>
      </c>
      <c r="E20" s="38"/>
      <c r="F20" s="38">
        <v>100.07</v>
      </c>
      <c r="G20" s="18" t="s">
        <v>338</v>
      </c>
      <c r="H20" s="63">
        <v>2</v>
      </c>
      <c r="I20">
        <f>(0.009%*C38+0.000015)/1.732</f>
        <v>-4.3302540415704387E-5</v>
      </c>
      <c r="J20">
        <f>I20/C38</f>
        <v>4.3302540415704387E-5</v>
      </c>
      <c r="K20">
        <f>0.0001/2/SQRT(3)/C38</f>
        <v>-2.8867513459481293E-5</v>
      </c>
      <c r="L20" s="46">
        <f t="shared" si="3"/>
        <v>1.040854137674832E-4</v>
      </c>
      <c r="N20" s="45">
        <f t="shared" si="4"/>
        <v>-7.4999999999999993E-5</v>
      </c>
    </row>
    <row r="21" spans="2:14" s="45" customFormat="1" ht="24.95" customHeight="1">
      <c r="B21" s="16"/>
      <c r="C21" s="38">
        <v>40</v>
      </c>
      <c r="D21" s="38">
        <v>39.96</v>
      </c>
      <c r="E21" s="38"/>
      <c r="F21" s="38">
        <v>40.04</v>
      </c>
      <c r="G21" s="18" t="s">
        <v>339</v>
      </c>
      <c r="H21" s="63">
        <v>2</v>
      </c>
      <c r="I21">
        <f>(0.036%*C39+0.00048)/1.732</f>
        <v>-2.0508083140877598E-2</v>
      </c>
      <c r="J21">
        <f>I21/C39</f>
        <v>2.0508083140877598E-4</v>
      </c>
      <c r="K21">
        <f>0.0001/2/SQRT(3)/C39</f>
        <v>-2.8867513459481294E-7</v>
      </c>
      <c r="L21" s="46">
        <f t="shared" si="3"/>
        <v>4.1016206916119451E-4</v>
      </c>
      <c r="N21" s="45">
        <f t="shared" si="4"/>
        <v>-3.5519999999999996E-2</v>
      </c>
    </row>
    <row r="22" spans="2:14" s="45" customFormat="1" ht="24.95" customHeight="1">
      <c r="B22" s="16" t="s">
        <v>35</v>
      </c>
      <c r="C22" s="16" t="s">
        <v>112</v>
      </c>
      <c r="D22" s="16" t="s">
        <v>113</v>
      </c>
      <c r="E22" s="16" t="s">
        <v>114</v>
      </c>
      <c r="F22" s="16" t="s">
        <v>115</v>
      </c>
      <c r="G22" s="18"/>
      <c r="H22" s="63"/>
      <c r="I22">
        <f>(0.036%*C40+0.00048)/1.732</f>
        <v>-3.8799076212471129E-3</v>
      </c>
      <c r="J22">
        <f>I22/C40</f>
        <v>1.9399538106235564E-4</v>
      </c>
      <c r="K22">
        <f>0.0001/2/SQRT(3)/C40</f>
        <v>-1.4433756729740647E-6</v>
      </c>
      <c r="L22" s="46">
        <f t="shared" si="3"/>
        <v>3.8800150106339484E-4</v>
      </c>
      <c r="N22" s="45">
        <f t="shared" si="4"/>
        <v>-6.7199999999999994E-3</v>
      </c>
    </row>
    <row r="23" spans="2:14" s="45" customFormat="1" ht="24.95" customHeight="1">
      <c r="B23" s="16" t="s">
        <v>116</v>
      </c>
      <c r="C23" s="24">
        <v>1</v>
      </c>
      <c r="D23" s="37">
        <f>C23-(0.05%*C23+0.02%*1)</f>
        <v>0.99929999999999997</v>
      </c>
      <c r="E23" s="7"/>
      <c r="F23" s="37">
        <f>C23+(0.05%*C23+0.02%*1)</f>
        <v>1.0006999999999999</v>
      </c>
      <c r="G23" s="18" t="s">
        <v>117</v>
      </c>
      <c r="H23" s="63">
        <v>5</v>
      </c>
      <c r="I23" t="e">
        <f>(0.036%*C43+0.00048)/1.732</f>
        <v>#VALUE!</v>
      </c>
      <c r="J23" t="e">
        <f>I23/C43</f>
        <v>#VALUE!</v>
      </c>
      <c r="K23" t="e">
        <f>0.0001/2/SQRT(3)/C43</f>
        <v>#VALUE!</v>
      </c>
      <c r="L23" s="46" t="e">
        <f t="shared" si="3"/>
        <v>#VALUE!</v>
      </c>
      <c r="N23" s="45" t="e">
        <f t="shared" si="4"/>
        <v>#VALUE!</v>
      </c>
    </row>
    <row r="24" spans="2:14" s="45" customFormat="1" ht="24.95" customHeight="1">
      <c r="B24" s="16"/>
      <c r="C24" s="24">
        <v>0.5</v>
      </c>
      <c r="D24" s="37">
        <f>C24-(0.05%*C24+0.02%*1)</f>
        <v>0.49954999999999999</v>
      </c>
      <c r="E24" s="7"/>
      <c r="F24" s="37">
        <f>C24+(0.05%*C24+0.02%*1)</f>
        <v>0.50044999999999995</v>
      </c>
      <c r="G24" s="18" t="s">
        <v>118</v>
      </c>
      <c r="H24" s="63">
        <v>5</v>
      </c>
      <c r="I24"/>
      <c r="J24"/>
      <c r="K24"/>
      <c r="L24" s="46"/>
    </row>
    <row r="25" spans="2:14" s="45" customFormat="1" ht="24.95" customHeight="1">
      <c r="B25" s="16"/>
      <c r="C25" s="24">
        <v>0.2</v>
      </c>
      <c r="D25" s="37">
        <f>C25-(0.05%*C25+0.02%*1)</f>
        <v>0.19970000000000002</v>
      </c>
      <c r="E25" s="7"/>
      <c r="F25" s="37">
        <f>C25+(0.05%*C25+0.02%*1)</f>
        <v>0.20030000000000001</v>
      </c>
      <c r="G25" s="18" t="s">
        <v>119</v>
      </c>
      <c r="H25" s="63">
        <v>5</v>
      </c>
      <c r="I25">
        <f>(0.005%*-C45+0.007)/1.732</f>
        <v>4.0473441108545031E-3</v>
      </c>
      <c r="J25">
        <f>I25/-C45</f>
        <v>2.0236720554272513E-2</v>
      </c>
      <c r="K25">
        <f>0.001/2/SQRT(3)/C45</f>
        <v>-1.4433756729740645E-3</v>
      </c>
      <c r="L25" s="46">
        <f>2*SQRT(J25^2+K25^2)</f>
        <v>4.0576258680417983E-2</v>
      </c>
      <c r="N25" s="45">
        <f>I25*1.732</f>
        <v>7.0099999999999997E-3</v>
      </c>
    </row>
    <row r="26" spans="2:14" s="45" customFormat="1" ht="24.95" customHeight="1">
      <c r="B26" s="16" t="s">
        <v>120</v>
      </c>
      <c r="C26" s="25">
        <v>3</v>
      </c>
      <c r="D26" s="25">
        <f>C26-(0.1%*C26+0.02%*3)</f>
        <v>2.9964</v>
      </c>
      <c r="E26" s="5"/>
      <c r="F26" s="25">
        <f>C26+(0.1%*C26+0.02%*3)</f>
        <v>3.0036</v>
      </c>
      <c r="G26" s="18" t="s">
        <v>121</v>
      </c>
      <c r="H26" s="63">
        <v>4</v>
      </c>
      <c r="I26">
        <f>(0.005%*-C46+0.007)/1.732</f>
        <v>4.1281755196304849E-3</v>
      </c>
      <c r="J26">
        <f>I26/-C46</f>
        <v>1.376058506543495E-3</v>
      </c>
      <c r="K26">
        <f>0.001/2/SQRT(3)/C46</f>
        <v>-9.6225044864937633E-5</v>
      </c>
      <c r="L26" s="46">
        <f>2*SQRT(J26^2+K26^2)</f>
        <v>2.7588376339973131E-3</v>
      </c>
      <c r="N26" s="45">
        <f>I26*1.732</f>
        <v>7.1500000000000001E-3</v>
      </c>
    </row>
    <row r="27" spans="2:14" s="45" customFormat="1" ht="24.95" customHeight="1">
      <c r="B27" s="16"/>
      <c r="C27" s="25">
        <v>2</v>
      </c>
      <c r="D27" s="25">
        <f>C27-(0.1%*C27+0.02%*3)</f>
        <v>1.9974000000000001</v>
      </c>
      <c r="E27" s="5"/>
      <c r="F27" s="25">
        <f>C27+(0.1%*C27+0.02%*3)</f>
        <v>2.0026000000000002</v>
      </c>
      <c r="G27" s="18" t="s">
        <v>122</v>
      </c>
      <c r="H27" s="63">
        <v>4</v>
      </c>
      <c r="I27"/>
      <c r="J27"/>
      <c r="K27"/>
      <c r="L27" s="46"/>
    </row>
    <row r="28" spans="2:14" s="45" customFormat="1" ht="20.100000000000001" customHeight="1">
      <c r="B28" s="16" t="s">
        <v>340</v>
      </c>
      <c r="C28" s="36">
        <v>10</v>
      </c>
      <c r="D28" s="25">
        <v>9.9841999999999995</v>
      </c>
      <c r="E28" s="5"/>
      <c r="F28" s="25">
        <v>10.0158</v>
      </c>
      <c r="G28" s="18" t="s">
        <v>341</v>
      </c>
      <c r="H28" s="63">
        <v>4</v>
      </c>
    </row>
    <row r="29" spans="2:14" s="45" customFormat="1" ht="23.25">
      <c r="B29" s="16"/>
      <c r="C29" s="36">
        <v>5</v>
      </c>
      <c r="D29" s="25">
        <v>4.9916999999999998</v>
      </c>
      <c r="E29" s="5"/>
      <c r="F29" s="25">
        <v>5.0083000000000002</v>
      </c>
      <c r="G29" s="18" t="s">
        <v>334</v>
      </c>
      <c r="H29" s="63">
        <v>4</v>
      </c>
    </row>
    <row r="30" spans="2:14" s="45" customFormat="1" ht="23.25">
      <c r="B30" s="16"/>
      <c r="C30" s="36">
        <v>4</v>
      </c>
      <c r="D30" s="25">
        <v>3.9931999999999999</v>
      </c>
      <c r="E30" s="5"/>
      <c r="F30" s="25">
        <v>4.0068000000000001</v>
      </c>
      <c r="G30" s="18" t="s">
        <v>334</v>
      </c>
      <c r="H30" s="63">
        <v>4</v>
      </c>
    </row>
    <row r="31" spans="2:14" s="45" customFormat="1" ht="20.25">
      <c r="B31" s="16" t="s">
        <v>326</v>
      </c>
      <c r="C31" s="16" t="s">
        <v>327</v>
      </c>
      <c r="D31" s="16" t="s">
        <v>328</v>
      </c>
      <c r="E31" s="16" t="s">
        <v>329</v>
      </c>
      <c r="F31" s="16" t="s">
        <v>330</v>
      </c>
      <c r="G31" s="78"/>
    </row>
    <row r="32" spans="2:14" s="45" customFormat="1" ht="23.25">
      <c r="B32" s="16" t="s">
        <v>332</v>
      </c>
      <c r="C32" s="27">
        <v>-100</v>
      </c>
      <c r="D32" s="27">
        <v>-100.075</v>
      </c>
      <c r="E32" s="4"/>
      <c r="F32" s="27">
        <v>-99.924999999999997</v>
      </c>
      <c r="G32" s="18" t="s">
        <v>333</v>
      </c>
      <c r="H32" s="63">
        <v>3</v>
      </c>
    </row>
    <row r="33" spans="2:8" s="45" customFormat="1" ht="23.25">
      <c r="B33" s="16"/>
      <c r="C33" s="27">
        <v>-10</v>
      </c>
      <c r="D33" s="27">
        <v>-10.029999999999999</v>
      </c>
      <c r="E33" s="4"/>
      <c r="F33" s="27">
        <v>-9.9700000000000006</v>
      </c>
      <c r="G33" s="18" t="s">
        <v>335</v>
      </c>
      <c r="H33" s="63">
        <v>3</v>
      </c>
    </row>
    <row r="34" spans="2:8" s="45" customFormat="1" ht="20.25">
      <c r="B34" s="16" t="s">
        <v>99</v>
      </c>
      <c r="C34" s="16" t="s">
        <v>123</v>
      </c>
      <c r="D34" s="16" t="s">
        <v>124</v>
      </c>
      <c r="E34" s="16" t="s">
        <v>102</v>
      </c>
      <c r="F34" s="16" t="s">
        <v>103</v>
      </c>
      <c r="G34" s="18"/>
    </row>
    <row r="35" spans="2:8" s="45" customFormat="1" ht="23.25">
      <c r="B35" s="16" t="s">
        <v>321</v>
      </c>
      <c r="C35" s="24">
        <v>-1</v>
      </c>
      <c r="D35" s="24">
        <v>-1.0005500000000001</v>
      </c>
      <c r="E35" s="7"/>
      <c r="F35" s="24">
        <v>-0.99944999999999995</v>
      </c>
      <c r="G35" s="18" t="s">
        <v>323</v>
      </c>
      <c r="H35" s="63">
        <v>5</v>
      </c>
    </row>
    <row r="36" spans="2:8" s="45" customFormat="1" ht="23.25">
      <c r="B36" s="16"/>
      <c r="C36" s="24">
        <v>-0.2</v>
      </c>
      <c r="D36" s="24">
        <v>-0.20014999999999999</v>
      </c>
      <c r="E36" s="7"/>
      <c r="F36" s="24">
        <v>-0.19985</v>
      </c>
      <c r="G36" s="18" t="s">
        <v>322</v>
      </c>
      <c r="H36" s="63">
        <v>5</v>
      </c>
    </row>
    <row r="37" spans="2:8" s="45" customFormat="1" ht="23.25">
      <c r="B37" s="16" t="s">
        <v>105</v>
      </c>
      <c r="C37" s="17">
        <v>-10</v>
      </c>
      <c r="D37" s="17">
        <f>C37-(0.05%*C13+0.02%*10)</f>
        <v>-10.007</v>
      </c>
      <c r="E37" s="5"/>
      <c r="F37" s="17">
        <f>C37+(0.05%*C13+0.02%*10)</f>
        <v>-9.9930000000000003</v>
      </c>
      <c r="G37" s="18" t="s">
        <v>111</v>
      </c>
      <c r="H37" s="63">
        <v>4</v>
      </c>
    </row>
    <row r="38" spans="2:8" s="45" customFormat="1" ht="23.25">
      <c r="B38" s="16"/>
      <c r="C38" s="17">
        <v>-1</v>
      </c>
      <c r="D38" s="17">
        <f>C38-(0.05%*C15+0.02%*10)</f>
        <v>-1.0024999999999999</v>
      </c>
      <c r="E38" s="5"/>
      <c r="F38" s="17">
        <f>C38+(0.05%*C15+0.02%*10)</f>
        <v>-0.99750000000000005</v>
      </c>
      <c r="G38" s="18" t="s">
        <v>108</v>
      </c>
      <c r="H38" s="63">
        <v>4</v>
      </c>
    </row>
    <row r="39" spans="2:8" s="45" customFormat="1" ht="23.25">
      <c r="B39" s="16" t="s">
        <v>109</v>
      </c>
      <c r="C39" s="27">
        <v>-100</v>
      </c>
      <c r="D39" s="27">
        <f>C39-(0.05%*C16+0.005%*100)</f>
        <v>-100.05500000000001</v>
      </c>
      <c r="E39" s="4"/>
      <c r="F39" s="27">
        <f>C39+(0.05%*C16+0.005%*100)</f>
        <v>-99.944999999999993</v>
      </c>
      <c r="G39" s="18" t="s">
        <v>107</v>
      </c>
      <c r="H39" s="63">
        <v>3</v>
      </c>
    </row>
    <row r="40" spans="2:8" s="45" customFormat="1" ht="23.25">
      <c r="B40" s="16"/>
      <c r="C40" s="27">
        <v>-20</v>
      </c>
      <c r="D40" s="27">
        <f>C40-(0.05%*C18+0.005%*100)</f>
        <v>-20.015000000000001</v>
      </c>
      <c r="E40" s="4"/>
      <c r="F40" s="27">
        <f>C40+(0.05%*C18+0.005%*100)</f>
        <v>-19.984999999999999</v>
      </c>
      <c r="G40" s="18" t="s">
        <v>106</v>
      </c>
      <c r="H40" s="63">
        <v>3</v>
      </c>
    </row>
    <row r="41" spans="2:8" ht="23.25">
      <c r="B41" s="16" t="s">
        <v>336</v>
      </c>
      <c r="C41" s="39">
        <v>-390</v>
      </c>
      <c r="D41" s="39">
        <v>-390.22</v>
      </c>
      <c r="E41" s="54"/>
      <c r="F41" s="39">
        <v>-389.79</v>
      </c>
      <c r="G41" s="18" t="s">
        <v>342</v>
      </c>
      <c r="H41" s="63">
        <v>2</v>
      </c>
    </row>
    <row r="42" spans="2:8" ht="23.25">
      <c r="B42" s="16"/>
      <c r="C42" s="39">
        <v>-40</v>
      </c>
      <c r="D42" s="39">
        <v>-40.04</v>
      </c>
      <c r="E42" s="54"/>
      <c r="F42" s="39">
        <v>-39.96</v>
      </c>
      <c r="G42" s="18" t="s">
        <v>314</v>
      </c>
      <c r="H42" s="63">
        <v>2</v>
      </c>
    </row>
    <row r="43" spans="2:8" ht="20.25">
      <c r="B43" s="16" t="s">
        <v>99</v>
      </c>
      <c r="C43" s="16" t="s">
        <v>112</v>
      </c>
      <c r="D43" s="16" t="s">
        <v>125</v>
      </c>
      <c r="E43" s="16" t="s">
        <v>126</v>
      </c>
      <c r="F43" s="16" t="s">
        <v>127</v>
      </c>
      <c r="G43" s="18"/>
      <c r="H43" s="63"/>
    </row>
    <row r="44" spans="2:8" ht="23.25">
      <c r="B44" s="16" t="s">
        <v>116</v>
      </c>
      <c r="C44" s="24">
        <v>-1</v>
      </c>
      <c r="D44" s="24">
        <f>C44-(0.05%*C23+0.02%*1)</f>
        <v>-1.0006999999999999</v>
      </c>
      <c r="E44" s="7"/>
      <c r="F44" s="24">
        <f>C44+(0.05%*C23+0.02%*1)</f>
        <v>-0.99929999999999997</v>
      </c>
      <c r="G44" s="18" t="s">
        <v>128</v>
      </c>
      <c r="H44" s="63">
        <v>5</v>
      </c>
    </row>
    <row r="45" spans="2:8" ht="23.25">
      <c r="B45" s="16"/>
      <c r="C45" s="24">
        <v>-0.2</v>
      </c>
      <c r="D45" s="24">
        <f>C45-(0.05%*C25+0.02%*1)</f>
        <v>-0.20030000000000001</v>
      </c>
      <c r="E45" s="7"/>
      <c r="F45" s="24">
        <f>C45+(0.05%*C25+0.02%*1)</f>
        <v>-0.19970000000000002</v>
      </c>
      <c r="G45" s="18" t="s">
        <v>119</v>
      </c>
      <c r="H45" s="63">
        <v>5</v>
      </c>
    </row>
    <row r="46" spans="2:8" ht="23.25">
      <c r="B46" s="16" t="s">
        <v>129</v>
      </c>
      <c r="C46" s="17">
        <v>-3</v>
      </c>
      <c r="D46" s="17">
        <f>C46-(0.1%*C26+0.02%*3)</f>
        <v>-3.0036</v>
      </c>
      <c r="E46" s="5"/>
      <c r="F46" s="17">
        <f>C46+(0.1%*C26+0.02%*3)</f>
        <v>-2.9964</v>
      </c>
      <c r="G46" s="18" t="s">
        <v>130</v>
      </c>
      <c r="H46" s="63">
        <v>4</v>
      </c>
    </row>
    <row r="47" spans="2:8" ht="23.25">
      <c r="B47" s="16"/>
      <c r="C47" s="17">
        <v>-2</v>
      </c>
      <c r="D47" s="17">
        <f>C47-(0.1%*C27+0.02%*3)</f>
        <v>-2.0026000000000002</v>
      </c>
      <c r="E47" s="5"/>
      <c r="F47" s="17">
        <f>C47+(0.1%*C27+0.02%*3)</f>
        <v>-1.9974000000000001</v>
      </c>
      <c r="G47" s="18" t="s">
        <v>131</v>
      </c>
      <c r="H47" s="63">
        <v>4</v>
      </c>
    </row>
    <row r="48" spans="2:8" ht="23.25">
      <c r="B48" s="16" t="s">
        <v>340</v>
      </c>
      <c r="C48" s="17">
        <v>-10</v>
      </c>
      <c r="D48" s="17">
        <v>-10.0158</v>
      </c>
      <c r="E48" s="5"/>
      <c r="F48" s="17">
        <v>-9.9841999999999995</v>
      </c>
      <c r="G48" s="18" t="s">
        <v>341</v>
      </c>
      <c r="H48" s="63">
        <v>4</v>
      </c>
    </row>
    <row r="49" spans="2:8" ht="23.25">
      <c r="B49" s="16"/>
      <c r="C49" s="17">
        <v>-4</v>
      </c>
      <c r="D49" s="17">
        <v>-4.0068000000000001</v>
      </c>
      <c r="E49" s="5"/>
      <c r="F49" s="17">
        <v>-3.9931999999999999</v>
      </c>
      <c r="G49" s="18" t="s">
        <v>334</v>
      </c>
      <c r="H49" s="63">
        <v>4</v>
      </c>
    </row>
    <row r="50" spans="2:8" ht="20.25">
      <c r="B50" s="45"/>
      <c r="C50" s="45"/>
      <c r="D50" s="45"/>
      <c r="E50" s="45"/>
      <c r="F50" s="45"/>
      <c r="G50" s="45"/>
    </row>
    <row r="51" spans="2:8" ht="20.25">
      <c r="B51" s="45"/>
      <c r="C51" s="45"/>
      <c r="D51" s="45"/>
      <c r="E51" s="45"/>
      <c r="F51" s="45"/>
      <c r="G51" s="45"/>
    </row>
    <row r="52" spans="2:8" ht="20.25">
      <c r="B52" s="45"/>
      <c r="C52" s="45"/>
      <c r="D52" s="45"/>
      <c r="E52" s="45"/>
      <c r="F52" s="45"/>
      <c r="G52" s="45"/>
    </row>
    <row r="53" spans="2:8" ht="20.25">
      <c r="B53" s="45"/>
      <c r="C53" s="45"/>
      <c r="D53" s="45"/>
      <c r="E53" s="45"/>
      <c r="F53" s="45"/>
      <c r="G53" s="45"/>
    </row>
    <row r="54" spans="2:8" ht="20.25">
      <c r="B54" s="45"/>
      <c r="C54" s="45"/>
      <c r="D54" s="45"/>
      <c r="E54" s="45"/>
      <c r="F54" s="45"/>
      <c r="G54" s="45"/>
    </row>
    <row r="55" spans="2:8" ht="20.25">
      <c r="B55" s="45"/>
      <c r="C55" s="45"/>
      <c r="D55" s="45"/>
      <c r="E55" s="45"/>
      <c r="F55" s="45"/>
      <c r="G55" s="45"/>
    </row>
    <row r="56" spans="2:8" ht="20.25">
      <c r="B56" s="45"/>
      <c r="C56" s="45"/>
      <c r="D56" s="45"/>
      <c r="E56" s="45"/>
      <c r="F56" s="45"/>
      <c r="G56" s="45"/>
    </row>
    <row r="57" spans="2:8" ht="20.25">
      <c r="B57" s="45"/>
      <c r="C57" s="45"/>
      <c r="D57" s="45"/>
      <c r="E57" s="45"/>
      <c r="F57" s="45"/>
      <c r="G57" s="45"/>
    </row>
    <row r="58" spans="2:8" ht="20.25">
      <c r="B58" s="45"/>
      <c r="C58" s="45"/>
      <c r="D58" s="45"/>
      <c r="E58" s="45"/>
      <c r="F58" s="45"/>
      <c r="G58" s="45"/>
    </row>
    <row r="59" spans="2:8" ht="20.25">
      <c r="B59" s="45"/>
      <c r="C59" s="45"/>
      <c r="D59" s="45"/>
      <c r="E59" s="45"/>
      <c r="F59" s="45"/>
      <c r="G59" s="45"/>
    </row>
    <row r="60" spans="2:8" ht="20.25">
      <c r="B60" s="45"/>
      <c r="C60" s="45"/>
      <c r="D60" s="45"/>
      <c r="E60" s="45"/>
      <c r="F60" s="45"/>
      <c r="G60" s="45"/>
    </row>
  </sheetData>
  <mergeCells count="4">
    <mergeCell ref="B1:C1"/>
    <mergeCell ref="E1:F1"/>
    <mergeCell ref="B3:G3"/>
    <mergeCell ref="B4:D4"/>
  </mergeCells>
  <phoneticPr fontId="2" type="noConversion"/>
  <conditionalFormatting sqref="E13:E21">
    <cfRule type="expression" dxfId="8" priority="19">
      <formula>OR($E13&gt;=ROUND($F13,$H13),$E13&lt;=ROUND($D13,$H13))</formula>
    </cfRule>
  </conditionalFormatting>
  <conditionalFormatting sqref="E23:E30">
    <cfRule type="expression" dxfId="7" priority="20">
      <formula>OR($E23&gt;=ROUND($F23,$H23),$E23&lt;=ROUND($D23,$H23))</formula>
    </cfRule>
  </conditionalFormatting>
  <conditionalFormatting sqref="E6:E8">
    <cfRule type="expression" dxfId="6" priority="7">
      <formula>OR($E6&gt;=ROUND($F6,$H6),$E6&lt;=ROUND($D6,$H6))</formula>
    </cfRule>
  </conditionalFormatting>
  <conditionalFormatting sqref="E10:E12">
    <cfRule type="expression" dxfId="5" priority="5">
      <formula>OR($E10&gt;=ROUND($F10,$H10),$E10&lt;=ROUND($D10,$H10))</formula>
    </cfRule>
  </conditionalFormatting>
  <conditionalFormatting sqref="E35:E42">
    <cfRule type="expression" dxfId="4" priority="4">
      <formula>OR($E35&gt;=ROUND($F35,$H35),$E35&lt;=ROUND($D35,$H35))</formula>
    </cfRule>
  </conditionalFormatting>
  <conditionalFormatting sqref="E44:E49">
    <cfRule type="expression" dxfId="3" priority="3">
      <formula>OR($E44&gt;=ROUND($F44,$H44),$E44&lt;=ROUND($D44,$H44))</formula>
    </cfRule>
  </conditionalFormatting>
  <conditionalFormatting sqref="E32">
    <cfRule type="expression" dxfId="2" priority="2">
      <formula>OR($E32&gt;=ROUND($F32,$H32),$E32&lt;=ROUND($D32,$H32))</formula>
    </cfRule>
  </conditionalFormatting>
  <conditionalFormatting sqref="E33">
    <cfRule type="expression" dxfId="1" priority="1">
      <formula>OR($E33&gt;=ROUND($F33,$H33),$E33&lt;=ROUND($D33,$H33))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O50"/>
  <sheetViews>
    <sheetView topLeftCell="A7" zoomScale="70" zoomScaleNormal="70" workbookViewId="0">
      <selection activeCell="B7" sqref="B7:H50"/>
    </sheetView>
  </sheetViews>
  <sheetFormatPr defaultRowHeight="20.25"/>
  <cols>
    <col min="1" max="1" width="4" style="45" customWidth="1"/>
    <col min="2" max="2" width="9" style="45"/>
    <col min="3" max="3" width="11.375" style="45" customWidth="1"/>
    <col min="4" max="4" width="16.375" style="45" customWidth="1"/>
    <col min="5" max="5" width="23.375" style="45" customWidth="1"/>
    <col min="6" max="6" width="18.625" style="45" customWidth="1"/>
    <col min="7" max="7" width="25.75" style="45" customWidth="1"/>
    <col min="8" max="8" width="32.375" style="45" customWidth="1"/>
    <col min="9" max="9" width="13.625" style="45" customWidth="1"/>
    <col min="10" max="11" width="9.125" style="45" bestFit="1" customWidth="1"/>
    <col min="12" max="12" width="14.25" style="45" bestFit="1" customWidth="1"/>
    <col min="13" max="13" width="9.125" style="45" bestFit="1" customWidth="1"/>
    <col min="14" max="14" width="9" style="45"/>
    <col min="15" max="15" width="20.25" style="45" customWidth="1"/>
    <col min="16" max="256" width="9" style="45"/>
    <col min="257" max="257" width="4" style="45" customWidth="1"/>
    <col min="258" max="258" width="9" style="45"/>
    <col min="259" max="259" width="11.375" style="45" customWidth="1"/>
    <col min="260" max="260" width="16.375" style="45" customWidth="1"/>
    <col min="261" max="261" width="23.375" style="45" customWidth="1"/>
    <col min="262" max="262" width="18.625" style="45" customWidth="1"/>
    <col min="263" max="263" width="25.75" style="45" customWidth="1"/>
    <col min="264" max="264" width="32.375" style="45" customWidth="1"/>
    <col min="265" max="265" width="13.625" style="45" customWidth="1"/>
    <col min="266" max="267" width="9.125" style="45" bestFit="1" customWidth="1"/>
    <col min="268" max="268" width="14.25" style="45" bestFit="1" customWidth="1"/>
    <col min="269" max="269" width="9.125" style="45" bestFit="1" customWidth="1"/>
    <col min="270" max="270" width="9" style="45"/>
    <col min="271" max="271" width="20.25" style="45" customWidth="1"/>
    <col min="272" max="512" width="9" style="45"/>
    <col min="513" max="513" width="4" style="45" customWidth="1"/>
    <col min="514" max="514" width="9" style="45"/>
    <col min="515" max="515" width="11.375" style="45" customWidth="1"/>
    <col min="516" max="516" width="16.375" style="45" customWidth="1"/>
    <col min="517" max="517" width="23.375" style="45" customWidth="1"/>
    <col min="518" max="518" width="18.625" style="45" customWidth="1"/>
    <col min="519" max="519" width="25.75" style="45" customWidth="1"/>
    <col min="520" max="520" width="32.375" style="45" customWidth="1"/>
    <col min="521" max="521" width="13.625" style="45" customWidth="1"/>
    <col min="522" max="523" width="9.125" style="45" bestFit="1" customWidth="1"/>
    <col min="524" max="524" width="14.25" style="45" bestFit="1" customWidth="1"/>
    <col min="525" max="525" width="9.125" style="45" bestFit="1" customWidth="1"/>
    <col min="526" max="526" width="9" style="45"/>
    <col min="527" max="527" width="20.25" style="45" customWidth="1"/>
    <col min="528" max="768" width="9" style="45"/>
    <col min="769" max="769" width="4" style="45" customWidth="1"/>
    <col min="770" max="770" width="9" style="45"/>
    <col min="771" max="771" width="11.375" style="45" customWidth="1"/>
    <col min="772" max="772" width="16.375" style="45" customWidth="1"/>
    <col min="773" max="773" width="23.375" style="45" customWidth="1"/>
    <col min="774" max="774" width="18.625" style="45" customWidth="1"/>
    <col min="775" max="775" width="25.75" style="45" customWidth="1"/>
    <col min="776" max="776" width="32.375" style="45" customWidth="1"/>
    <col min="777" max="777" width="13.625" style="45" customWidth="1"/>
    <col min="778" max="779" width="9.125" style="45" bestFit="1" customWidth="1"/>
    <col min="780" max="780" width="14.25" style="45" bestFit="1" customWidth="1"/>
    <col min="781" max="781" width="9.125" style="45" bestFit="1" customWidth="1"/>
    <col min="782" max="782" width="9" style="45"/>
    <col min="783" max="783" width="20.25" style="45" customWidth="1"/>
    <col min="784" max="1024" width="9" style="45"/>
    <col min="1025" max="1025" width="4" style="45" customWidth="1"/>
    <col min="1026" max="1026" width="9" style="45"/>
    <col min="1027" max="1027" width="11.375" style="45" customWidth="1"/>
    <col min="1028" max="1028" width="16.375" style="45" customWidth="1"/>
    <col min="1029" max="1029" width="23.375" style="45" customWidth="1"/>
    <col min="1030" max="1030" width="18.625" style="45" customWidth="1"/>
    <col min="1031" max="1031" width="25.75" style="45" customWidth="1"/>
    <col min="1032" max="1032" width="32.375" style="45" customWidth="1"/>
    <col min="1033" max="1033" width="13.625" style="45" customWidth="1"/>
    <col min="1034" max="1035" width="9.125" style="45" bestFit="1" customWidth="1"/>
    <col min="1036" max="1036" width="14.25" style="45" bestFit="1" customWidth="1"/>
    <col min="1037" max="1037" width="9.125" style="45" bestFit="1" customWidth="1"/>
    <col min="1038" max="1038" width="9" style="45"/>
    <col min="1039" max="1039" width="20.25" style="45" customWidth="1"/>
    <col min="1040" max="1280" width="9" style="45"/>
    <col min="1281" max="1281" width="4" style="45" customWidth="1"/>
    <col min="1282" max="1282" width="9" style="45"/>
    <col min="1283" max="1283" width="11.375" style="45" customWidth="1"/>
    <col min="1284" max="1284" width="16.375" style="45" customWidth="1"/>
    <col min="1285" max="1285" width="23.375" style="45" customWidth="1"/>
    <col min="1286" max="1286" width="18.625" style="45" customWidth="1"/>
    <col min="1287" max="1287" width="25.75" style="45" customWidth="1"/>
    <col min="1288" max="1288" width="32.375" style="45" customWidth="1"/>
    <col min="1289" max="1289" width="13.625" style="45" customWidth="1"/>
    <col min="1290" max="1291" width="9.125" style="45" bestFit="1" customWidth="1"/>
    <col min="1292" max="1292" width="14.25" style="45" bestFit="1" customWidth="1"/>
    <col min="1293" max="1293" width="9.125" style="45" bestFit="1" customWidth="1"/>
    <col min="1294" max="1294" width="9" style="45"/>
    <col min="1295" max="1295" width="20.25" style="45" customWidth="1"/>
    <col min="1296" max="1536" width="9" style="45"/>
    <col min="1537" max="1537" width="4" style="45" customWidth="1"/>
    <col min="1538" max="1538" width="9" style="45"/>
    <col min="1539" max="1539" width="11.375" style="45" customWidth="1"/>
    <col min="1540" max="1540" width="16.375" style="45" customWidth="1"/>
    <col min="1541" max="1541" width="23.375" style="45" customWidth="1"/>
    <col min="1542" max="1542" width="18.625" style="45" customWidth="1"/>
    <col min="1543" max="1543" width="25.75" style="45" customWidth="1"/>
    <col min="1544" max="1544" width="32.375" style="45" customWidth="1"/>
    <col min="1545" max="1545" width="13.625" style="45" customWidth="1"/>
    <col min="1546" max="1547" width="9.125" style="45" bestFit="1" customWidth="1"/>
    <col min="1548" max="1548" width="14.25" style="45" bestFit="1" customWidth="1"/>
    <col min="1549" max="1549" width="9.125" style="45" bestFit="1" customWidth="1"/>
    <col min="1550" max="1550" width="9" style="45"/>
    <col min="1551" max="1551" width="20.25" style="45" customWidth="1"/>
    <col min="1552" max="1792" width="9" style="45"/>
    <col min="1793" max="1793" width="4" style="45" customWidth="1"/>
    <col min="1794" max="1794" width="9" style="45"/>
    <col min="1795" max="1795" width="11.375" style="45" customWidth="1"/>
    <col min="1796" max="1796" width="16.375" style="45" customWidth="1"/>
    <col min="1797" max="1797" width="23.375" style="45" customWidth="1"/>
    <col min="1798" max="1798" width="18.625" style="45" customWidth="1"/>
    <col min="1799" max="1799" width="25.75" style="45" customWidth="1"/>
    <col min="1800" max="1800" width="32.375" style="45" customWidth="1"/>
    <col min="1801" max="1801" width="13.625" style="45" customWidth="1"/>
    <col min="1802" max="1803" width="9.125" style="45" bestFit="1" customWidth="1"/>
    <col min="1804" max="1804" width="14.25" style="45" bestFit="1" customWidth="1"/>
    <col min="1805" max="1805" width="9.125" style="45" bestFit="1" customWidth="1"/>
    <col min="1806" max="1806" width="9" style="45"/>
    <col min="1807" max="1807" width="20.25" style="45" customWidth="1"/>
    <col min="1808" max="2048" width="9" style="45"/>
    <col min="2049" max="2049" width="4" style="45" customWidth="1"/>
    <col min="2050" max="2050" width="9" style="45"/>
    <col min="2051" max="2051" width="11.375" style="45" customWidth="1"/>
    <col min="2052" max="2052" width="16.375" style="45" customWidth="1"/>
    <col min="2053" max="2053" width="23.375" style="45" customWidth="1"/>
    <col min="2054" max="2054" width="18.625" style="45" customWidth="1"/>
    <col min="2055" max="2055" width="25.75" style="45" customWidth="1"/>
    <col min="2056" max="2056" width="32.375" style="45" customWidth="1"/>
    <col min="2057" max="2057" width="13.625" style="45" customWidth="1"/>
    <col min="2058" max="2059" width="9.125" style="45" bestFit="1" customWidth="1"/>
    <col min="2060" max="2060" width="14.25" style="45" bestFit="1" customWidth="1"/>
    <col min="2061" max="2061" width="9.125" style="45" bestFit="1" customWidth="1"/>
    <col min="2062" max="2062" width="9" style="45"/>
    <col min="2063" max="2063" width="20.25" style="45" customWidth="1"/>
    <col min="2064" max="2304" width="9" style="45"/>
    <col min="2305" max="2305" width="4" style="45" customWidth="1"/>
    <col min="2306" max="2306" width="9" style="45"/>
    <col min="2307" max="2307" width="11.375" style="45" customWidth="1"/>
    <col min="2308" max="2308" width="16.375" style="45" customWidth="1"/>
    <col min="2309" max="2309" width="23.375" style="45" customWidth="1"/>
    <col min="2310" max="2310" width="18.625" style="45" customWidth="1"/>
    <col min="2311" max="2311" width="25.75" style="45" customWidth="1"/>
    <col min="2312" max="2312" width="32.375" style="45" customWidth="1"/>
    <col min="2313" max="2313" width="13.625" style="45" customWidth="1"/>
    <col min="2314" max="2315" width="9.125" style="45" bestFit="1" customWidth="1"/>
    <col min="2316" max="2316" width="14.25" style="45" bestFit="1" customWidth="1"/>
    <col min="2317" max="2317" width="9.125" style="45" bestFit="1" customWidth="1"/>
    <col min="2318" max="2318" width="9" style="45"/>
    <col min="2319" max="2319" width="20.25" style="45" customWidth="1"/>
    <col min="2320" max="2560" width="9" style="45"/>
    <col min="2561" max="2561" width="4" style="45" customWidth="1"/>
    <col min="2562" max="2562" width="9" style="45"/>
    <col min="2563" max="2563" width="11.375" style="45" customWidth="1"/>
    <col min="2564" max="2564" width="16.375" style="45" customWidth="1"/>
    <col min="2565" max="2565" width="23.375" style="45" customWidth="1"/>
    <col min="2566" max="2566" width="18.625" style="45" customWidth="1"/>
    <col min="2567" max="2567" width="25.75" style="45" customWidth="1"/>
    <col min="2568" max="2568" width="32.375" style="45" customWidth="1"/>
    <col min="2569" max="2569" width="13.625" style="45" customWidth="1"/>
    <col min="2570" max="2571" width="9.125" style="45" bestFit="1" customWidth="1"/>
    <col min="2572" max="2572" width="14.25" style="45" bestFit="1" customWidth="1"/>
    <col min="2573" max="2573" width="9.125" style="45" bestFit="1" customWidth="1"/>
    <col min="2574" max="2574" width="9" style="45"/>
    <col min="2575" max="2575" width="20.25" style="45" customWidth="1"/>
    <col min="2576" max="2816" width="9" style="45"/>
    <col min="2817" max="2817" width="4" style="45" customWidth="1"/>
    <col min="2818" max="2818" width="9" style="45"/>
    <col min="2819" max="2819" width="11.375" style="45" customWidth="1"/>
    <col min="2820" max="2820" width="16.375" style="45" customWidth="1"/>
    <col min="2821" max="2821" width="23.375" style="45" customWidth="1"/>
    <col min="2822" max="2822" width="18.625" style="45" customWidth="1"/>
    <col min="2823" max="2823" width="25.75" style="45" customWidth="1"/>
    <col min="2824" max="2824" width="32.375" style="45" customWidth="1"/>
    <col min="2825" max="2825" width="13.625" style="45" customWidth="1"/>
    <col min="2826" max="2827" width="9.125" style="45" bestFit="1" customWidth="1"/>
    <col min="2828" max="2828" width="14.25" style="45" bestFit="1" customWidth="1"/>
    <col min="2829" max="2829" width="9.125" style="45" bestFit="1" customWidth="1"/>
    <col min="2830" max="2830" width="9" style="45"/>
    <col min="2831" max="2831" width="20.25" style="45" customWidth="1"/>
    <col min="2832" max="3072" width="9" style="45"/>
    <col min="3073" max="3073" width="4" style="45" customWidth="1"/>
    <col min="3074" max="3074" width="9" style="45"/>
    <col min="3075" max="3075" width="11.375" style="45" customWidth="1"/>
    <col min="3076" max="3076" width="16.375" style="45" customWidth="1"/>
    <col min="3077" max="3077" width="23.375" style="45" customWidth="1"/>
    <col min="3078" max="3078" width="18.625" style="45" customWidth="1"/>
    <col min="3079" max="3079" width="25.75" style="45" customWidth="1"/>
    <col min="3080" max="3080" width="32.375" style="45" customWidth="1"/>
    <col min="3081" max="3081" width="13.625" style="45" customWidth="1"/>
    <col min="3082" max="3083" width="9.125" style="45" bestFit="1" customWidth="1"/>
    <col min="3084" max="3084" width="14.25" style="45" bestFit="1" customWidth="1"/>
    <col min="3085" max="3085" width="9.125" style="45" bestFit="1" customWidth="1"/>
    <col min="3086" max="3086" width="9" style="45"/>
    <col min="3087" max="3087" width="20.25" style="45" customWidth="1"/>
    <col min="3088" max="3328" width="9" style="45"/>
    <col min="3329" max="3329" width="4" style="45" customWidth="1"/>
    <col min="3330" max="3330" width="9" style="45"/>
    <col min="3331" max="3331" width="11.375" style="45" customWidth="1"/>
    <col min="3332" max="3332" width="16.375" style="45" customWidth="1"/>
    <col min="3333" max="3333" width="23.375" style="45" customWidth="1"/>
    <col min="3334" max="3334" width="18.625" style="45" customWidth="1"/>
    <col min="3335" max="3335" width="25.75" style="45" customWidth="1"/>
    <col min="3336" max="3336" width="32.375" style="45" customWidth="1"/>
    <col min="3337" max="3337" width="13.625" style="45" customWidth="1"/>
    <col min="3338" max="3339" width="9.125" style="45" bestFit="1" customWidth="1"/>
    <col min="3340" max="3340" width="14.25" style="45" bestFit="1" customWidth="1"/>
    <col min="3341" max="3341" width="9.125" style="45" bestFit="1" customWidth="1"/>
    <col min="3342" max="3342" width="9" style="45"/>
    <col min="3343" max="3343" width="20.25" style="45" customWidth="1"/>
    <col min="3344" max="3584" width="9" style="45"/>
    <col min="3585" max="3585" width="4" style="45" customWidth="1"/>
    <col min="3586" max="3586" width="9" style="45"/>
    <col min="3587" max="3587" width="11.375" style="45" customWidth="1"/>
    <col min="3588" max="3588" width="16.375" style="45" customWidth="1"/>
    <col min="3589" max="3589" width="23.375" style="45" customWidth="1"/>
    <col min="3590" max="3590" width="18.625" style="45" customWidth="1"/>
    <col min="3591" max="3591" width="25.75" style="45" customWidth="1"/>
    <col min="3592" max="3592" width="32.375" style="45" customWidth="1"/>
    <col min="3593" max="3593" width="13.625" style="45" customWidth="1"/>
    <col min="3594" max="3595" width="9.125" style="45" bestFit="1" customWidth="1"/>
    <col min="3596" max="3596" width="14.25" style="45" bestFit="1" customWidth="1"/>
    <col min="3597" max="3597" width="9.125" style="45" bestFit="1" customWidth="1"/>
    <col min="3598" max="3598" width="9" style="45"/>
    <col min="3599" max="3599" width="20.25" style="45" customWidth="1"/>
    <col min="3600" max="3840" width="9" style="45"/>
    <col min="3841" max="3841" width="4" style="45" customWidth="1"/>
    <col min="3842" max="3842" width="9" style="45"/>
    <col min="3843" max="3843" width="11.375" style="45" customWidth="1"/>
    <col min="3844" max="3844" width="16.375" style="45" customWidth="1"/>
    <col min="3845" max="3845" width="23.375" style="45" customWidth="1"/>
    <col min="3846" max="3846" width="18.625" style="45" customWidth="1"/>
    <col min="3847" max="3847" width="25.75" style="45" customWidth="1"/>
    <col min="3848" max="3848" width="32.375" style="45" customWidth="1"/>
    <col min="3849" max="3849" width="13.625" style="45" customWidth="1"/>
    <col min="3850" max="3851" width="9.125" style="45" bestFit="1" customWidth="1"/>
    <col min="3852" max="3852" width="14.25" style="45" bestFit="1" customWidth="1"/>
    <col min="3853" max="3853" width="9.125" style="45" bestFit="1" customWidth="1"/>
    <col min="3854" max="3854" width="9" style="45"/>
    <col min="3855" max="3855" width="20.25" style="45" customWidth="1"/>
    <col min="3856" max="4096" width="9" style="45"/>
    <col min="4097" max="4097" width="4" style="45" customWidth="1"/>
    <col min="4098" max="4098" width="9" style="45"/>
    <col min="4099" max="4099" width="11.375" style="45" customWidth="1"/>
    <col min="4100" max="4100" width="16.375" style="45" customWidth="1"/>
    <col min="4101" max="4101" width="23.375" style="45" customWidth="1"/>
    <col min="4102" max="4102" width="18.625" style="45" customWidth="1"/>
    <col min="4103" max="4103" width="25.75" style="45" customWidth="1"/>
    <col min="4104" max="4104" width="32.375" style="45" customWidth="1"/>
    <col min="4105" max="4105" width="13.625" style="45" customWidth="1"/>
    <col min="4106" max="4107" width="9.125" style="45" bestFit="1" customWidth="1"/>
    <col min="4108" max="4108" width="14.25" style="45" bestFit="1" customWidth="1"/>
    <col min="4109" max="4109" width="9.125" style="45" bestFit="1" customWidth="1"/>
    <col min="4110" max="4110" width="9" style="45"/>
    <col min="4111" max="4111" width="20.25" style="45" customWidth="1"/>
    <col min="4112" max="4352" width="9" style="45"/>
    <col min="4353" max="4353" width="4" style="45" customWidth="1"/>
    <col min="4354" max="4354" width="9" style="45"/>
    <col min="4355" max="4355" width="11.375" style="45" customWidth="1"/>
    <col min="4356" max="4356" width="16.375" style="45" customWidth="1"/>
    <col min="4357" max="4357" width="23.375" style="45" customWidth="1"/>
    <col min="4358" max="4358" width="18.625" style="45" customWidth="1"/>
    <col min="4359" max="4359" width="25.75" style="45" customWidth="1"/>
    <col min="4360" max="4360" width="32.375" style="45" customWidth="1"/>
    <col min="4361" max="4361" width="13.625" style="45" customWidth="1"/>
    <col min="4362" max="4363" width="9.125" style="45" bestFit="1" customWidth="1"/>
    <col min="4364" max="4364" width="14.25" style="45" bestFit="1" customWidth="1"/>
    <col min="4365" max="4365" width="9.125" style="45" bestFit="1" customWidth="1"/>
    <col min="4366" max="4366" width="9" style="45"/>
    <col min="4367" max="4367" width="20.25" style="45" customWidth="1"/>
    <col min="4368" max="4608" width="9" style="45"/>
    <col min="4609" max="4609" width="4" style="45" customWidth="1"/>
    <col min="4610" max="4610" width="9" style="45"/>
    <col min="4611" max="4611" width="11.375" style="45" customWidth="1"/>
    <col min="4612" max="4612" width="16.375" style="45" customWidth="1"/>
    <col min="4613" max="4613" width="23.375" style="45" customWidth="1"/>
    <col min="4614" max="4614" width="18.625" style="45" customWidth="1"/>
    <col min="4615" max="4615" width="25.75" style="45" customWidth="1"/>
    <col min="4616" max="4616" width="32.375" style="45" customWidth="1"/>
    <col min="4617" max="4617" width="13.625" style="45" customWidth="1"/>
    <col min="4618" max="4619" width="9.125" style="45" bestFit="1" customWidth="1"/>
    <col min="4620" max="4620" width="14.25" style="45" bestFit="1" customWidth="1"/>
    <col min="4621" max="4621" width="9.125" style="45" bestFit="1" customWidth="1"/>
    <col min="4622" max="4622" width="9" style="45"/>
    <col min="4623" max="4623" width="20.25" style="45" customWidth="1"/>
    <col min="4624" max="4864" width="9" style="45"/>
    <col min="4865" max="4865" width="4" style="45" customWidth="1"/>
    <col min="4866" max="4866" width="9" style="45"/>
    <col min="4867" max="4867" width="11.375" style="45" customWidth="1"/>
    <col min="4868" max="4868" width="16.375" style="45" customWidth="1"/>
    <col min="4869" max="4869" width="23.375" style="45" customWidth="1"/>
    <col min="4870" max="4870" width="18.625" style="45" customWidth="1"/>
    <col min="4871" max="4871" width="25.75" style="45" customWidth="1"/>
    <col min="4872" max="4872" width="32.375" style="45" customWidth="1"/>
    <col min="4873" max="4873" width="13.625" style="45" customWidth="1"/>
    <col min="4874" max="4875" width="9.125" style="45" bestFit="1" customWidth="1"/>
    <col min="4876" max="4876" width="14.25" style="45" bestFit="1" customWidth="1"/>
    <col min="4877" max="4877" width="9.125" style="45" bestFit="1" customWidth="1"/>
    <col min="4878" max="4878" width="9" style="45"/>
    <col min="4879" max="4879" width="20.25" style="45" customWidth="1"/>
    <col min="4880" max="5120" width="9" style="45"/>
    <col min="5121" max="5121" width="4" style="45" customWidth="1"/>
    <col min="5122" max="5122" width="9" style="45"/>
    <col min="5123" max="5123" width="11.375" style="45" customWidth="1"/>
    <col min="5124" max="5124" width="16.375" style="45" customWidth="1"/>
    <col min="5125" max="5125" width="23.375" style="45" customWidth="1"/>
    <col min="5126" max="5126" width="18.625" style="45" customWidth="1"/>
    <col min="5127" max="5127" width="25.75" style="45" customWidth="1"/>
    <col min="5128" max="5128" width="32.375" style="45" customWidth="1"/>
    <col min="5129" max="5129" width="13.625" style="45" customWidth="1"/>
    <col min="5130" max="5131" width="9.125" style="45" bestFit="1" customWidth="1"/>
    <col min="5132" max="5132" width="14.25" style="45" bestFit="1" customWidth="1"/>
    <col min="5133" max="5133" width="9.125" style="45" bestFit="1" customWidth="1"/>
    <col min="5134" max="5134" width="9" style="45"/>
    <col min="5135" max="5135" width="20.25" style="45" customWidth="1"/>
    <col min="5136" max="5376" width="9" style="45"/>
    <col min="5377" max="5377" width="4" style="45" customWidth="1"/>
    <col min="5378" max="5378" width="9" style="45"/>
    <col min="5379" max="5379" width="11.375" style="45" customWidth="1"/>
    <col min="5380" max="5380" width="16.375" style="45" customWidth="1"/>
    <col min="5381" max="5381" width="23.375" style="45" customWidth="1"/>
    <col min="5382" max="5382" width="18.625" style="45" customWidth="1"/>
    <col min="5383" max="5383" width="25.75" style="45" customWidth="1"/>
    <col min="5384" max="5384" width="32.375" style="45" customWidth="1"/>
    <col min="5385" max="5385" width="13.625" style="45" customWidth="1"/>
    <col min="5386" max="5387" width="9.125" style="45" bestFit="1" customWidth="1"/>
    <col min="5388" max="5388" width="14.25" style="45" bestFit="1" customWidth="1"/>
    <col min="5389" max="5389" width="9.125" style="45" bestFit="1" customWidth="1"/>
    <col min="5390" max="5390" width="9" style="45"/>
    <col min="5391" max="5391" width="20.25" style="45" customWidth="1"/>
    <col min="5392" max="5632" width="9" style="45"/>
    <col min="5633" max="5633" width="4" style="45" customWidth="1"/>
    <col min="5634" max="5634" width="9" style="45"/>
    <col min="5635" max="5635" width="11.375" style="45" customWidth="1"/>
    <col min="5636" max="5636" width="16.375" style="45" customWidth="1"/>
    <col min="5637" max="5637" width="23.375" style="45" customWidth="1"/>
    <col min="5638" max="5638" width="18.625" style="45" customWidth="1"/>
    <col min="5639" max="5639" width="25.75" style="45" customWidth="1"/>
    <col min="5640" max="5640" width="32.375" style="45" customWidth="1"/>
    <col min="5641" max="5641" width="13.625" style="45" customWidth="1"/>
    <col min="5642" max="5643" width="9.125" style="45" bestFit="1" customWidth="1"/>
    <col min="5644" max="5644" width="14.25" style="45" bestFit="1" customWidth="1"/>
    <col min="5645" max="5645" width="9.125" style="45" bestFit="1" customWidth="1"/>
    <col min="5646" max="5646" width="9" style="45"/>
    <col min="5647" max="5647" width="20.25" style="45" customWidth="1"/>
    <col min="5648" max="5888" width="9" style="45"/>
    <col min="5889" max="5889" width="4" style="45" customWidth="1"/>
    <col min="5890" max="5890" width="9" style="45"/>
    <col min="5891" max="5891" width="11.375" style="45" customWidth="1"/>
    <col min="5892" max="5892" width="16.375" style="45" customWidth="1"/>
    <col min="5893" max="5893" width="23.375" style="45" customWidth="1"/>
    <col min="5894" max="5894" width="18.625" style="45" customWidth="1"/>
    <col min="5895" max="5895" width="25.75" style="45" customWidth="1"/>
    <col min="5896" max="5896" width="32.375" style="45" customWidth="1"/>
    <col min="5897" max="5897" width="13.625" style="45" customWidth="1"/>
    <col min="5898" max="5899" width="9.125" style="45" bestFit="1" customWidth="1"/>
    <col min="5900" max="5900" width="14.25" style="45" bestFit="1" customWidth="1"/>
    <col min="5901" max="5901" width="9.125" style="45" bestFit="1" customWidth="1"/>
    <col min="5902" max="5902" width="9" style="45"/>
    <col min="5903" max="5903" width="20.25" style="45" customWidth="1"/>
    <col min="5904" max="6144" width="9" style="45"/>
    <col min="6145" max="6145" width="4" style="45" customWidth="1"/>
    <col min="6146" max="6146" width="9" style="45"/>
    <col min="6147" max="6147" width="11.375" style="45" customWidth="1"/>
    <col min="6148" max="6148" width="16.375" style="45" customWidth="1"/>
    <col min="6149" max="6149" width="23.375" style="45" customWidth="1"/>
    <col min="6150" max="6150" width="18.625" style="45" customWidth="1"/>
    <col min="6151" max="6151" width="25.75" style="45" customWidth="1"/>
    <col min="6152" max="6152" width="32.375" style="45" customWidth="1"/>
    <col min="6153" max="6153" width="13.625" style="45" customWidth="1"/>
    <col min="6154" max="6155" width="9.125" style="45" bestFit="1" customWidth="1"/>
    <col min="6156" max="6156" width="14.25" style="45" bestFit="1" customWidth="1"/>
    <col min="6157" max="6157" width="9.125" style="45" bestFit="1" customWidth="1"/>
    <col min="6158" max="6158" width="9" style="45"/>
    <col min="6159" max="6159" width="20.25" style="45" customWidth="1"/>
    <col min="6160" max="6400" width="9" style="45"/>
    <col min="6401" max="6401" width="4" style="45" customWidth="1"/>
    <col min="6402" max="6402" width="9" style="45"/>
    <col min="6403" max="6403" width="11.375" style="45" customWidth="1"/>
    <col min="6404" max="6404" width="16.375" style="45" customWidth="1"/>
    <col min="6405" max="6405" width="23.375" style="45" customWidth="1"/>
    <col min="6406" max="6406" width="18.625" style="45" customWidth="1"/>
    <col min="6407" max="6407" width="25.75" style="45" customWidth="1"/>
    <col min="6408" max="6408" width="32.375" style="45" customWidth="1"/>
    <col min="6409" max="6409" width="13.625" style="45" customWidth="1"/>
    <col min="6410" max="6411" width="9.125" style="45" bestFit="1" customWidth="1"/>
    <col min="6412" max="6412" width="14.25" style="45" bestFit="1" customWidth="1"/>
    <col min="6413" max="6413" width="9.125" style="45" bestFit="1" customWidth="1"/>
    <col min="6414" max="6414" width="9" style="45"/>
    <col min="6415" max="6415" width="20.25" style="45" customWidth="1"/>
    <col min="6416" max="6656" width="9" style="45"/>
    <col min="6657" max="6657" width="4" style="45" customWidth="1"/>
    <col min="6658" max="6658" width="9" style="45"/>
    <col min="6659" max="6659" width="11.375" style="45" customWidth="1"/>
    <col min="6660" max="6660" width="16.375" style="45" customWidth="1"/>
    <col min="6661" max="6661" width="23.375" style="45" customWidth="1"/>
    <col min="6662" max="6662" width="18.625" style="45" customWidth="1"/>
    <col min="6663" max="6663" width="25.75" style="45" customWidth="1"/>
    <col min="6664" max="6664" width="32.375" style="45" customWidth="1"/>
    <col min="6665" max="6665" width="13.625" style="45" customWidth="1"/>
    <col min="6666" max="6667" width="9.125" style="45" bestFit="1" customWidth="1"/>
    <col min="6668" max="6668" width="14.25" style="45" bestFit="1" customWidth="1"/>
    <col min="6669" max="6669" width="9.125" style="45" bestFit="1" customWidth="1"/>
    <col min="6670" max="6670" width="9" style="45"/>
    <col min="6671" max="6671" width="20.25" style="45" customWidth="1"/>
    <col min="6672" max="6912" width="9" style="45"/>
    <col min="6913" max="6913" width="4" style="45" customWidth="1"/>
    <col min="6914" max="6914" width="9" style="45"/>
    <col min="6915" max="6915" width="11.375" style="45" customWidth="1"/>
    <col min="6916" max="6916" width="16.375" style="45" customWidth="1"/>
    <col min="6917" max="6917" width="23.375" style="45" customWidth="1"/>
    <col min="6918" max="6918" width="18.625" style="45" customWidth="1"/>
    <col min="6919" max="6919" width="25.75" style="45" customWidth="1"/>
    <col min="6920" max="6920" width="32.375" style="45" customWidth="1"/>
    <col min="6921" max="6921" width="13.625" style="45" customWidth="1"/>
    <col min="6922" max="6923" width="9.125" style="45" bestFit="1" customWidth="1"/>
    <col min="6924" max="6924" width="14.25" style="45" bestFit="1" customWidth="1"/>
    <col min="6925" max="6925" width="9.125" style="45" bestFit="1" customWidth="1"/>
    <col min="6926" max="6926" width="9" style="45"/>
    <col min="6927" max="6927" width="20.25" style="45" customWidth="1"/>
    <col min="6928" max="7168" width="9" style="45"/>
    <col min="7169" max="7169" width="4" style="45" customWidth="1"/>
    <col min="7170" max="7170" width="9" style="45"/>
    <col min="7171" max="7171" width="11.375" style="45" customWidth="1"/>
    <col min="7172" max="7172" width="16.375" style="45" customWidth="1"/>
    <col min="7173" max="7173" width="23.375" style="45" customWidth="1"/>
    <col min="7174" max="7174" width="18.625" style="45" customWidth="1"/>
    <col min="7175" max="7175" width="25.75" style="45" customWidth="1"/>
    <col min="7176" max="7176" width="32.375" style="45" customWidth="1"/>
    <col min="7177" max="7177" width="13.625" style="45" customWidth="1"/>
    <col min="7178" max="7179" width="9.125" style="45" bestFit="1" customWidth="1"/>
    <col min="7180" max="7180" width="14.25" style="45" bestFit="1" customWidth="1"/>
    <col min="7181" max="7181" width="9.125" style="45" bestFit="1" customWidth="1"/>
    <col min="7182" max="7182" width="9" style="45"/>
    <col min="7183" max="7183" width="20.25" style="45" customWidth="1"/>
    <col min="7184" max="7424" width="9" style="45"/>
    <col min="7425" max="7425" width="4" style="45" customWidth="1"/>
    <col min="7426" max="7426" width="9" style="45"/>
    <col min="7427" max="7427" width="11.375" style="45" customWidth="1"/>
    <col min="7428" max="7428" width="16.375" style="45" customWidth="1"/>
    <col min="7429" max="7429" width="23.375" style="45" customWidth="1"/>
    <col min="7430" max="7430" width="18.625" style="45" customWidth="1"/>
    <col min="7431" max="7431" width="25.75" style="45" customWidth="1"/>
    <col min="7432" max="7432" width="32.375" style="45" customWidth="1"/>
    <col min="7433" max="7433" width="13.625" style="45" customWidth="1"/>
    <col min="7434" max="7435" width="9.125" style="45" bestFit="1" customWidth="1"/>
    <col min="7436" max="7436" width="14.25" style="45" bestFit="1" customWidth="1"/>
    <col min="7437" max="7437" width="9.125" style="45" bestFit="1" customWidth="1"/>
    <col min="7438" max="7438" width="9" style="45"/>
    <col min="7439" max="7439" width="20.25" style="45" customWidth="1"/>
    <col min="7440" max="7680" width="9" style="45"/>
    <col min="7681" max="7681" width="4" style="45" customWidth="1"/>
    <col min="7682" max="7682" width="9" style="45"/>
    <col min="7683" max="7683" width="11.375" style="45" customWidth="1"/>
    <col min="7684" max="7684" width="16.375" style="45" customWidth="1"/>
    <col min="7685" max="7685" width="23.375" style="45" customWidth="1"/>
    <col min="7686" max="7686" width="18.625" style="45" customWidth="1"/>
    <col min="7687" max="7687" width="25.75" style="45" customWidth="1"/>
    <col min="7688" max="7688" width="32.375" style="45" customWidth="1"/>
    <col min="7689" max="7689" width="13.625" style="45" customWidth="1"/>
    <col min="7690" max="7691" width="9.125" style="45" bestFit="1" customWidth="1"/>
    <col min="7692" max="7692" width="14.25" style="45" bestFit="1" customWidth="1"/>
    <col min="7693" max="7693" width="9.125" style="45" bestFit="1" customWidth="1"/>
    <col min="7694" max="7694" width="9" style="45"/>
    <col min="7695" max="7695" width="20.25" style="45" customWidth="1"/>
    <col min="7696" max="7936" width="9" style="45"/>
    <col min="7937" max="7937" width="4" style="45" customWidth="1"/>
    <col min="7938" max="7938" width="9" style="45"/>
    <col min="7939" max="7939" width="11.375" style="45" customWidth="1"/>
    <col min="7940" max="7940" width="16.375" style="45" customWidth="1"/>
    <col min="7941" max="7941" width="23.375" style="45" customWidth="1"/>
    <col min="7942" max="7942" width="18.625" style="45" customWidth="1"/>
    <col min="7943" max="7943" width="25.75" style="45" customWidth="1"/>
    <col min="7944" max="7944" width="32.375" style="45" customWidth="1"/>
    <col min="7945" max="7945" width="13.625" style="45" customWidth="1"/>
    <col min="7946" max="7947" width="9.125" style="45" bestFit="1" customWidth="1"/>
    <col min="7948" max="7948" width="14.25" style="45" bestFit="1" customWidth="1"/>
    <col min="7949" max="7949" width="9.125" style="45" bestFit="1" customWidth="1"/>
    <col min="7950" max="7950" width="9" style="45"/>
    <col min="7951" max="7951" width="20.25" style="45" customWidth="1"/>
    <col min="7952" max="8192" width="9" style="45"/>
    <col min="8193" max="8193" width="4" style="45" customWidth="1"/>
    <col min="8194" max="8194" width="9" style="45"/>
    <col min="8195" max="8195" width="11.375" style="45" customWidth="1"/>
    <col min="8196" max="8196" width="16.375" style="45" customWidth="1"/>
    <col min="8197" max="8197" width="23.375" style="45" customWidth="1"/>
    <col min="8198" max="8198" width="18.625" style="45" customWidth="1"/>
    <col min="8199" max="8199" width="25.75" style="45" customWidth="1"/>
    <col min="8200" max="8200" width="32.375" style="45" customWidth="1"/>
    <col min="8201" max="8201" width="13.625" style="45" customWidth="1"/>
    <col min="8202" max="8203" width="9.125" style="45" bestFit="1" customWidth="1"/>
    <col min="8204" max="8204" width="14.25" style="45" bestFit="1" customWidth="1"/>
    <col min="8205" max="8205" width="9.125" style="45" bestFit="1" customWidth="1"/>
    <col min="8206" max="8206" width="9" style="45"/>
    <col min="8207" max="8207" width="20.25" style="45" customWidth="1"/>
    <col min="8208" max="8448" width="9" style="45"/>
    <col min="8449" max="8449" width="4" style="45" customWidth="1"/>
    <col min="8450" max="8450" width="9" style="45"/>
    <col min="8451" max="8451" width="11.375" style="45" customWidth="1"/>
    <col min="8452" max="8452" width="16.375" style="45" customWidth="1"/>
    <col min="8453" max="8453" width="23.375" style="45" customWidth="1"/>
    <col min="8454" max="8454" width="18.625" style="45" customWidth="1"/>
    <col min="8455" max="8455" width="25.75" style="45" customWidth="1"/>
    <col min="8456" max="8456" width="32.375" style="45" customWidth="1"/>
    <col min="8457" max="8457" width="13.625" style="45" customWidth="1"/>
    <col min="8458" max="8459" width="9.125" style="45" bestFit="1" customWidth="1"/>
    <col min="8460" max="8460" width="14.25" style="45" bestFit="1" customWidth="1"/>
    <col min="8461" max="8461" width="9.125" style="45" bestFit="1" customWidth="1"/>
    <col min="8462" max="8462" width="9" style="45"/>
    <col min="8463" max="8463" width="20.25" style="45" customWidth="1"/>
    <col min="8464" max="8704" width="9" style="45"/>
    <col min="8705" max="8705" width="4" style="45" customWidth="1"/>
    <col min="8706" max="8706" width="9" style="45"/>
    <col min="8707" max="8707" width="11.375" style="45" customWidth="1"/>
    <col min="8708" max="8708" width="16.375" style="45" customWidth="1"/>
    <col min="8709" max="8709" width="23.375" style="45" customWidth="1"/>
    <col min="8710" max="8710" width="18.625" style="45" customWidth="1"/>
    <col min="8711" max="8711" width="25.75" style="45" customWidth="1"/>
    <col min="8712" max="8712" width="32.375" style="45" customWidth="1"/>
    <col min="8713" max="8713" width="13.625" style="45" customWidth="1"/>
    <col min="8714" max="8715" width="9.125" style="45" bestFit="1" customWidth="1"/>
    <col min="8716" max="8716" width="14.25" style="45" bestFit="1" customWidth="1"/>
    <col min="8717" max="8717" width="9.125" style="45" bestFit="1" customWidth="1"/>
    <col min="8718" max="8718" width="9" style="45"/>
    <col min="8719" max="8719" width="20.25" style="45" customWidth="1"/>
    <col min="8720" max="8960" width="9" style="45"/>
    <col min="8961" max="8961" width="4" style="45" customWidth="1"/>
    <col min="8962" max="8962" width="9" style="45"/>
    <col min="8963" max="8963" width="11.375" style="45" customWidth="1"/>
    <col min="8964" max="8964" width="16.375" style="45" customWidth="1"/>
    <col min="8965" max="8965" width="23.375" style="45" customWidth="1"/>
    <col min="8966" max="8966" width="18.625" style="45" customWidth="1"/>
    <col min="8967" max="8967" width="25.75" style="45" customWidth="1"/>
    <col min="8968" max="8968" width="32.375" style="45" customWidth="1"/>
    <col min="8969" max="8969" width="13.625" style="45" customWidth="1"/>
    <col min="8970" max="8971" width="9.125" style="45" bestFit="1" customWidth="1"/>
    <col min="8972" max="8972" width="14.25" style="45" bestFit="1" customWidth="1"/>
    <col min="8973" max="8973" width="9.125" style="45" bestFit="1" customWidth="1"/>
    <col min="8974" max="8974" width="9" style="45"/>
    <col min="8975" max="8975" width="20.25" style="45" customWidth="1"/>
    <col min="8976" max="9216" width="9" style="45"/>
    <col min="9217" max="9217" width="4" style="45" customWidth="1"/>
    <col min="9218" max="9218" width="9" style="45"/>
    <col min="9219" max="9219" width="11.375" style="45" customWidth="1"/>
    <col min="9220" max="9220" width="16.375" style="45" customWidth="1"/>
    <col min="9221" max="9221" width="23.375" style="45" customWidth="1"/>
    <col min="9222" max="9222" width="18.625" style="45" customWidth="1"/>
    <col min="9223" max="9223" width="25.75" style="45" customWidth="1"/>
    <col min="9224" max="9224" width="32.375" style="45" customWidth="1"/>
    <col min="9225" max="9225" width="13.625" style="45" customWidth="1"/>
    <col min="9226" max="9227" width="9.125" style="45" bestFit="1" customWidth="1"/>
    <col min="9228" max="9228" width="14.25" style="45" bestFit="1" customWidth="1"/>
    <col min="9229" max="9229" width="9.125" style="45" bestFit="1" customWidth="1"/>
    <col min="9230" max="9230" width="9" style="45"/>
    <col min="9231" max="9231" width="20.25" style="45" customWidth="1"/>
    <col min="9232" max="9472" width="9" style="45"/>
    <col min="9473" max="9473" width="4" style="45" customWidth="1"/>
    <col min="9474" max="9474" width="9" style="45"/>
    <col min="9475" max="9475" width="11.375" style="45" customWidth="1"/>
    <col min="9476" max="9476" width="16.375" style="45" customWidth="1"/>
    <col min="9477" max="9477" width="23.375" style="45" customWidth="1"/>
    <col min="9478" max="9478" width="18.625" style="45" customWidth="1"/>
    <col min="9479" max="9479" width="25.75" style="45" customWidth="1"/>
    <col min="9480" max="9480" width="32.375" style="45" customWidth="1"/>
    <col min="9481" max="9481" width="13.625" style="45" customWidth="1"/>
    <col min="9482" max="9483" width="9.125" style="45" bestFit="1" customWidth="1"/>
    <col min="9484" max="9484" width="14.25" style="45" bestFit="1" customWidth="1"/>
    <col min="9485" max="9485" width="9.125" style="45" bestFit="1" customWidth="1"/>
    <col min="9486" max="9486" width="9" style="45"/>
    <col min="9487" max="9487" width="20.25" style="45" customWidth="1"/>
    <col min="9488" max="9728" width="9" style="45"/>
    <col min="9729" max="9729" width="4" style="45" customWidth="1"/>
    <col min="9730" max="9730" width="9" style="45"/>
    <col min="9731" max="9731" width="11.375" style="45" customWidth="1"/>
    <col min="9732" max="9732" width="16.375" style="45" customWidth="1"/>
    <col min="9733" max="9733" width="23.375" style="45" customWidth="1"/>
    <col min="9734" max="9734" width="18.625" style="45" customWidth="1"/>
    <col min="9735" max="9735" width="25.75" style="45" customWidth="1"/>
    <col min="9736" max="9736" width="32.375" style="45" customWidth="1"/>
    <col min="9737" max="9737" width="13.625" style="45" customWidth="1"/>
    <col min="9738" max="9739" width="9.125" style="45" bestFit="1" customWidth="1"/>
    <col min="9740" max="9740" width="14.25" style="45" bestFit="1" customWidth="1"/>
    <col min="9741" max="9741" width="9.125" style="45" bestFit="1" customWidth="1"/>
    <col min="9742" max="9742" width="9" style="45"/>
    <col min="9743" max="9743" width="20.25" style="45" customWidth="1"/>
    <col min="9744" max="9984" width="9" style="45"/>
    <col min="9985" max="9985" width="4" style="45" customWidth="1"/>
    <col min="9986" max="9986" width="9" style="45"/>
    <col min="9987" max="9987" width="11.375" style="45" customWidth="1"/>
    <col min="9988" max="9988" width="16.375" style="45" customWidth="1"/>
    <col min="9989" max="9989" width="23.375" style="45" customWidth="1"/>
    <col min="9990" max="9990" width="18.625" style="45" customWidth="1"/>
    <col min="9991" max="9991" width="25.75" style="45" customWidth="1"/>
    <col min="9992" max="9992" width="32.375" style="45" customWidth="1"/>
    <col min="9993" max="9993" width="13.625" style="45" customWidth="1"/>
    <col min="9994" max="9995" width="9.125" style="45" bestFit="1" customWidth="1"/>
    <col min="9996" max="9996" width="14.25" style="45" bestFit="1" customWidth="1"/>
    <col min="9997" max="9997" width="9.125" style="45" bestFit="1" customWidth="1"/>
    <col min="9998" max="9998" width="9" style="45"/>
    <col min="9999" max="9999" width="20.25" style="45" customWidth="1"/>
    <col min="10000" max="10240" width="9" style="45"/>
    <col min="10241" max="10241" width="4" style="45" customWidth="1"/>
    <col min="10242" max="10242" width="9" style="45"/>
    <col min="10243" max="10243" width="11.375" style="45" customWidth="1"/>
    <col min="10244" max="10244" width="16.375" style="45" customWidth="1"/>
    <col min="10245" max="10245" width="23.375" style="45" customWidth="1"/>
    <col min="10246" max="10246" width="18.625" style="45" customWidth="1"/>
    <col min="10247" max="10247" width="25.75" style="45" customWidth="1"/>
    <col min="10248" max="10248" width="32.375" style="45" customWidth="1"/>
    <col min="10249" max="10249" width="13.625" style="45" customWidth="1"/>
    <col min="10250" max="10251" width="9.125" style="45" bestFit="1" customWidth="1"/>
    <col min="10252" max="10252" width="14.25" style="45" bestFit="1" customWidth="1"/>
    <col min="10253" max="10253" width="9.125" style="45" bestFit="1" customWidth="1"/>
    <col min="10254" max="10254" width="9" style="45"/>
    <col min="10255" max="10255" width="20.25" style="45" customWidth="1"/>
    <col min="10256" max="10496" width="9" style="45"/>
    <col min="10497" max="10497" width="4" style="45" customWidth="1"/>
    <col min="10498" max="10498" width="9" style="45"/>
    <col min="10499" max="10499" width="11.375" style="45" customWidth="1"/>
    <col min="10500" max="10500" width="16.375" style="45" customWidth="1"/>
    <col min="10501" max="10501" width="23.375" style="45" customWidth="1"/>
    <col min="10502" max="10502" width="18.625" style="45" customWidth="1"/>
    <col min="10503" max="10503" width="25.75" style="45" customWidth="1"/>
    <col min="10504" max="10504" width="32.375" style="45" customWidth="1"/>
    <col min="10505" max="10505" width="13.625" style="45" customWidth="1"/>
    <col min="10506" max="10507" width="9.125" style="45" bestFit="1" customWidth="1"/>
    <col min="10508" max="10508" width="14.25" style="45" bestFit="1" customWidth="1"/>
    <col min="10509" max="10509" width="9.125" style="45" bestFit="1" customWidth="1"/>
    <col min="10510" max="10510" width="9" style="45"/>
    <col min="10511" max="10511" width="20.25" style="45" customWidth="1"/>
    <col min="10512" max="10752" width="9" style="45"/>
    <col min="10753" max="10753" width="4" style="45" customWidth="1"/>
    <col min="10754" max="10754" width="9" style="45"/>
    <col min="10755" max="10755" width="11.375" style="45" customWidth="1"/>
    <col min="10756" max="10756" width="16.375" style="45" customWidth="1"/>
    <col min="10757" max="10757" width="23.375" style="45" customWidth="1"/>
    <col min="10758" max="10758" width="18.625" style="45" customWidth="1"/>
    <col min="10759" max="10759" width="25.75" style="45" customWidth="1"/>
    <col min="10760" max="10760" width="32.375" style="45" customWidth="1"/>
    <col min="10761" max="10761" width="13.625" style="45" customWidth="1"/>
    <col min="10762" max="10763" width="9.125" style="45" bestFit="1" customWidth="1"/>
    <col min="10764" max="10764" width="14.25" style="45" bestFit="1" customWidth="1"/>
    <col min="10765" max="10765" width="9.125" style="45" bestFit="1" customWidth="1"/>
    <col min="10766" max="10766" width="9" style="45"/>
    <col min="10767" max="10767" width="20.25" style="45" customWidth="1"/>
    <col min="10768" max="11008" width="9" style="45"/>
    <col min="11009" max="11009" width="4" style="45" customWidth="1"/>
    <col min="11010" max="11010" width="9" style="45"/>
    <col min="11011" max="11011" width="11.375" style="45" customWidth="1"/>
    <col min="11012" max="11012" width="16.375" style="45" customWidth="1"/>
    <col min="11013" max="11013" width="23.375" style="45" customWidth="1"/>
    <col min="11014" max="11014" width="18.625" style="45" customWidth="1"/>
    <col min="11015" max="11015" width="25.75" style="45" customWidth="1"/>
    <col min="11016" max="11016" width="32.375" style="45" customWidth="1"/>
    <col min="11017" max="11017" width="13.625" style="45" customWidth="1"/>
    <col min="11018" max="11019" width="9.125" style="45" bestFit="1" customWidth="1"/>
    <col min="11020" max="11020" width="14.25" style="45" bestFit="1" customWidth="1"/>
    <col min="11021" max="11021" width="9.125" style="45" bestFit="1" customWidth="1"/>
    <col min="11022" max="11022" width="9" style="45"/>
    <col min="11023" max="11023" width="20.25" style="45" customWidth="1"/>
    <col min="11024" max="11264" width="9" style="45"/>
    <col min="11265" max="11265" width="4" style="45" customWidth="1"/>
    <col min="11266" max="11266" width="9" style="45"/>
    <col min="11267" max="11267" width="11.375" style="45" customWidth="1"/>
    <col min="11268" max="11268" width="16.375" style="45" customWidth="1"/>
    <col min="11269" max="11269" width="23.375" style="45" customWidth="1"/>
    <col min="11270" max="11270" width="18.625" style="45" customWidth="1"/>
    <col min="11271" max="11271" width="25.75" style="45" customWidth="1"/>
    <col min="11272" max="11272" width="32.375" style="45" customWidth="1"/>
    <col min="11273" max="11273" width="13.625" style="45" customWidth="1"/>
    <col min="11274" max="11275" width="9.125" style="45" bestFit="1" customWidth="1"/>
    <col min="11276" max="11276" width="14.25" style="45" bestFit="1" customWidth="1"/>
    <col min="11277" max="11277" width="9.125" style="45" bestFit="1" customWidth="1"/>
    <col min="11278" max="11278" width="9" style="45"/>
    <col min="11279" max="11279" width="20.25" style="45" customWidth="1"/>
    <col min="11280" max="11520" width="9" style="45"/>
    <col min="11521" max="11521" width="4" style="45" customWidth="1"/>
    <col min="11522" max="11522" width="9" style="45"/>
    <col min="11523" max="11523" width="11.375" style="45" customWidth="1"/>
    <col min="11524" max="11524" width="16.375" style="45" customWidth="1"/>
    <col min="11525" max="11525" width="23.375" style="45" customWidth="1"/>
    <col min="11526" max="11526" width="18.625" style="45" customWidth="1"/>
    <col min="11527" max="11527" width="25.75" style="45" customWidth="1"/>
    <col min="11528" max="11528" width="32.375" style="45" customWidth="1"/>
    <col min="11529" max="11529" width="13.625" style="45" customWidth="1"/>
    <col min="11530" max="11531" width="9.125" style="45" bestFit="1" customWidth="1"/>
    <col min="11532" max="11532" width="14.25" style="45" bestFit="1" customWidth="1"/>
    <col min="11533" max="11533" width="9.125" style="45" bestFit="1" customWidth="1"/>
    <col min="11534" max="11534" width="9" style="45"/>
    <col min="11535" max="11535" width="20.25" style="45" customWidth="1"/>
    <col min="11536" max="11776" width="9" style="45"/>
    <col min="11777" max="11777" width="4" style="45" customWidth="1"/>
    <col min="11778" max="11778" width="9" style="45"/>
    <col min="11779" max="11779" width="11.375" style="45" customWidth="1"/>
    <col min="11780" max="11780" width="16.375" style="45" customWidth="1"/>
    <col min="11781" max="11781" width="23.375" style="45" customWidth="1"/>
    <col min="11782" max="11782" width="18.625" style="45" customWidth="1"/>
    <col min="11783" max="11783" width="25.75" style="45" customWidth="1"/>
    <col min="11784" max="11784" width="32.375" style="45" customWidth="1"/>
    <col min="11785" max="11785" width="13.625" style="45" customWidth="1"/>
    <col min="11786" max="11787" width="9.125" style="45" bestFit="1" customWidth="1"/>
    <col min="11788" max="11788" width="14.25" style="45" bestFit="1" customWidth="1"/>
    <col min="11789" max="11789" width="9.125" style="45" bestFit="1" customWidth="1"/>
    <col min="11790" max="11790" width="9" style="45"/>
    <col min="11791" max="11791" width="20.25" style="45" customWidth="1"/>
    <col min="11792" max="12032" width="9" style="45"/>
    <col min="12033" max="12033" width="4" style="45" customWidth="1"/>
    <col min="12034" max="12034" width="9" style="45"/>
    <col min="12035" max="12035" width="11.375" style="45" customWidth="1"/>
    <col min="12036" max="12036" width="16.375" style="45" customWidth="1"/>
    <col min="12037" max="12037" width="23.375" style="45" customWidth="1"/>
    <col min="12038" max="12038" width="18.625" style="45" customWidth="1"/>
    <col min="12039" max="12039" width="25.75" style="45" customWidth="1"/>
    <col min="12040" max="12040" width="32.375" style="45" customWidth="1"/>
    <col min="12041" max="12041" width="13.625" style="45" customWidth="1"/>
    <col min="12042" max="12043" width="9.125" style="45" bestFit="1" customWidth="1"/>
    <col min="12044" max="12044" width="14.25" style="45" bestFit="1" customWidth="1"/>
    <col min="12045" max="12045" width="9.125" style="45" bestFit="1" customWidth="1"/>
    <col min="12046" max="12046" width="9" style="45"/>
    <col min="12047" max="12047" width="20.25" style="45" customWidth="1"/>
    <col min="12048" max="12288" width="9" style="45"/>
    <col min="12289" max="12289" width="4" style="45" customWidth="1"/>
    <col min="12290" max="12290" width="9" style="45"/>
    <col min="12291" max="12291" width="11.375" style="45" customWidth="1"/>
    <col min="12292" max="12292" width="16.375" style="45" customWidth="1"/>
    <col min="12293" max="12293" width="23.375" style="45" customWidth="1"/>
    <col min="12294" max="12294" width="18.625" style="45" customWidth="1"/>
    <col min="12295" max="12295" width="25.75" style="45" customWidth="1"/>
    <col min="12296" max="12296" width="32.375" style="45" customWidth="1"/>
    <col min="12297" max="12297" width="13.625" style="45" customWidth="1"/>
    <col min="12298" max="12299" width="9.125" style="45" bestFit="1" customWidth="1"/>
    <col min="12300" max="12300" width="14.25" style="45" bestFit="1" customWidth="1"/>
    <col min="12301" max="12301" width="9.125" style="45" bestFit="1" customWidth="1"/>
    <col min="12302" max="12302" width="9" style="45"/>
    <col min="12303" max="12303" width="20.25" style="45" customWidth="1"/>
    <col min="12304" max="12544" width="9" style="45"/>
    <col min="12545" max="12545" width="4" style="45" customWidth="1"/>
    <col min="12546" max="12546" width="9" style="45"/>
    <col min="12547" max="12547" width="11.375" style="45" customWidth="1"/>
    <col min="12548" max="12548" width="16.375" style="45" customWidth="1"/>
    <col min="12549" max="12549" width="23.375" style="45" customWidth="1"/>
    <col min="12550" max="12550" width="18.625" style="45" customWidth="1"/>
    <col min="12551" max="12551" width="25.75" style="45" customWidth="1"/>
    <col min="12552" max="12552" width="32.375" style="45" customWidth="1"/>
    <col min="12553" max="12553" width="13.625" style="45" customWidth="1"/>
    <col min="12554" max="12555" width="9.125" style="45" bestFit="1" customWidth="1"/>
    <col min="12556" max="12556" width="14.25" style="45" bestFit="1" customWidth="1"/>
    <col min="12557" max="12557" width="9.125" style="45" bestFit="1" customWidth="1"/>
    <col min="12558" max="12558" width="9" style="45"/>
    <col min="12559" max="12559" width="20.25" style="45" customWidth="1"/>
    <col min="12560" max="12800" width="9" style="45"/>
    <col min="12801" max="12801" width="4" style="45" customWidth="1"/>
    <col min="12802" max="12802" width="9" style="45"/>
    <col min="12803" max="12803" width="11.375" style="45" customWidth="1"/>
    <col min="12804" max="12804" width="16.375" style="45" customWidth="1"/>
    <col min="12805" max="12805" width="23.375" style="45" customWidth="1"/>
    <col min="12806" max="12806" width="18.625" style="45" customWidth="1"/>
    <col min="12807" max="12807" width="25.75" style="45" customWidth="1"/>
    <col min="12808" max="12808" width="32.375" style="45" customWidth="1"/>
    <col min="12809" max="12809" width="13.625" style="45" customWidth="1"/>
    <col min="12810" max="12811" width="9.125" style="45" bestFit="1" customWidth="1"/>
    <col min="12812" max="12812" width="14.25" style="45" bestFit="1" customWidth="1"/>
    <col min="12813" max="12813" width="9.125" style="45" bestFit="1" customWidth="1"/>
    <col min="12814" max="12814" width="9" style="45"/>
    <col min="12815" max="12815" width="20.25" style="45" customWidth="1"/>
    <col min="12816" max="13056" width="9" style="45"/>
    <col min="13057" max="13057" width="4" style="45" customWidth="1"/>
    <col min="13058" max="13058" width="9" style="45"/>
    <col min="13059" max="13059" width="11.375" style="45" customWidth="1"/>
    <col min="13060" max="13060" width="16.375" style="45" customWidth="1"/>
    <col min="13061" max="13061" width="23.375" style="45" customWidth="1"/>
    <col min="13062" max="13062" width="18.625" style="45" customWidth="1"/>
    <col min="13063" max="13063" width="25.75" style="45" customWidth="1"/>
    <col min="13064" max="13064" width="32.375" style="45" customWidth="1"/>
    <col min="13065" max="13065" width="13.625" style="45" customWidth="1"/>
    <col min="13066" max="13067" width="9.125" style="45" bestFit="1" customWidth="1"/>
    <col min="13068" max="13068" width="14.25" style="45" bestFit="1" customWidth="1"/>
    <col min="13069" max="13069" width="9.125" style="45" bestFit="1" customWidth="1"/>
    <col min="13070" max="13070" width="9" style="45"/>
    <col min="13071" max="13071" width="20.25" style="45" customWidth="1"/>
    <col min="13072" max="13312" width="9" style="45"/>
    <col min="13313" max="13313" width="4" style="45" customWidth="1"/>
    <col min="13314" max="13314" width="9" style="45"/>
    <col min="13315" max="13315" width="11.375" style="45" customWidth="1"/>
    <col min="13316" max="13316" width="16.375" style="45" customWidth="1"/>
    <col min="13317" max="13317" width="23.375" style="45" customWidth="1"/>
    <col min="13318" max="13318" width="18.625" style="45" customWidth="1"/>
    <col min="13319" max="13319" width="25.75" style="45" customWidth="1"/>
    <col min="13320" max="13320" width="32.375" style="45" customWidth="1"/>
    <col min="13321" max="13321" width="13.625" style="45" customWidth="1"/>
    <col min="13322" max="13323" width="9.125" style="45" bestFit="1" customWidth="1"/>
    <col min="13324" max="13324" width="14.25" style="45" bestFit="1" customWidth="1"/>
    <col min="13325" max="13325" width="9.125" style="45" bestFit="1" customWidth="1"/>
    <col min="13326" max="13326" width="9" style="45"/>
    <col min="13327" max="13327" width="20.25" style="45" customWidth="1"/>
    <col min="13328" max="13568" width="9" style="45"/>
    <col min="13569" max="13569" width="4" style="45" customWidth="1"/>
    <col min="13570" max="13570" width="9" style="45"/>
    <col min="13571" max="13571" width="11.375" style="45" customWidth="1"/>
    <col min="13572" max="13572" width="16.375" style="45" customWidth="1"/>
    <col min="13573" max="13573" width="23.375" style="45" customWidth="1"/>
    <col min="13574" max="13574" width="18.625" style="45" customWidth="1"/>
    <col min="13575" max="13575" width="25.75" style="45" customWidth="1"/>
    <col min="13576" max="13576" width="32.375" style="45" customWidth="1"/>
    <col min="13577" max="13577" width="13.625" style="45" customWidth="1"/>
    <col min="13578" max="13579" width="9.125" style="45" bestFit="1" customWidth="1"/>
    <col min="13580" max="13580" width="14.25" style="45" bestFit="1" customWidth="1"/>
    <col min="13581" max="13581" width="9.125" style="45" bestFit="1" customWidth="1"/>
    <col min="13582" max="13582" width="9" style="45"/>
    <col min="13583" max="13583" width="20.25" style="45" customWidth="1"/>
    <col min="13584" max="13824" width="9" style="45"/>
    <col min="13825" max="13825" width="4" style="45" customWidth="1"/>
    <col min="13826" max="13826" width="9" style="45"/>
    <col min="13827" max="13827" width="11.375" style="45" customWidth="1"/>
    <col min="13828" max="13828" width="16.375" style="45" customWidth="1"/>
    <col min="13829" max="13829" width="23.375" style="45" customWidth="1"/>
    <col min="13830" max="13830" width="18.625" style="45" customWidth="1"/>
    <col min="13831" max="13831" width="25.75" style="45" customWidth="1"/>
    <col min="13832" max="13832" width="32.375" style="45" customWidth="1"/>
    <col min="13833" max="13833" width="13.625" style="45" customWidth="1"/>
    <col min="13834" max="13835" width="9.125" style="45" bestFit="1" customWidth="1"/>
    <col min="13836" max="13836" width="14.25" style="45" bestFit="1" customWidth="1"/>
    <col min="13837" max="13837" width="9.125" style="45" bestFit="1" customWidth="1"/>
    <col min="13838" max="13838" width="9" style="45"/>
    <col min="13839" max="13839" width="20.25" style="45" customWidth="1"/>
    <col min="13840" max="14080" width="9" style="45"/>
    <col min="14081" max="14081" width="4" style="45" customWidth="1"/>
    <col min="14082" max="14082" width="9" style="45"/>
    <col min="14083" max="14083" width="11.375" style="45" customWidth="1"/>
    <col min="14084" max="14084" width="16.375" style="45" customWidth="1"/>
    <col min="14085" max="14085" width="23.375" style="45" customWidth="1"/>
    <col min="14086" max="14086" width="18.625" style="45" customWidth="1"/>
    <col min="14087" max="14087" width="25.75" style="45" customWidth="1"/>
    <col min="14088" max="14088" width="32.375" style="45" customWidth="1"/>
    <col min="14089" max="14089" width="13.625" style="45" customWidth="1"/>
    <col min="14090" max="14091" width="9.125" style="45" bestFit="1" customWidth="1"/>
    <col min="14092" max="14092" width="14.25" style="45" bestFit="1" customWidth="1"/>
    <col min="14093" max="14093" width="9.125" style="45" bestFit="1" customWidth="1"/>
    <col min="14094" max="14094" width="9" style="45"/>
    <col min="14095" max="14095" width="20.25" style="45" customWidth="1"/>
    <col min="14096" max="14336" width="9" style="45"/>
    <col min="14337" max="14337" width="4" style="45" customWidth="1"/>
    <col min="14338" max="14338" width="9" style="45"/>
    <col min="14339" max="14339" width="11.375" style="45" customWidth="1"/>
    <col min="14340" max="14340" width="16.375" style="45" customWidth="1"/>
    <col min="14341" max="14341" width="23.375" style="45" customWidth="1"/>
    <col min="14342" max="14342" width="18.625" style="45" customWidth="1"/>
    <col min="14343" max="14343" width="25.75" style="45" customWidth="1"/>
    <col min="14344" max="14344" width="32.375" style="45" customWidth="1"/>
    <col min="14345" max="14345" width="13.625" style="45" customWidth="1"/>
    <col min="14346" max="14347" width="9.125" style="45" bestFit="1" customWidth="1"/>
    <col min="14348" max="14348" width="14.25" style="45" bestFit="1" customWidth="1"/>
    <col min="14349" max="14349" width="9.125" style="45" bestFit="1" customWidth="1"/>
    <col min="14350" max="14350" width="9" style="45"/>
    <col min="14351" max="14351" width="20.25" style="45" customWidth="1"/>
    <col min="14352" max="14592" width="9" style="45"/>
    <col min="14593" max="14593" width="4" style="45" customWidth="1"/>
    <col min="14594" max="14594" width="9" style="45"/>
    <col min="14595" max="14595" width="11.375" style="45" customWidth="1"/>
    <col min="14596" max="14596" width="16.375" style="45" customWidth="1"/>
    <col min="14597" max="14597" width="23.375" style="45" customWidth="1"/>
    <col min="14598" max="14598" width="18.625" style="45" customWidth="1"/>
    <col min="14599" max="14599" width="25.75" style="45" customWidth="1"/>
    <col min="14600" max="14600" width="32.375" style="45" customWidth="1"/>
    <col min="14601" max="14601" width="13.625" style="45" customWidth="1"/>
    <col min="14602" max="14603" width="9.125" style="45" bestFit="1" customWidth="1"/>
    <col min="14604" max="14604" width="14.25" style="45" bestFit="1" customWidth="1"/>
    <col min="14605" max="14605" width="9.125" style="45" bestFit="1" customWidth="1"/>
    <col min="14606" max="14606" width="9" style="45"/>
    <col min="14607" max="14607" width="20.25" style="45" customWidth="1"/>
    <col min="14608" max="14848" width="9" style="45"/>
    <col min="14849" max="14849" width="4" style="45" customWidth="1"/>
    <col min="14850" max="14850" width="9" style="45"/>
    <col min="14851" max="14851" width="11.375" style="45" customWidth="1"/>
    <col min="14852" max="14852" width="16.375" style="45" customWidth="1"/>
    <col min="14853" max="14853" width="23.375" style="45" customWidth="1"/>
    <col min="14854" max="14854" width="18.625" style="45" customWidth="1"/>
    <col min="14855" max="14855" width="25.75" style="45" customWidth="1"/>
    <col min="14856" max="14856" width="32.375" style="45" customWidth="1"/>
    <col min="14857" max="14857" width="13.625" style="45" customWidth="1"/>
    <col min="14858" max="14859" width="9.125" style="45" bestFit="1" customWidth="1"/>
    <col min="14860" max="14860" width="14.25" style="45" bestFit="1" customWidth="1"/>
    <col min="14861" max="14861" width="9.125" style="45" bestFit="1" customWidth="1"/>
    <col min="14862" max="14862" width="9" style="45"/>
    <col min="14863" max="14863" width="20.25" style="45" customWidth="1"/>
    <col min="14864" max="15104" width="9" style="45"/>
    <col min="15105" max="15105" width="4" style="45" customWidth="1"/>
    <col min="15106" max="15106" width="9" style="45"/>
    <col min="15107" max="15107" width="11.375" style="45" customWidth="1"/>
    <col min="15108" max="15108" width="16.375" style="45" customWidth="1"/>
    <col min="15109" max="15109" width="23.375" style="45" customWidth="1"/>
    <col min="15110" max="15110" width="18.625" style="45" customWidth="1"/>
    <col min="15111" max="15111" width="25.75" style="45" customWidth="1"/>
    <col min="15112" max="15112" width="32.375" style="45" customWidth="1"/>
    <col min="15113" max="15113" width="13.625" style="45" customWidth="1"/>
    <col min="15114" max="15115" width="9.125" style="45" bestFit="1" customWidth="1"/>
    <col min="15116" max="15116" width="14.25" style="45" bestFit="1" customWidth="1"/>
    <col min="15117" max="15117" width="9.125" style="45" bestFit="1" customWidth="1"/>
    <col min="15118" max="15118" width="9" style="45"/>
    <col min="15119" max="15119" width="20.25" style="45" customWidth="1"/>
    <col min="15120" max="15360" width="9" style="45"/>
    <col min="15361" max="15361" width="4" style="45" customWidth="1"/>
    <col min="15362" max="15362" width="9" style="45"/>
    <col min="15363" max="15363" width="11.375" style="45" customWidth="1"/>
    <col min="15364" max="15364" width="16.375" style="45" customWidth="1"/>
    <col min="15365" max="15365" width="23.375" style="45" customWidth="1"/>
    <col min="15366" max="15366" width="18.625" style="45" customWidth="1"/>
    <col min="15367" max="15367" width="25.75" style="45" customWidth="1"/>
    <col min="15368" max="15368" width="32.375" style="45" customWidth="1"/>
    <col min="15369" max="15369" width="13.625" style="45" customWidth="1"/>
    <col min="15370" max="15371" width="9.125" style="45" bestFit="1" customWidth="1"/>
    <col min="15372" max="15372" width="14.25" style="45" bestFit="1" customWidth="1"/>
    <col min="15373" max="15373" width="9.125" style="45" bestFit="1" customWidth="1"/>
    <col min="15374" max="15374" width="9" style="45"/>
    <col min="15375" max="15375" width="20.25" style="45" customWidth="1"/>
    <col min="15376" max="15616" width="9" style="45"/>
    <col min="15617" max="15617" width="4" style="45" customWidth="1"/>
    <col min="15618" max="15618" width="9" style="45"/>
    <col min="15619" max="15619" width="11.375" style="45" customWidth="1"/>
    <col min="15620" max="15620" width="16.375" style="45" customWidth="1"/>
    <col min="15621" max="15621" width="23.375" style="45" customWidth="1"/>
    <col min="15622" max="15622" width="18.625" style="45" customWidth="1"/>
    <col min="15623" max="15623" width="25.75" style="45" customWidth="1"/>
    <col min="15624" max="15624" width="32.375" style="45" customWidth="1"/>
    <col min="15625" max="15625" width="13.625" style="45" customWidth="1"/>
    <col min="15626" max="15627" width="9.125" style="45" bestFit="1" customWidth="1"/>
    <col min="15628" max="15628" width="14.25" style="45" bestFit="1" customWidth="1"/>
    <col min="15629" max="15629" width="9.125" style="45" bestFit="1" customWidth="1"/>
    <col min="15630" max="15630" width="9" style="45"/>
    <col min="15631" max="15631" width="20.25" style="45" customWidth="1"/>
    <col min="15632" max="15872" width="9" style="45"/>
    <col min="15873" max="15873" width="4" style="45" customWidth="1"/>
    <col min="15874" max="15874" width="9" style="45"/>
    <col min="15875" max="15875" width="11.375" style="45" customWidth="1"/>
    <col min="15876" max="15876" width="16.375" style="45" customWidth="1"/>
    <col min="15877" max="15877" width="23.375" style="45" customWidth="1"/>
    <col min="15878" max="15878" width="18.625" style="45" customWidth="1"/>
    <col min="15879" max="15879" width="25.75" style="45" customWidth="1"/>
    <col min="15880" max="15880" width="32.375" style="45" customWidth="1"/>
    <col min="15881" max="15881" width="13.625" style="45" customWidth="1"/>
    <col min="15882" max="15883" width="9.125" style="45" bestFit="1" customWidth="1"/>
    <col min="15884" max="15884" width="14.25" style="45" bestFit="1" customWidth="1"/>
    <col min="15885" max="15885" width="9.125" style="45" bestFit="1" customWidth="1"/>
    <col min="15886" max="15886" width="9" style="45"/>
    <col min="15887" max="15887" width="20.25" style="45" customWidth="1"/>
    <col min="15888" max="16128" width="9" style="45"/>
    <col min="16129" max="16129" width="4" style="45" customWidth="1"/>
    <col min="16130" max="16130" width="9" style="45"/>
    <col min="16131" max="16131" width="11.375" style="45" customWidth="1"/>
    <col min="16132" max="16132" width="16.375" style="45" customWidth="1"/>
    <col min="16133" max="16133" width="23.375" style="45" customWidth="1"/>
    <col min="16134" max="16134" width="18.625" style="45" customWidth="1"/>
    <col min="16135" max="16135" width="25.75" style="45" customWidth="1"/>
    <col min="16136" max="16136" width="32.375" style="45" customWidth="1"/>
    <col min="16137" max="16137" width="13.625" style="45" customWidth="1"/>
    <col min="16138" max="16139" width="9.125" style="45" bestFit="1" customWidth="1"/>
    <col min="16140" max="16140" width="14.25" style="45" bestFit="1" customWidth="1"/>
    <col min="16141" max="16141" width="9.125" style="45" bestFit="1" customWidth="1"/>
    <col min="16142" max="16142" width="9" style="45"/>
    <col min="16143" max="16143" width="20.25" style="45" customWidth="1"/>
    <col min="16144" max="16384" width="9" style="45"/>
  </cols>
  <sheetData>
    <row r="1" spans="2:15">
      <c r="B1" s="103" t="s">
        <v>63</v>
      </c>
      <c r="C1" s="103"/>
      <c r="D1" s="103"/>
      <c r="E1" s="55"/>
      <c r="F1" s="104" t="s">
        <v>64</v>
      </c>
      <c r="G1" s="104"/>
      <c r="H1" s="56"/>
      <c r="I1" s="56"/>
    </row>
    <row r="2" spans="2:15">
      <c r="B2" s="103"/>
      <c r="C2" s="103"/>
    </row>
    <row r="3" spans="2:15">
      <c r="C3" s="104" t="s">
        <v>65</v>
      </c>
      <c r="D3" s="104"/>
      <c r="E3" s="104"/>
      <c r="F3" s="104"/>
      <c r="G3" s="104"/>
      <c r="H3" s="104"/>
      <c r="I3" s="56"/>
    </row>
    <row r="7" spans="2:15" ht="30" customHeight="1">
      <c r="B7" s="105" t="s">
        <v>66</v>
      </c>
      <c r="C7" s="105"/>
      <c r="D7" s="105"/>
      <c r="E7" s="105"/>
    </row>
    <row r="8" spans="2:15" ht="30" customHeight="1">
      <c r="B8" s="16" t="s">
        <v>343</v>
      </c>
      <c r="C8" s="16" t="s">
        <v>326</v>
      </c>
      <c r="D8" s="16" t="s">
        <v>344</v>
      </c>
      <c r="E8" s="16" t="s">
        <v>345</v>
      </c>
      <c r="F8" s="16" t="s">
        <v>346</v>
      </c>
      <c r="G8" s="16" t="s">
        <v>347</v>
      </c>
      <c r="H8" s="16" t="s">
        <v>348</v>
      </c>
      <c r="I8" s="43"/>
    </row>
    <row r="9" spans="2:15" ht="30" customHeight="1">
      <c r="B9" s="16" t="s">
        <v>349</v>
      </c>
      <c r="C9" s="17" t="s">
        <v>350</v>
      </c>
      <c r="D9" s="25">
        <v>10</v>
      </c>
      <c r="E9" s="25">
        <v>9.9789999999999992</v>
      </c>
      <c r="F9" s="5"/>
      <c r="G9" s="25">
        <v>10.021000000000001</v>
      </c>
      <c r="H9" s="18" t="s">
        <v>363</v>
      </c>
      <c r="I9" s="64">
        <v>4</v>
      </c>
      <c r="J9">
        <f>(0.02%*D15+0.0004)/1.732</f>
        <v>3.4642032332563515E-4</v>
      </c>
      <c r="K9">
        <f>J9/D15</f>
        <v>3.4642032332563515E-4</v>
      </c>
      <c r="L9">
        <f>0.0001/2/SQRT(3)/D15</f>
        <v>2.8867513459481293E-5</v>
      </c>
      <c r="M9" s="46">
        <f>2*SQRT(K9^2+L9^2)</f>
        <v>6.9524204057686543E-4</v>
      </c>
      <c r="O9" s="45">
        <f>J9*1.732</f>
        <v>6.0000000000000006E-4</v>
      </c>
    </row>
    <row r="10" spans="2:15" ht="30" customHeight="1">
      <c r="B10" s="16"/>
      <c r="C10" s="16" t="s">
        <v>351</v>
      </c>
      <c r="D10" s="26">
        <v>100</v>
      </c>
      <c r="E10" s="26">
        <v>99.86</v>
      </c>
      <c r="F10" s="4"/>
      <c r="G10" s="26">
        <v>100.14</v>
      </c>
      <c r="H10" s="18" t="s">
        <v>363</v>
      </c>
      <c r="I10" s="64">
        <v>3</v>
      </c>
      <c r="J10">
        <f>(0.02%*D16+0.004)/1.732</f>
        <v>2.3325635103926099E-3</v>
      </c>
      <c r="K10">
        <f>J10/D16</f>
        <v>1.1662817551963049E-2</v>
      </c>
      <c r="L10">
        <f>0.001/2/SQRT(3)/D16</f>
        <v>1.4433756729740645E-3</v>
      </c>
      <c r="M10" s="46">
        <f>2*SQRT(K10^2+L10^2)</f>
        <v>2.350358666958817E-2</v>
      </c>
      <c r="O10" s="45">
        <f>J10*1.732</f>
        <v>4.0400000000000002E-3</v>
      </c>
    </row>
    <row r="11" spans="2:15" ht="30" customHeight="1">
      <c r="B11" s="16"/>
      <c r="C11" s="16"/>
      <c r="D11" s="26">
        <v>20</v>
      </c>
      <c r="E11" s="26">
        <v>19.940000000000001</v>
      </c>
      <c r="F11" s="4"/>
      <c r="G11" s="26">
        <v>20.059999999999999</v>
      </c>
      <c r="H11" s="18" t="s">
        <v>364</v>
      </c>
      <c r="I11" s="64">
        <v>3</v>
      </c>
      <c r="J11">
        <f>(0.02%*D17+0.0004)/1.732</f>
        <v>5.7736720554272516E-4</v>
      </c>
      <c r="K11">
        <f>J11/D17</f>
        <v>1.9245573518090838E-4</v>
      </c>
      <c r="L11">
        <f>0.001/2/SQRT(3)/D17</f>
        <v>9.6225044864937633E-5</v>
      </c>
      <c r="M11" s="46">
        <f>2*SQRT(K11^2+L11^2)</f>
        <v>4.3034158183137821E-4</v>
      </c>
      <c r="O11" s="45">
        <f>J11*1.732</f>
        <v>1E-3</v>
      </c>
    </row>
    <row r="12" spans="2:15" ht="30" customHeight="1">
      <c r="B12" s="16"/>
      <c r="C12" s="16" t="s">
        <v>336</v>
      </c>
      <c r="D12" s="38">
        <v>390</v>
      </c>
      <c r="E12" s="38">
        <v>389.21</v>
      </c>
      <c r="F12" s="54"/>
      <c r="G12" s="38">
        <v>390.79</v>
      </c>
      <c r="H12" s="18" t="s">
        <v>365</v>
      </c>
      <c r="I12" s="64">
        <v>2</v>
      </c>
      <c r="J12">
        <f>(0.032%*D18+0.04)/1.732</f>
        <v>2.3464203233256351E-2</v>
      </c>
      <c r="K12">
        <f>J12/D18</f>
        <v>1.1732101616628176E-2</v>
      </c>
      <c r="L12">
        <f>0.01/2/SQRT(3)/D18</f>
        <v>1.4433756729740645E-3</v>
      </c>
      <c r="M12" s="46">
        <f>2*SQRT(K12^2+L12^2)</f>
        <v>2.3641111790795522E-2</v>
      </c>
      <c r="O12" s="45">
        <f>J12*1.732</f>
        <v>4.0640000000000003E-2</v>
      </c>
    </row>
    <row r="13" spans="2:15" ht="30" customHeight="1">
      <c r="B13" s="16"/>
      <c r="C13" s="16"/>
      <c r="D13" s="38">
        <v>40</v>
      </c>
      <c r="E13" s="38">
        <v>39.56</v>
      </c>
      <c r="F13" s="54"/>
      <c r="G13" s="38">
        <v>40.44</v>
      </c>
      <c r="H13" s="18" t="s">
        <v>366</v>
      </c>
      <c r="I13" s="64">
        <v>2</v>
      </c>
      <c r="J13">
        <f>(0.02%*D30+0.004)/1.732</f>
        <v>2.4249422632794458E-3</v>
      </c>
      <c r="K13">
        <f>J13/D30</f>
        <v>2.4249422632794458E-3</v>
      </c>
      <c r="L13">
        <f>0.01/2/SQRT(3)/D30</f>
        <v>2.886751345948129E-3</v>
      </c>
      <c r="M13" s="46">
        <f>2*SQRT(K13^2+L13^2)</f>
        <v>7.5402064463971213E-3</v>
      </c>
      <c r="O13" s="45">
        <f>J13*1.732</f>
        <v>4.1999999999999997E-3</v>
      </c>
    </row>
    <row r="14" spans="2:15" ht="30" customHeight="1">
      <c r="B14" s="16"/>
      <c r="C14" s="16" t="s">
        <v>133</v>
      </c>
      <c r="D14" s="16" t="s">
        <v>134</v>
      </c>
      <c r="E14" s="16" t="s">
        <v>135</v>
      </c>
      <c r="F14" s="4" t="s">
        <v>136</v>
      </c>
      <c r="G14" s="16" t="s">
        <v>137</v>
      </c>
      <c r="H14" s="18"/>
      <c r="I14" s="64"/>
      <c r="M14" s="47"/>
    </row>
    <row r="15" spans="2:15" ht="30" customHeight="1">
      <c r="B15" s="16"/>
      <c r="C15" s="16" t="s">
        <v>139</v>
      </c>
      <c r="D15" s="37">
        <v>1</v>
      </c>
      <c r="E15" s="37">
        <f>D15-(0.1%*D15+0.04%*1)</f>
        <v>0.99860000000000004</v>
      </c>
      <c r="F15" s="7"/>
      <c r="G15" s="37">
        <f>D15+(0.1%*D15+0.04%*1)</f>
        <v>1.0014000000000001</v>
      </c>
      <c r="H15" s="18" t="s">
        <v>367</v>
      </c>
      <c r="I15" s="64">
        <v>5</v>
      </c>
      <c r="J15">
        <f>(0.032%*D32+0.00004)/1.732</f>
        <v>6.0046189376443422E-5</v>
      </c>
      <c r="K15">
        <f>J15/D32</f>
        <v>3.0023094688221707E-4</v>
      </c>
      <c r="L15">
        <f>0.00001/2/SQRT(3)/D32</f>
        <v>1.4433756729740646E-5</v>
      </c>
      <c r="M15" s="46">
        <f t="shared" ref="M15:M20" si="0">2*SQRT(K15^2+L15^2)</f>
        <v>6.0115540353265057E-4</v>
      </c>
      <c r="O15" s="45">
        <f t="shared" ref="O15:O20" si="1">J15*1.732</f>
        <v>1.0400000000000001E-4</v>
      </c>
    </row>
    <row r="16" spans="2:15" ht="30" customHeight="1">
      <c r="B16" s="16"/>
      <c r="C16" s="16"/>
      <c r="D16" s="37">
        <v>0.2</v>
      </c>
      <c r="E16" s="37">
        <f>D16-(0.1%*D16+0.04%*1)</f>
        <v>0.19940000000000002</v>
      </c>
      <c r="F16" s="7"/>
      <c r="G16" s="37">
        <f>D16+(0.1%*D16+0.04%*1)</f>
        <v>0.2006</v>
      </c>
      <c r="H16" s="18" t="s">
        <v>368</v>
      </c>
      <c r="I16" s="64">
        <v>5</v>
      </c>
      <c r="J16">
        <f>(0.02%*D33+0.000004)/1.732</f>
        <v>3.4872979214780605E-4</v>
      </c>
      <c r="K16">
        <f>J16/D33</f>
        <v>1.1624326404926869E-4</v>
      </c>
      <c r="L16">
        <f>0.00001/2/SQRT(3)/D33</f>
        <v>9.6225044864937645E-7</v>
      </c>
      <c r="M16" s="46">
        <f t="shared" si="0"/>
        <v>2.3249449337783403E-4</v>
      </c>
      <c r="O16" s="45">
        <f t="shared" si="1"/>
        <v>6.0400000000000004E-4</v>
      </c>
    </row>
    <row r="17" spans="2:15" ht="30" customHeight="1">
      <c r="B17" s="16" t="s">
        <v>141</v>
      </c>
      <c r="C17" s="16" t="s">
        <v>142</v>
      </c>
      <c r="D17" s="25">
        <v>3</v>
      </c>
      <c r="E17" s="25">
        <f>D17-(0.15%*D17+0.06%*3)</f>
        <v>2.9937</v>
      </c>
      <c r="F17" s="5"/>
      <c r="G17" s="16">
        <f>D17+(0.15%*D17+0.06%*3)</f>
        <v>3.0063</v>
      </c>
      <c r="H17" s="18" t="s">
        <v>368</v>
      </c>
      <c r="I17" s="64">
        <v>4</v>
      </c>
      <c r="J17">
        <f>(0.046%*D34+0.00017)/1.732</f>
        <v>6.2933025404157043E-4</v>
      </c>
      <c r="K17">
        <f>J17/D34</f>
        <v>3.1466512702078522E-4</v>
      </c>
      <c r="L17">
        <f>0.0001/2/SQRT(3)/D34</f>
        <v>1.4433756729740646E-5</v>
      </c>
      <c r="M17" s="46">
        <f t="shared" si="0"/>
        <v>6.2999198565169133E-4</v>
      </c>
      <c r="O17" s="45">
        <f t="shared" si="1"/>
        <v>1.09E-3</v>
      </c>
    </row>
    <row r="18" spans="2:15" ht="30" customHeight="1">
      <c r="B18" s="16" t="s">
        <v>352</v>
      </c>
      <c r="C18" s="16"/>
      <c r="D18" s="25">
        <v>2</v>
      </c>
      <c r="E18" s="25">
        <f>D18-(0.15%*D18+0.06%*3)</f>
        <v>1.9952000000000001</v>
      </c>
      <c r="F18" s="5"/>
      <c r="G18" s="16">
        <f>D18+(0.15%*D18+0.06%*3)</f>
        <v>2.0047999999999999</v>
      </c>
      <c r="H18" s="18" t="s">
        <v>369</v>
      </c>
      <c r="I18" s="64">
        <v>4</v>
      </c>
      <c r="J18" t="e">
        <f>(0.032%*D38+0.00004)/1.732</f>
        <v>#VALUE!</v>
      </c>
      <c r="K18" t="e">
        <f>J18/D38</f>
        <v>#VALUE!</v>
      </c>
      <c r="L18" t="e">
        <f>0.0001/2/SQRT(3)/D38</f>
        <v>#VALUE!</v>
      </c>
      <c r="M18" s="46" t="e">
        <f t="shared" si="0"/>
        <v>#VALUE!</v>
      </c>
      <c r="O18" s="45" t="e">
        <f t="shared" si="1"/>
        <v>#VALUE!</v>
      </c>
    </row>
    <row r="19" spans="2:15" ht="30" customHeight="1">
      <c r="B19" s="16" t="s">
        <v>353</v>
      </c>
      <c r="C19" s="16" t="s">
        <v>340</v>
      </c>
      <c r="D19" s="25">
        <v>10</v>
      </c>
      <c r="E19" s="25">
        <v>9.9789999999999992</v>
      </c>
      <c r="F19" s="5"/>
      <c r="G19" s="25">
        <v>10.021000000000001</v>
      </c>
      <c r="H19" s="18" t="s">
        <v>370</v>
      </c>
      <c r="I19" s="64">
        <v>4</v>
      </c>
      <c r="J19">
        <f>(0.046%*D39+0.00017)/1.732</f>
        <v>2.7540415704387991E-3</v>
      </c>
      <c r="K19">
        <f>J19/D39</f>
        <v>2.7540415704387989E-4</v>
      </c>
      <c r="L19">
        <f>0.0001/2/SQRT(3)/D39</f>
        <v>2.8867513459481293E-6</v>
      </c>
      <c r="M19" s="46">
        <f t="shared" si="0"/>
        <v>5.5083857181712826E-4</v>
      </c>
      <c r="O19" s="45">
        <f t="shared" si="1"/>
        <v>4.7699999999999999E-3</v>
      </c>
    </row>
    <row r="20" spans="2:15" ht="30" customHeight="1">
      <c r="B20" s="16"/>
      <c r="C20" s="16"/>
      <c r="D20" s="25">
        <v>4</v>
      </c>
      <c r="E20" s="25">
        <v>3.988</v>
      </c>
      <c r="F20" s="5"/>
      <c r="G20" s="25">
        <v>4.0119999999999996</v>
      </c>
      <c r="H20" s="18" t="s">
        <v>371</v>
      </c>
      <c r="I20" s="64">
        <v>4</v>
      </c>
      <c r="J20">
        <f>(0.046%*D40+0.00017)/1.732</f>
        <v>2.6657043879907624E-2</v>
      </c>
      <c r="K20">
        <f>J20/D40</f>
        <v>2.6657043879907622E-4</v>
      </c>
      <c r="L20">
        <f>0.0001/2/SQRT(3)/D40</f>
        <v>2.8867513459481294E-7</v>
      </c>
      <c r="M20" s="46">
        <f t="shared" si="0"/>
        <v>5.3314119021086854E-4</v>
      </c>
      <c r="O20" s="45">
        <f t="shared" si="1"/>
        <v>4.6170000000000003E-2</v>
      </c>
    </row>
    <row r="21" spans="2:15" ht="30" customHeight="1">
      <c r="B21" s="16" t="s">
        <v>343</v>
      </c>
      <c r="C21" s="16" t="s">
        <v>326</v>
      </c>
      <c r="D21" s="16" t="s">
        <v>344</v>
      </c>
      <c r="E21" s="16" t="s">
        <v>345</v>
      </c>
      <c r="F21" s="4" t="s">
        <v>354</v>
      </c>
      <c r="G21" s="16" t="s">
        <v>347</v>
      </c>
      <c r="H21" s="18"/>
      <c r="I21" s="64"/>
      <c r="M21" s="47"/>
    </row>
    <row r="22" spans="2:15" ht="30" customHeight="1">
      <c r="B22" s="16" t="s">
        <v>355</v>
      </c>
      <c r="C22" s="16" t="s">
        <v>350</v>
      </c>
      <c r="D22" s="25">
        <v>10</v>
      </c>
      <c r="E22" s="25">
        <v>9.9789999999999992</v>
      </c>
      <c r="F22" s="5"/>
      <c r="G22" s="25">
        <v>10.021000000000001</v>
      </c>
      <c r="H22" s="18" t="s">
        <v>367</v>
      </c>
      <c r="I22" s="64">
        <v>4</v>
      </c>
    </row>
    <row r="23" spans="2:15" ht="23.25">
      <c r="B23" s="16"/>
      <c r="C23" s="16" t="s">
        <v>351</v>
      </c>
      <c r="D23" s="26">
        <v>100</v>
      </c>
      <c r="E23" s="26">
        <v>99.86</v>
      </c>
      <c r="F23" s="4"/>
      <c r="G23" s="26">
        <v>100.14</v>
      </c>
      <c r="H23" s="18" t="s">
        <v>367</v>
      </c>
      <c r="I23" s="64">
        <v>3</v>
      </c>
    </row>
    <row r="24" spans="2:15" ht="23.25">
      <c r="B24" s="16"/>
      <c r="C24" s="16"/>
      <c r="D24" s="26">
        <v>50</v>
      </c>
      <c r="E24" s="26">
        <v>49.91</v>
      </c>
      <c r="F24" s="4"/>
      <c r="G24" s="26">
        <v>50.09</v>
      </c>
      <c r="H24" s="18" t="s">
        <v>372</v>
      </c>
      <c r="I24" s="64">
        <v>3</v>
      </c>
    </row>
    <row r="25" spans="2:15" ht="23.25">
      <c r="B25" s="16"/>
      <c r="C25" s="16"/>
      <c r="D25" s="26">
        <v>20</v>
      </c>
      <c r="E25" s="26">
        <v>19.940000000000001</v>
      </c>
      <c r="F25" s="4"/>
      <c r="G25" s="26">
        <v>20.059999999999999</v>
      </c>
      <c r="H25" s="18" t="s">
        <v>368</v>
      </c>
      <c r="I25" s="64">
        <v>3</v>
      </c>
    </row>
    <row r="26" spans="2:15" ht="23.25">
      <c r="B26" s="16"/>
      <c r="C26" s="16" t="s">
        <v>336</v>
      </c>
      <c r="D26" s="38">
        <v>390</v>
      </c>
      <c r="E26" s="38">
        <v>386.42</v>
      </c>
      <c r="F26" s="54"/>
      <c r="G26" s="38">
        <v>393.58</v>
      </c>
      <c r="H26" s="18" t="s">
        <v>372</v>
      </c>
      <c r="I26" s="64">
        <v>2</v>
      </c>
    </row>
    <row r="27" spans="2:15" ht="23.25">
      <c r="B27" s="16"/>
      <c r="C27" s="16"/>
      <c r="D27" s="38">
        <v>100</v>
      </c>
      <c r="E27" s="38">
        <v>97</v>
      </c>
      <c r="F27" s="54"/>
      <c r="G27" s="38">
        <v>103</v>
      </c>
      <c r="H27" s="18" t="s">
        <v>373</v>
      </c>
      <c r="I27" s="64">
        <v>2</v>
      </c>
    </row>
    <row r="28" spans="2:15" ht="23.25">
      <c r="B28" s="16"/>
      <c r="C28" s="16"/>
      <c r="D28" s="38">
        <v>40</v>
      </c>
      <c r="E28" s="38">
        <v>37.119999999999997</v>
      </c>
      <c r="F28" s="54"/>
      <c r="G28" s="38">
        <v>42.88</v>
      </c>
      <c r="H28" s="18" t="s">
        <v>366</v>
      </c>
      <c r="I28" s="64">
        <v>2</v>
      </c>
    </row>
    <row r="29" spans="2:15">
      <c r="B29" s="16"/>
      <c r="C29" s="16" t="s">
        <v>35</v>
      </c>
      <c r="D29" s="16" t="s">
        <v>112</v>
      </c>
      <c r="E29" s="16" t="s">
        <v>113</v>
      </c>
      <c r="F29" s="4" t="s">
        <v>114</v>
      </c>
      <c r="G29" s="16" t="s">
        <v>115</v>
      </c>
      <c r="H29" s="18"/>
      <c r="I29" s="64"/>
    </row>
    <row r="30" spans="2:15" ht="23.25">
      <c r="B30" s="60"/>
      <c r="C30" s="16" t="s">
        <v>139</v>
      </c>
      <c r="D30" s="24">
        <v>1</v>
      </c>
      <c r="E30" s="37">
        <f>D30-(0.1%*D30+0.04%*1)</f>
        <v>0.99860000000000004</v>
      </c>
      <c r="F30" s="7"/>
      <c r="G30" s="37">
        <f>D30+(0.1%*D30+0.04%*1)</f>
        <v>1.0014000000000001</v>
      </c>
      <c r="H30" s="18" t="s">
        <v>367</v>
      </c>
      <c r="I30" s="64">
        <v>5</v>
      </c>
    </row>
    <row r="31" spans="2:15" ht="23.25">
      <c r="B31" s="60"/>
      <c r="C31" s="16"/>
      <c r="D31" s="24">
        <v>0.5</v>
      </c>
      <c r="E31" s="37">
        <f>D31-(0.1%*D31+0.04%*1)</f>
        <v>0.49909999999999999</v>
      </c>
      <c r="F31" s="7"/>
      <c r="G31" s="37">
        <f>D31+(0.1%*D31+0.04%*1)</f>
        <v>0.50090000000000001</v>
      </c>
      <c r="H31" s="18" t="s">
        <v>369</v>
      </c>
      <c r="I31" s="64">
        <v>5</v>
      </c>
    </row>
    <row r="32" spans="2:15" ht="23.25">
      <c r="B32" s="60"/>
      <c r="C32" s="16"/>
      <c r="D32" s="24">
        <v>0.2</v>
      </c>
      <c r="E32" s="37">
        <f>D32-(0.1%*D32+0.04%*1)</f>
        <v>0.19940000000000002</v>
      </c>
      <c r="F32" s="7"/>
      <c r="G32" s="37">
        <f>D32+(0.1%*D32+0.04%*1)</f>
        <v>0.2006</v>
      </c>
      <c r="H32" s="18" t="s">
        <v>368</v>
      </c>
      <c r="I32" s="64">
        <v>5</v>
      </c>
    </row>
    <row r="33" spans="2:9" ht="23.25">
      <c r="B33" s="60"/>
      <c r="C33" s="16" t="s">
        <v>120</v>
      </c>
      <c r="D33" s="25">
        <v>3</v>
      </c>
      <c r="E33" s="25">
        <f>D33-(0.15%*D33+0.06%*3)</f>
        <v>2.9937</v>
      </c>
      <c r="F33" s="5"/>
      <c r="G33" s="16">
        <f>D33+(0.15%*D33+0.06%*3)</f>
        <v>3.0063</v>
      </c>
      <c r="H33" s="18" t="s">
        <v>374</v>
      </c>
      <c r="I33" s="64">
        <v>4</v>
      </c>
    </row>
    <row r="34" spans="2:9" ht="23.25">
      <c r="B34" s="16"/>
      <c r="C34" s="16"/>
      <c r="D34" s="25">
        <v>2</v>
      </c>
      <c r="E34" s="25">
        <f>D34-(0.15%*D34+0.06%*3)</f>
        <v>1.9952000000000001</v>
      </c>
      <c r="F34" s="5"/>
      <c r="G34" s="16">
        <f>D34+(0.15%*D34+0.06%*3)</f>
        <v>2.0047999999999999</v>
      </c>
      <c r="H34" s="18" t="s">
        <v>369</v>
      </c>
      <c r="I34" s="64">
        <v>4</v>
      </c>
    </row>
    <row r="35" spans="2:9" ht="23.25">
      <c r="B35" s="16"/>
      <c r="C35" s="16" t="s">
        <v>340</v>
      </c>
      <c r="D35" s="25">
        <v>10</v>
      </c>
      <c r="E35" s="25">
        <v>9.9789999999999992</v>
      </c>
      <c r="F35" s="5"/>
      <c r="G35" s="25">
        <v>10.021000000000001</v>
      </c>
      <c r="H35" s="18" t="s">
        <v>375</v>
      </c>
      <c r="I35" s="64">
        <v>4</v>
      </c>
    </row>
    <row r="36" spans="2:9" ht="23.25">
      <c r="B36" s="16"/>
      <c r="C36" s="16"/>
      <c r="D36" s="25">
        <v>5</v>
      </c>
      <c r="E36" s="25">
        <v>4.9865000000000004</v>
      </c>
      <c r="F36" s="5"/>
      <c r="G36" s="25">
        <v>5.0134999999999996</v>
      </c>
      <c r="H36" s="18" t="s">
        <v>371</v>
      </c>
      <c r="I36" s="64">
        <v>4</v>
      </c>
    </row>
    <row r="37" spans="2:9" ht="23.25">
      <c r="B37" s="16"/>
      <c r="C37" s="16"/>
      <c r="D37" s="25">
        <v>4</v>
      </c>
      <c r="E37" s="25">
        <v>3.988</v>
      </c>
      <c r="F37" s="5"/>
      <c r="G37" s="25">
        <v>4.0119999999999996</v>
      </c>
      <c r="H37" s="18" t="s">
        <v>376</v>
      </c>
      <c r="I37" s="64">
        <v>4</v>
      </c>
    </row>
    <row r="38" spans="2:9">
      <c r="B38" s="16" t="s">
        <v>343</v>
      </c>
      <c r="C38" s="16" t="s">
        <v>326</v>
      </c>
      <c r="D38" s="16" t="s">
        <v>344</v>
      </c>
      <c r="E38" s="16" t="s">
        <v>345</v>
      </c>
      <c r="F38" s="4" t="s">
        <v>354</v>
      </c>
      <c r="G38" s="16" t="s">
        <v>347</v>
      </c>
      <c r="H38" s="18"/>
      <c r="I38" s="64"/>
    </row>
    <row r="39" spans="2:9" ht="23.25">
      <c r="B39" s="16" t="s">
        <v>356</v>
      </c>
      <c r="C39" s="17" t="s">
        <v>350</v>
      </c>
      <c r="D39" s="25">
        <v>10</v>
      </c>
      <c r="E39" s="25">
        <v>9.8949999999999996</v>
      </c>
      <c r="F39" s="5"/>
      <c r="G39" s="25">
        <v>10.105</v>
      </c>
      <c r="H39" s="18" t="s">
        <v>377</v>
      </c>
      <c r="I39" s="64">
        <v>4</v>
      </c>
    </row>
    <row r="40" spans="2:9" ht="23.25">
      <c r="B40" s="16"/>
      <c r="C40" s="16" t="s">
        <v>351</v>
      </c>
      <c r="D40" s="61">
        <v>100</v>
      </c>
      <c r="E40" s="61">
        <v>99.55</v>
      </c>
      <c r="F40" s="4"/>
      <c r="G40" s="61">
        <v>100.45</v>
      </c>
      <c r="H40" s="18" t="s">
        <v>378</v>
      </c>
      <c r="I40" s="64">
        <v>3</v>
      </c>
    </row>
    <row r="41" spans="2:9" ht="23.25">
      <c r="B41" s="16"/>
      <c r="C41" s="16"/>
      <c r="D41" s="61">
        <v>20</v>
      </c>
      <c r="E41" s="61">
        <v>19.71</v>
      </c>
      <c r="F41" s="4"/>
      <c r="G41" s="61">
        <v>20.29</v>
      </c>
      <c r="H41" s="18" t="s">
        <v>366</v>
      </c>
      <c r="I41" s="64">
        <v>3</v>
      </c>
    </row>
    <row r="42" spans="2:9" ht="23.25">
      <c r="B42" s="16"/>
      <c r="C42" s="16" t="s">
        <v>336</v>
      </c>
      <c r="D42" s="38">
        <v>390</v>
      </c>
      <c r="E42" s="38">
        <v>386.42</v>
      </c>
      <c r="F42" s="54"/>
      <c r="G42" s="38">
        <v>393.58</v>
      </c>
      <c r="H42" s="18" t="s">
        <v>379</v>
      </c>
      <c r="I42" s="64">
        <v>2</v>
      </c>
    </row>
    <row r="43" spans="2:9" ht="23.25">
      <c r="B43" s="16"/>
      <c r="C43" s="16"/>
      <c r="D43" s="39">
        <v>40</v>
      </c>
      <c r="E43" s="38">
        <v>37.119999999999997</v>
      </c>
      <c r="F43" s="54"/>
      <c r="G43" s="38">
        <v>42.88</v>
      </c>
      <c r="H43" s="18" t="s">
        <v>380</v>
      </c>
      <c r="I43" s="64">
        <v>2</v>
      </c>
    </row>
    <row r="44" spans="2:9">
      <c r="B44" s="16"/>
      <c r="C44" s="16" t="s">
        <v>326</v>
      </c>
      <c r="D44" s="16" t="s">
        <v>357</v>
      </c>
      <c r="E44" s="16" t="s">
        <v>358</v>
      </c>
      <c r="F44" s="4" t="s">
        <v>359</v>
      </c>
      <c r="G44" s="16" t="s">
        <v>360</v>
      </c>
      <c r="H44" s="79"/>
      <c r="I44" s="64"/>
    </row>
    <row r="45" spans="2:9" ht="23.25">
      <c r="B45" s="16"/>
      <c r="C45" s="16" t="s">
        <v>361</v>
      </c>
      <c r="D45" s="37">
        <v>1</v>
      </c>
      <c r="E45" s="23">
        <v>0.98950000000000005</v>
      </c>
      <c r="F45" s="7"/>
      <c r="G45" s="23">
        <v>1.0105</v>
      </c>
      <c r="H45" s="17" t="s">
        <v>373</v>
      </c>
      <c r="I45" s="64">
        <v>5</v>
      </c>
    </row>
    <row r="46" spans="2:9" ht="23.25">
      <c r="B46" s="16"/>
      <c r="C46" s="16"/>
      <c r="D46" s="37">
        <v>0.2</v>
      </c>
      <c r="E46" s="23">
        <v>0.1923</v>
      </c>
      <c r="F46" s="7"/>
      <c r="G46" s="23">
        <v>0.2077</v>
      </c>
      <c r="H46" s="17" t="s">
        <v>381</v>
      </c>
      <c r="I46" s="64">
        <v>5</v>
      </c>
    </row>
    <row r="47" spans="2:9" ht="23.25">
      <c r="B47" s="16"/>
      <c r="C47" s="16" t="s">
        <v>362</v>
      </c>
      <c r="D47" s="25">
        <v>3</v>
      </c>
      <c r="E47" s="25">
        <v>2.9685000000000001</v>
      </c>
      <c r="F47" s="5"/>
      <c r="G47" s="25">
        <v>3.0314999999999999</v>
      </c>
      <c r="H47" s="17" t="s">
        <v>366</v>
      </c>
      <c r="I47" s="64">
        <v>4</v>
      </c>
    </row>
    <row r="48" spans="2:9" ht="23.25">
      <c r="B48" s="16"/>
      <c r="C48" s="16"/>
      <c r="D48" s="25">
        <v>2</v>
      </c>
      <c r="E48" s="25">
        <v>1.972</v>
      </c>
      <c r="F48" s="5"/>
      <c r="G48" s="25">
        <v>2.028</v>
      </c>
      <c r="H48" s="17" t="s">
        <v>369</v>
      </c>
      <c r="I48" s="64">
        <v>4</v>
      </c>
    </row>
    <row r="49" spans="2:9" ht="23.25">
      <c r="B49" s="16"/>
      <c r="C49" s="16" t="s">
        <v>340</v>
      </c>
      <c r="D49" s="25">
        <v>10</v>
      </c>
      <c r="E49" s="25">
        <v>9.8949999999999996</v>
      </c>
      <c r="F49" s="5"/>
      <c r="G49" s="25">
        <v>10.105</v>
      </c>
      <c r="H49" s="17" t="s">
        <v>375</v>
      </c>
      <c r="I49" s="64">
        <v>4</v>
      </c>
    </row>
    <row r="50" spans="2:9" ht="23.25">
      <c r="B50" s="16"/>
      <c r="C50" s="16"/>
      <c r="D50" s="25">
        <v>4</v>
      </c>
      <c r="E50" s="25">
        <v>3.9159999999999999</v>
      </c>
      <c r="F50" s="5"/>
      <c r="G50" s="25">
        <v>4.0839999999999996</v>
      </c>
      <c r="H50" s="17" t="s">
        <v>376</v>
      </c>
      <c r="I50" s="64">
        <v>4</v>
      </c>
    </row>
  </sheetData>
  <mergeCells count="5">
    <mergeCell ref="B1:D1"/>
    <mergeCell ref="F1:G1"/>
    <mergeCell ref="B2:C2"/>
    <mergeCell ref="C3:H3"/>
    <mergeCell ref="B7:E7"/>
  </mergeCells>
  <phoneticPr fontId="2" type="noConversion"/>
  <conditionalFormatting sqref="F9:F50">
    <cfRule type="expression" dxfId="0" priority="1">
      <formula>OR($F9&gt;=ROUND($G9,$I9),$F9&lt;=ROUND($E9,$I9))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8"/>
  <sheetViews>
    <sheetView workbookViewId="0">
      <selection activeCell="A8" sqref="A8:XFD8"/>
    </sheetView>
  </sheetViews>
  <sheetFormatPr defaultRowHeight="14.25"/>
  <cols>
    <col min="1" max="1" width="9.125" style="65" bestFit="1" customWidth="1"/>
    <col min="2" max="2" width="10.5" style="65" bestFit="1" customWidth="1"/>
    <col min="3" max="3" width="9.125" style="65" bestFit="1" customWidth="1"/>
    <col min="4" max="4" width="10.5" style="65" bestFit="1" customWidth="1"/>
    <col min="5" max="5" width="9.125" style="65" bestFit="1" customWidth="1"/>
    <col min="6" max="6" width="17.375" style="65" customWidth="1"/>
    <col min="7" max="9" width="9" style="65"/>
    <col min="10" max="10" width="14.75" style="65" customWidth="1"/>
    <col min="11" max="11" width="13.75" style="65" customWidth="1"/>
    <col min="12" max="12" width="9.125" style="65" bestFit="1" customWidth="1"/>
    <col min="13" max="256" width="9" style="65"/>
    <col min="257" max="257" width="9.125" style="65" bestFit="1" customWidth="1"/>
    <col min="258" max="258" width="10.5" style="65" bestFit="1" customWidth="1"/>
    <col min="259" max="259" width="9.125" style="65" bestFit="1" customWidth="1"/>
    <col min="260" max="260" width="10.5" style="65" bestFit="1" customWidth="1"/>
    <col min="261" max="261" width="9.125" style="65" bestFit="1" customWidth="1"/>
    <col min="262" max="262" width="17.375" style="65" customWidth="1"/>
    <col min="263" max="265" width="9" style="65"/>
    <col min="266" max="266" width="14.75" style="65" customWidth="1"/>
    <col min="267" max="267" width="13.75" style="65" customWidth="1"/>
    <col min="268" max="268" width="9.125" style="65" bestFit="1" customWidth="1"/>
    <col min="269" max="512" width="9" style="65"/>
    <col min="513" max="513" width="9.125" style="65" bestFit="1" customWidth="1"/>
    <col min="514" max="514" width="10.5" style="65" bestFit="1" customWidth="1"/>
    <col min="515" max="515" width="9.125" style="65" bestFit="1" customWidth="1"/>
    <col min="516" max="516" width="10.5" style="65" bestFit="1" customWidth="1"/>
    <col min="517" max="517" width="9.125" style="65" bestFit="1" customWidth="1"/>
    <col min="518" max="518" width="17.375" style="65" customWidth="1"/>
    <col min="519" max="521" width="9" style="65"/>
    <col min="522" max="522" width="14.75" style="65" customWidth="1"/>
    <col min="523" max="523" width="13.75" style="65" customWidth="1"/>
    <col min="524" max="524" width="9.125" style="65" bestFit="1" customWidth="1"/>
    <col min="525" max="768" width="9" style="65"/>
    <col min="769" max="769" width="9.125" style="65" bestFit="1" customWidth="1"/>
    <col min="770" max="770" width="10.5" style="65" bestFit="1" customWidth="1"/>
    <col min="771" max="771" width="9.125" style="65" bestFit="1" customWidth="1"/>
    <col min="772" max="772" width="10.5" style="65" bestFit="1" customWidth="1"/>
    <col min="773" max="773" width="9.125" style="65" bestFit="1" customWidth="1"/>
    <col min="774" max="774" width="17.375" style="65" customWidth="1"/>
    <col min="775" max="777" width="9" style="65"/>
    <col min="778" max="778" width="14.75" style="65" customWidth="1"/>
    <col min="779" max="779" width="13.75" style="65" customWidth="1"/>
    <col min="780" max="780" width="9.125" style="65" bestFit="1" customWidth="1"/>
    <col min="781" max="1024" width="9" style="65"/>
    <col min="1025" max="1025" width="9.125" style="65" bestFit="1" customWidth="1"/>
    <col min="1026" max="1026" width="10.5" style="65" bestFit="1" customWidth="1"/>
    <col min="1027" max="1027" width="9.125" style="65" bestFit="1" customWidth="1"/>
    <col min="1028" max="1028" width="10.5" style="65" bestFit="1" customWidth="1"/>
    <col min="1029" max="1029" width="9.125" style="65" bestFit="1" customWidth="1"/>
    <col min="1030" max="1030" width="17.375" style="65" customWidth="1"/>
    <col min="1031" max="1033" width="9" style="65"/>
    <col min="1034" max="1034" width="14.75" style="65" customWidth="1"/>
    <col min="1035" max="1035" width="13.75" style="65" customWidth="1"/>
    <col min="1036" max="1036" width="9.125" style="65" bestFit="1" customWidth="1"/>
    <col min="1037" max="1280" width="9" style="65"/>
    <col min="1281" max="1281" width="9.125" style="65" bestFit="1" customWidth="1"/>
    <col min="1282" max="1282" width="10.5" style="65" bestFit="1" customWidth="1"/>
    <col min="1283" max="1283" width="9.125" style="65" bestFit="1" customWidth="1"/>
    <col min="1284" max="1284" width="10.5" style="65" bestFit="1" customWidth="1"/>
    <col min="1285" max="1285" width="9.125" style="65" bestFit="1" customWidth="1"/>
    <col min="1286" max="1286" width="17.375" style="65" customWidth="1"/>
    <col min="1287" max="1289" width="9" style="65"/>
    <col min="1290" max="1290" width="14.75" style="65" customWidth="1"/>
    <col min="1291" max="1291" width="13.75" style="65" customWidth="1"/>
    <col min="1292" max="1292" width="9.125" style="65" bestFit="1" customWidth="1"/>
    <col min="1293" max="1536" width="9" style="65"/>
    <col min="1537" max="1537" width="9.125" style="65" bestFit="1" customWidth="1"/>
    <col min="1538" max="1538" width="10.5" style="65" bestFit="1" customWidth="1"/>
    <col min="1539" max="1539" width="9.125" style="65" bestFit="1" customWidth="1"/>
    <col min="1540" max="1540" width="10.5" style="65" bestFit="1" customWidth="1"/>
    <col min="1541" max="1541" width="9.125" style="65" bestFit="1" customWidth="1"/>
    <col min="1542" max="1542" width="17.375" style="65" customWidth="1"/>
    <col min="1543" max="1545" width="9" style="65"/>
    <col min="1546" max="1546" width="14.75" style="65" customWidth="1"/>
    <col min="1547" max="1547" width="13.75" style="65" customWidth="1"/>
    <col min="1548" max="1548" width="9.125" style="65" bestFit="1" customWidth="1"/>
    <col min="1549" max="1792" width="9" style="65"/>
    <col min="1793" max="1793" width="9.125" style="65" bestFit="1" customWidth="1"/>
    <col min="1794" max="1794" width="10.5" style="65" bestFit="1" customWidth="1"/>
    <col min="1795" max="1795" width="9.125" style="65" bestFit="1" customWidth="1"/>
    <col min="1796" max="1796" width="10.5" style="65" bestFit="1" customWidth="1"/>
    <col min="1797" max="1797" width="9.125" style="65" bestFit="1" customWidth="1"/>
    <col min="1798" max="1798" width="17.375" style="65" customWidth="1"/>
    <col min="1799" max="1801" width="9" style="65"/>
    <col min="1802" max="1802" width="14.75" style="65" customWidth="1"/>
    <col min="1803" max="1803" width="13.75" style="65" customWidth="1"/>
    <col min="1804" max="1804" width="9.125" style="65" bestFit="1" customWidth="1"/>
    <col min="1805" max="2048" width="9" style="65"/>
    <col min="2049" max="2049" width="9.125" style="65" bestFit="1" customWidth="1"/>
    <col min="2050" max="2050" width="10.5" style="65" bestFit="1" customWidth="1"/>
    <col min="2051" max="2051" width="9.125" style="65" bestFit="1" customWidth="1"/>
    <col min="2052" max="2052" width="10.5" style="65" bestFit="1" customWidth="1"/>
    <col min="2053" max="2053" width="9.125" style="65" bestFit="1" customWidth="1"/>
    <col min="2054" max="2054" width="17.375" style="65" customWidth="1"/>
    <col min="2055" max="2057" width="9" style="65"/>
    <col min="2058" max="2058" width="14.75" style="65" customWidth="1"/>
    <col min="2059" max="2059" width="13.75" style="65" customWidth="1"/>
    <col min="2060" max="2060" width="9.125" style="65" bestFit="1" customWidth="1"/>
    <col min="2061" max="2304" width="9" style="65"/>
    <col min="2305" max="2305" width="9.125" style="65" bestFit="1" customWidth="1"/>
    <col min="2306" max="2306" width="10.5" style="65" bestFit="1" customWidth="1"/>
    <col min="2307" max="2307" width="9.125" style="65" bestFit="1" customWidth="1"/>
    <col min="2308" max="2308" width="10.5" style="65" bestFit="1" customWidth="1"/>
    <col min="2309" max="2309" width="9.125" style="65" bestFit="1" customWidth="1"/>
    <col min="2310" max="2310" width="17.375" style="65" customWidth="1"/>
    <col min="2311" max="2313" width="9" style="65"/>
    <col min="2314" max="2314" width="14.75" style="65" customWidth="1"/>
    <col min="2315" max="2315" width="13.75" style="65" customWidth="1"/>
    <col min="2316" max="2316" width="9.125" style="65" bestFit="1" customWidth="1"/>
    <col min="2317" max="2560" width="9" style="65"/>
    <col min="2561" max="2561" width="9.125" style="65" bestFit="1" customWidth="1"/>
    <col min="2562" max="2562" width="10.5" style="65" bestFit="1" customWidth="1"/>
    <col min="2563" max="2563" width="9.125" style="65" bestFit="1" customWidth="1"/>
    <col min="2564" max="2564" width="10.5" style="65" bestFit="1" customWidth="1"/>
    <col min="2565" max="2565" width="9.125" style="65" bestFit="1" customWidth="1"/>
    <col min="2566" max="2566" width="17.375" style="65" customWidth="1"/>
    <col min="2567" max="2569" width="9" style="65"/>
    <col min="2570" max="2570" width="14.75" style="65" customWidth="1"/>
    <col min="2571" max="2571" width="13.75" style="65" customWidth="1"/>
    <col min="2572" max="2572" width="9.125" style="65" bestFit="1" customWidth="1"/>
    <col min="2573" max="2816" width="9" style="65"/>
    <col min="2817" max="2817" width="9.125" style="65" bestFit="1" customWidth="1"/>
    <col min="2818" max="2818" width="10.5" style="65" bestFit="1" customWidth="1"/>
    <col min="2819" max="2819" width="9.125" style="65" bestFit="1" customWidth="1"/>
    <col min="2820" max="2820" width="10.5" style="65" bestFit="1" customWidth="1"/>
    <col min="2821" max="2821" width="9.125" style="65" bestFit="1" customWidth="1"/>
    <col min="2822" max="2822" width="17.375" style="65" customWidth="1"/>
    <col min="2823" max="2825" width="9" style="65"/>
    <col min="2826" max="2826" width="14.75" style="65" customWidth="1"/>
    <col min="2827" max="2827" width="13.75" style="65" customWidth="1"/>
    <col min="2828" max="2828" width="9.125" style="65" bestFit="1" customWidth="1"/>
    <col min="2829" max="3072" width="9" style="65"/>
    <col min="3073" max="3073" width="9.125" style="65" bestFit="1" customWidth="1"/>
    <col min="3074" max="3074" width="10.5" style="65" bestFit="1" customWidth="1"/>
    <col min="3075" max="3075" width="9.125" style="65" bestFit="1" customWidth="1"/>
    <col min="3076" max="3076" width="10.5" style="65" bestFit="1" customWidth="1"/>
    <col min="3077" max="3077" width="9.125" style="65" bestFit="1" customWidth="1"/>
    <col min="3078" max="3078" width="17.375" style="65" customWidth="1"/>
    <col min="3079" max="3081" width="9" style="65"/>
    <col min="3082" max="3082" width="14.75" style="65" customWidth="1"/>
    <col min="3083" max="3083" width="13.75" style="65" customWidth="1"/>
    <col min="3084" max="3084" width="9.125" style="65" bestFit="1" customWidth="1"/>
    <col min="3085" max="3328" width="9" style="65"/>
    <col min="3329" max="3329" width="9.125" style="65" bestFit="1" customWidth="1"/>
    <col min="3330" max="3330" width="10.5" style="65" bestFit="1" customWidth="1"/>
    <col min="3331" max="3331" width="9.125" style="65" bestFit="1" customWidth="1"/>
    <col min="3332" max="3332" width="10.5" style="65" bestFit="1" customWidth="1"/>
    <col min="3333" max="3333" width="9.125" style="65" bestFit="1" customWidth="1"/>
    <col min="3334" max="3334" width="17.375" style="65" customWidth="1"/>
    <col min="3335" max="3337" width="9" style="65"/>
    <col min="3338" max="3338" width="14.75" style="65" customWidth="1"/>
    <col min="3339" max="3339" width="13.75" style="65" customWidth="1"/>
    <col min="3340" max="3340" width="9.125" style="65" bestFit="1" customWidth="1"/>
    <col min="3341" max="3584" width="9" style="65"/>
    <col min="3585" max="3585" width="9.125" style="65" bestFit="1" customWidth="1"/>
    <col min="3586" max="3586" width="10.5" style="65" bestFit="1" customWidth="1"/>
    <col min="3587" max="3587" width="9.125" style="65" bestFit="1" customWidth="1"/>
    <col min="3588" max="3588" width="10.5" style="65" bestFit="1" customWidth="1"/>
    <col min="3589" max="3589" width="9.125" style="65" bestFit="1" customWidth="1"/>
    <col min="3590" max="3590" width="17.375" style="65" customWidth="1"/>
    <col min="3591" max="3593" width="9" style="65"/>
    <col min="3594" max="3594" width="14.75" style="65" customWidth="1"/>
    <col min="3595" max="3595" width="13.75" style="65" customWidth="1"/>
    <col min="3596" max="3596" width="9.125" style="65" bestFit="1" customWidth="1"/>
    <col min="3597" max="3840" width="9" style="65"/>
    <col min="3841" max="3841" width="9.125" style="65" bestFit="1" customWidth="1"/>
    <col min="3842" max="3842" width="10.5" style="65" bestFit="1" customWidth="1"/>
    <col min="3843" max="3843" width="9.125" style="65" bestFit="1" customWidth="1"/>
    <col min="3844" max="3844" width="10.5" style="65" bestFit="1" customWidth="1"/>
    <col min="3845" max="3845" width="9.125" style="65" bestFit="1" customWidth="1"/>
    <col min="3846" max="3846" width="17.375" style="65" customWidth="1"/>
    <col min="3847" max="3849" width="9" style="65"/>
    <col min="3850" max="3850" width="14.75" style="65" customWidth="1"/>
    <col min="3851" max="3851" width="13.75" style="65" customWidth="1"/>
    <col min="3852" max="3852" width="9.125" style="65" bestFit="1" customWidth="1"/>
    <col min="3853" max="4096" width="9" style="65"/>
    <col min="4097" max="4097" width="9.125" style="65" bestFit="1" customWidth="1"/>
    <col min="4098" max="4098" width="10.5" style="65" bestFit="1" customWidth="1"/>
    <col min="4099" max="4099" width="9.125" style="65" bestFit="1" customWidth="1"/>
    <col min="4100" max="4100" width="10.5" style="65" bestFit="1" customWidth="1"/>
    <col min="4101" max="4101" width="9.125" style="65" bestFit="1" customWidth="1"/>
    <col min="4102" max="4102" width="17.375" style="65" customWidth="1"/>
    <col min="4103" max="4105" width="9" style="65"/>
    <col min="4106" max="4106" width="14.75" style="65" customWidth="1"/>
    <col min="4107" max="4107" width="13.75" style="65" customWidth="1"/>
    <col min="4108" max="4108" width="9.125" style="65" bestFit="1" customWidth="1"/>
    <col min="4109" max="4352" width="9" style="65"/>
    <col min="4353" max="4353" width="9.125" style="65" bestFit="1" customWidth="1"/>
    <col min="4354" max="4354" width="10.5" style="65" bestFit="1" customWidth="1"/>
    <col min="4355" max="4355" width="9.125" style="65" bestFit="1" customWidth="1"/>
    <col min="4356" max="4356" width="10.5" style="65" bestFit="1" customWidth="1"/>
    <col min="4357" max="4357" width="9.125" style="65" bestFit="1" customWidth="1"/>
    <col min="4358" max="4358" width="17.375" style="65" customWidth="1"/>
    <col min="4359" max="4361" width="9" style="65"/>
    <col min="4362" max="4362" width="14.75" style="65" customWidth="1"/>
    <col min="4363" max="4363" width="13.75" style="65" customWidth="1"/>
    <col min="4364" max="4364" width="9.125" style="65" bestFit="1" customWidth="1"/>
    <col min="4365" max="4608" width="9" style="65"/>
    <col min="4609" max="4609" width="9.125" style="65" bestFit="1" customWidth="1"/>
    <col min="4610" max="4610" width="10.5" style="65" bestFit="1" customWidth="1"/>
    <col min="4611" max="4611" width="9.125" style="65" bestFit="1" customWidth="1"/>
    <col min="4612" max="4612" width="10.5" style="65" bestFit="1" customWidth="1"/>
    <col min="4613" max="4613" width="9.125" style="65" bestFit="1" customWidth="1"/>
    <col min="4614" max="4614" width="17.375" style="65" customWidth="1"/>
    <col min="4615" max="4617" width="9" style="65"/>
    <col min="4618" max="4618" width="14.75" style="65" customWidth="1"/>
    <col min="4619" max="4619" width="13.75" style="65" customWidth="1"/>
    <col min="4620" max="4620" width="9.125" style="65" bestFit="1" customWidth="1"/>
    <col min="4621" max="4864" width="9" style="65"/>
    <col min="4865" max="4865" width="9.125" style="65" bestFit="1" customWidth="1"/>
    <col min="4866" max="4866" width="10.5" style="65" bestFit="1" customWidth="1"/>
    <col min="4867" max="4867" width="9.125" style="65" bestFit="1" customWidth="1"/>
    <col min="4868" max="4868" width="10.5" style="65" bestFit="1" customWidth="1"/>
    <col min="4869" max="4869" width="9.125" style="65" bestFit="1" customWidth="1"/>
    <col min="4870" max="4870" width="17.375" style="65" customWidth="1"/>
    <col min="4871" max="4873" width="9" style="65"/>
    <col min="4874" max="4874" width="14.75" style="65" customWidth="1"/>
    <col min="4875" max="4875" width="13.75" style="65" customWidth="1"/>
    <col min="4876" max="4876" width="9.125" style="65" bestFit="1" customWidth="1"/>
    <col min="4877" max="5120" width="9" style="65"/>
    <col min="5121" max="5121" width="9.125" style="65" bestFit="1" customWidth="1"/>
    <col min="5122" max="5122" width="10.5" style="65" bestFit="1" customWidth="1"/>
    <col min="5123" max="5123" width="9.125" style="65" bestFit="1" customWidth="1"/>
    <col min="5124" max="5124" width="10.5" style="65" bestFit="1" customWidth="1"/>
    <col min="5125" max="5125" width="9.125" style="65" bestFit="1" customWidth="1"/>
    <col min="5126" max="5126" width="17.375" style="65" customWidth="1"/>
    <col min="5127" max="5129" width="9" style="65"/>
    <col min="5130" max="5130" width="14.75" style="65" customWidth="1"/>
    <col min="5131" max="5131" width="13.75" style="65" customWidth="1"/>
    <col min="5132" max="5132" width="9.125" style="65" bestFit="1" customWidth="1"/>
    <col min="5133" max="5376" width="9" style="65"/>
    <col min="5377" max="5377" width="9.125" style="65" bestFit="1" customWidth="1"/>
    <col min="5378" max="5378" width="10.5" style="65" bestFit="1" customWidth="1"/>
    <col min="5379" max="5379" width="9.125" style="65" bestFit="1" customWidth="1"/>
    <col min="5380" max="5380" width="10.5" style="65" bestFit="1" customWidth="1"/>
    <col min="5381" max="5381" width="9.125" style="65" bestFit="1" customWidth="1"/>
    <col min="5382" max="5382" width="17.375" style="65" customWidth="1"/>
    <col min="5383" max="5385" width="9" style="65"/>
    <col min="5386" max="5386" width="14.75" style="65" customWidth="1"/>
    <col min="5387" max="5387" width="13.75" style="65" customWidth="1"/>
    <col min="5388" max="5388" width="9.125" style="65" bestFit="1" customWidth="1"/>
    <col min="5389" max="5632" width="9" style="65"/>
    <col min="5633" max="5633" width="9.125" style="65" bestFit="1" customWidth="1"/>
    <col min="5634" max="5634" width="10.5" style="65" bestFit="1" customWidth="1"/>
    <col min="5635" max="5635" width="9.125" style="65" bestFit="1" customWidth="1"/>
    <col min="5636" max="5636" width="10.5" style="65" bestFit="1" customWidth="1"/>
    <col min="5637" max="5637" width="9.125" style="65" bestFit="1" customWidth="1"/>
    <col min="5638" max="5638" width="17.375" style="65" customWidth="1"/>
    <col min="5639" max="5641" width="9" style="65"/>
    <col min="5642" max="5642" width="14.75" style="65" customWidth="1"/>
    <col min="5643" max="5643" width="13.75" style="65" customWidth="1"/>
    <col min="5644" max="5644" width="9.125" style="65" bestFit="1" customWidth="1"/>
    <col min="5645" max="5888" width="9" style="65"/>
    <col min="5889" max="5889" width="9.125" style="65" bestFit="1" customWidth="1"/>
    <col min="5890" max="5890" width="10.5" style="65" bestFit="1" customWidth="1"/>
    <col min="5891" max="5891" width="9.125" style="65" bestFit="1" customWidth="1"/>
    <col min="5892" max="5892" width="10.5" style="65" bestFit="1" customWidth="1"/>
    <col min="5893" max="5893" width="9.125" style="65" bestFit="1" customWidth="1"/>
    <col min="5894" max="5894" width="17.375" style="65" customWidth="1"/>
    <col min="5895" max="5897" width="9" style="65"/>
    <col min="5898" max="5898" width="14.75" style="65" customWidth="1"/>
    <col min="5899" max="5899" width="13.75" style="65" customWidth="1"/>
    <col min="5900" max="5900" width="9.125" style="65" bestFit="1" customWidth="1"/>
    <col min="5901" max="6144" width="9" style="65"/>
    <col min="6145" max="6145" width="9.125" style="65" bestFit="1" customWidth="1"/>
    <col min="6146" max="6146" width="10.5" style="65" bestFit="1" customWidth="1"/>
    <col min="6147" max="6147" width="9.125" style="65" bestFit="1" customWidth="1"/>
    <col min="6148" max="6148" width="10.5" style="65" bestFit="1" customWidth="1"/>
    <col min="6149" max="6149" width="9.125" style="65" bestFit="1" customWidth="1"/>
    <col min="6150" max="6150" width="17.375" style="65" customWidth="1"/>
    <col min="6151" max="6153" width="9" style="65"/>
    <col min="6154" max="6154" width="14.75" style="65" customWidth="1"/>
    <col min="6155" max="6155" width="13.75" style="65" customWidth="1"/>
    <col min="6156" max="6156" width="9.125" style="65" bestFit="1" customWidth="1"/>
    <col min="6157" max="6400" width="9" style="65"/>
    <col min="6401" max="6401" width="9.125" style="65" bestFit="1" customWidth="1"/>
    <col min="6402" max="6402" width="10.5" style="65" bestFit="1" customWidth="1"/>
    <col min="6403" max="6403" width="9.125" style="65" bestFit="1" customWidth="1"/>
    <col min="6404" max="6404" width="10.5" style="65" bestFit="1" customWidth="1"/>
    <col min="6405" max="6405" width="9.125" style="65" bestFit="1" customWidth="1"/>
    <col min="6406" max="6406" width="17.375" style="65" customWidth="1"/>
    <col min="6407" max="6409" width="9" style="65"/>
    <col min="6410" max="6410" width="14.75" style="65" customWidth="1"/>
    <col min="6411" max="6411" width="13.75" style="65" customWidth="1"/>
    <col min="6412" max="6412" width="9.125" style="65" bestFit="1" customWidth="1"/>
    <col min="6413" max="6656" width="9" style="65"/>
    <col min="6657" max="6657" width="9.125" style="65" bestFit="1" customWidth="1"/>
    <col min="6658" max="6658" width="10.5" style="65" bestFit="1" customWidth="1"/>
    <col min="6659" max="6659" width="9.125" style="65" bestFit="1" customWidth="1"/>
    <col min="6660" max="6660" width="10.5" style="65" bestFit="1" customWidth="1"/>
    <col min="6661" max="6661" width="9.125" style="65" bestFit="1" customWidth="1"/>
    <col min="6662" max="6662" width="17.375" style="65" customWidth="1"/>
    <col min="6663" max="6665" width="9" style="65"/>
    <col min="6666" max="6666" width="14.75" style="65" customWidth="1"/>
    <col min="6667" max="6667" width="13.75" style="65" customWidth="1"/>
    <col min="6668" max="6668" width="9.125" style="65" bestFit="1" customWidth="1"/>
    <col min="6669" max="6912" width="9" style="65"/>
    <col min="6913" max="6913" width="9.125" style="65" bestFit="1" customWidth="1"/>
    <col min="6914" max="6914" width="10.5" style="65" bestFit="1" customWidth="1"/>
    <col min="6915" max="6915" width="9.125" style="65" bestFit="1" customWidth="1"/>
    <col min="6916" max="6916" width="10.5" style="65" bestFit="1" customWidth="1"/>
    <col min="6917" max="6917" width="9.125" style="65" bestFit="1" customWidth="1"/>
    <col min="6918" max="6918" width="17.375" style="65" customWidth="1"/>
    <col min="6919" max="6921" width="9" style="65"/>
    <col min="6922" max="6922" width="14.75" style="65" customWidth="1"/>
    <col min="6923" max="6923" width="13.75" style="65" customWidth="1"/>
    <col min="6924" max="6924" width="9.125" style="65" bestFit="1" customWidth="1"/>
    <col min="6925" max="7168" width="9" style="65"/>
    <col min="7169" max="7169" width="9.125" style="65" bestFit="1" customWidth="1"/>
    <col min="7170" max="7170" width="10.5" style="65" bestFit="1" customWidth="1"/>
    <col min="7171" max="7171" width="9.125" style="65" bestFit="1" customWidth="1"/>
    <col min="7172" max="7172" width="10.5" style="65" bestFit="1" customWidth="1"/>
    <col min="7173" max="7173" width="9.125" style="65" bestFit="1" customWidth="1"/>
    <col min="7174" max="7174" width="17.375" style="65" customWidth="1"/>
    <col min="7175" max="7177" width="9" style="65"/>
    <col min="7178" max="7178" width="14.75" style="65" customWidth="1"/>
    <col min="7179" max="7179" width="13.75" style="65" customWidth="1"/>
    <col min="7180" max="7180" width="9.125" style="65" bestFit="1" customWidth="1"/>
    <col min="7181" max="7424" width="9" style="65"/>
    <col min="7425" max="7425" width="9.125" style="65" bestFit="1" customWidth="1"/>
    <col min="7426" max="7426" width="10.5" style="65" bestFit="1" customWidth="1"/>
    <col min="7427" max="7427" width="9.125" style="65" bestFit="1" customWidth="1"/>
    <col min="7428" max="7428" width="10.5" style="65" bestFit="1" customWidth="1"/>
    <col min="7429" max="7429" width="9.125" style="65" bestFit="1" customWidth="1"/>
    <col min="7430" max="7430" width="17.375" style="65" customWidth="1"/>
    <col min="7431" max="7433" width="9" style="65"/>
    <col min="7434" max="7434" width="14.75" style="65" customWidth="1"/>
    <col min="7435" max="7435" width="13.75" style="65" customWidth="1"/>
    <col min="7436" max="7436" width="9.125" style="65" bestFit="1" customWidth="1"/>
    <col min="7437" max="7680" width="9" style="65"/>
    <col min="7681" max="7681" width="9.125" style="65" bestFit="1" customWidth="1"/>
    <col min="7682" max="7682" width="10.5" style="65" bestFit="1" customWidth="1"/>
    <col min="7683" max="7683" width="9.125" style="65" bestFit="1" customWidth="1"/>
    <col min="7684" max="7684" width="10.5" style="65" bestFit="1" customWidth="1"/>
    <col min="7685" max="7685" width="9.125" style="65" bestFit="1" customWidth="1"/>
    <col min="7686" max="7686" width="17.375" style="65" customWidth="1"/>
    <col min="7687" max="7689" width="9" style="65"/>
    <col min="7690" max="7690" width="14.75" style="65" customWidth="1"/>
    <col min="7691" max="7691" width="13.75" style="65" customWidth="1"/>
    <col min="7692" max="7692" width="9.125" style="65" bestFit="1" customWidth="1"/>
    <col min="7693" max="7936" width="9" style="65"/>
    <col min="7937" max="7937" width="9.125" style="65" bestFit="1" customWidth="1"/>
    <col min="7938" max="7938" width="10.5" style="65" bestFit="1" customWidth="1"/>
    <col min="7939" max="7939" width="9.125" style="65" bestFit="1" customWidth="1"/>
    <col min="7940" max="7940" width="10.5" style="65" bestFit="1" customWidth="1"/>
    <col min="7941" max="7941" width="9.125" style="65" bestFit="1" customWidth="1"/>
    <col min="7942" max="7942" width="17.375" style="65" customWidth="1"/>
    <col min="7943" max="7945" width="9" style="65"/>
    <col min="7946" max="7946" width="14.75" style="65" customWidth="1"/>
    <col min="7947" max="7947" width="13.75" style="65" customWidth="1"/>
    <col min="7948" max="7948" width="9.125" style="65" bestFit="1" customWidth="1"/>
    <col min="7949" max="8192" width="9" style="65"/>
    <col min="8193" max="8193" width="9.125" style="65" bestFit="1" customWidth="1"/>
    <col min="8194" max="8194" width="10.5" style="65" bestFit="1" customWidth="1"/>
    <col min="8195" max="8195" width="9.125" style="65" bestFit="1" customWidth="1"/>
    <col min="8196" max="8196" width="10.5" style="65" bestFit="1" customWidth="1"/>
    <col min="8197" max="8197" width="9.125" style="65" bestFit="1" customWidth="1"/>
    <col min="8198" max="8198" width="17.375" style="65" customWidth="1"/>
    <col min="8199" max="8201" width="9" style="65"/>
    <col min="8202" max="8202" width="14.75" style="65" customWidth="1"/>
    <col min="8203" max="8203" width="13.75" style="65" customWidth="1"/>
    <col min="8204" max="8204" width="9.125" style="65" bestFit="1" customWidth="1"/>
    <col min="8205" max="8448" width="9" style="65"/>
    <col min="8449" max="8449" width="9.125" style="65" bestFit="1" customWidth="1"/>
    <col min="8450" max="8450" width="10.5" style="65" bestFit="1" customWidth="1"/>
    <col min="8451" max="8451" width="9.125" style="65" bestFit="1" customWidth="1"/>
    <col min="8452" max="8452" width="10.5" style="65" bestFit="1" customWidth="1"/>
    <col min="8453" max="8453" width="9.125" style="65" bestFit="1" customWidth="1"/>
    <col min="8454" max="8454" width="17.375" style="65" customWidth="1"/>
    <col min="8455" max="8457" width="9" style="65"/>
    <col min="8458" max="8458" width="14.75" style="65" customWidth="1"/>
    <col min="8459" max="8459" width="13.75" style="65" customWidth="1"/>
    <col min="8460" max="8460" width="9.125" style="65" bestFit="1" customWidth="1"/>
    <col min="8461" max="8704" width="9" style="65"/>
    <col min="8705" max="8705" width="9.125" style="65" bestFit="1" customWidth="1"/>
    <col min="8706" max="8706" width="10.5" style="65" bestFit="1" customWidth="1"/>
    <col min="8707" max="8707" width="9.125" style="65" bestFit="1" customWidth="1"/>
    <col min="8708" max="8708" width="10.5" style="65" bestFit="1" customWidth="1"/>
    <col min="8709" max="8709" width="9.125" style="65" bestFit="1" customWidth="1"/>
    <col min="8710" max="8710" width="17.375" style="65" customWidth="1"/>
    <col min="8711" max="8713" width="9" style="65"/>
    <col min="8714" max="8714" width="14.75" style="65" customWidth="1"/>
    <col min="8715" max="8715" width="13.75" style="65" customWidth="1"/>
    <col min="8716" max="8716" width="9.125" style="65" bestFit="1" customWidth="1"/>
    <col min="8717" max="8960" width="9" style="65"/>
    <col min="8961" max="8961" width="9.125" style="65" bestFit="1" customWidth="1"/>
    <col min="8962" max="8962" width="10.5" style="65" bestFit="1" customWidth="1"/>
    <col min="8963" max="8963" width="9.125" style="65" bestFit="1" customWidth="1"/>
    <col min="8964" max="8964" width="10.5" style="65" bestFit="1" customWidth="1"/>
    <col min="8965" max="8965" width="9.125" style="65" bestFit="1" customWidth="1"/>
    <col min="8966" max="8966" width="17.375" style="65" customWidth="1"/>
    <col min="8967" max="8969" width="9" style="65"/>
    <col min="8970" max="8970" width="14.75" style="65" customWidth="1"/>
    <col min="8971" max="8971" width="13.75" style="65" customWidth="1"/>
    <col min="8972" max="8972" width="9.125" style="65" bestFit="1" customWidth="1"/>
    <col min="8973" max="9216" width="9" style="65"/>
    <col min="9217" max="9217" width="9.125" style="65" bestFit="1" customWidth="1"/>
    <col min="9218" max="9218" width="10.5" style="65" bestFit="1" customWidth="1"/>
    <col min="9219" max="9219" width="9.125" style="65" bestFit="1" customWidth="1"/>
    <col min="9220" max="9220" width="10.5" style="65" bestFit="1" customWidth="1"/>
    <col min="9221" max="9221" width="9.125" style="65" bestFit="1" customWidth="1"/>
    <col min="9222" max="9222" width="17.375" style="65" customWidth="1"/>
    <col min="9223" max="9225" width="9" style="65"/>
    <col min="9226" max="9226" width="14.75" style="65" customWidth="1"/>
    <col min="9227" max="9227" width="13.75" style="65" customWidth="1"/>
    <col min="9228" max="9228" width="9.125" style="65" bestFit="1" customWidth="1"/>
    <col min="9229" max="9472" width="9" style="65"/>
    <col min="9473" max="9473" width="9.125" style="65" bestFit="1" customWidth="1"/>
    <col min="9474" max="9474" width="10.5" style="65" bestFit="1" customWidth="1"/>
    <col min="9475" max="9475" width="9.125" style="65" bestFit="1" customWidth="1"/>
    <col min="9476" max="9476" width="10.5" style="65" bestFit="1" customWidth="1"/>
    <col min="9477" max="9477" width="9.125" style="65" bestFit="1" customWidth="1"/>
    <col min="9478" max="9478" width="17.375" style="65" customWidth="1"/>
    <col min="9479" max="9481" width="9" style="65"/>
    <col min="9482" max="9482" width="14.75" style="65" customWidth="1"/>
    <col min="9483" max="9483" width="13.75" style="65" customWidth="1"/>
    <col min="9484" max="9484" width="9.125" style="65" bestFit="1" customWidth="1"/>
    <col min="9485" max="9728" width="9" style="65"/>
    <col min="9729" max="9729" width="9.125" style="65" bestFit="1" customWidth="1"/>
    <col min="9730" max="9730" width="10.5" style="65" bestFit="1" customWidth="1"/>
    <col min="9731" max="9731" width="9.125" style="65" bestFit="1" customWidth="1"/>
    <col min="9732" max="9732" width="10.5" style="65" bestFit="1" customWidth="1"/>
    <col min="9733" max="9733" width="9.125" style="65" bestFit="1" customWidth="1"/>
    <col min="9734" max="9734" width="17.375" style="65" customWidth="1"/>
    <col min="9735" max="9737" width="9" style="65"/>
    <col min="9738" max="9738" width="14.75" style="65" customWidth="1"/>
    <col min="9739" max="9739" width="13.75" style="65" customWidth="1"/>
    <col min="9740" max="9740" width="9.125" style="65" bestFit="1" customWidth="1"/>
    <col min="9741" max="9984" width="9" style="65"/>
    <col min="9985" max="9985" width="9.125" style="65" bestFit="1" customWidth="1"/>
    <col min="9986" max="9986" width="10.5" style="65" bestFit="1" customWidth="1"/>
    <col min="9987" max="9987" width="9.125" style="65" bestFit="1" customWidth="1"/>
    <col min="9988" max="9988" width="10.5" style="65" bestFit="1" customWidth="1"/>
    <col min="9989" max="9989" width="9.125" style="65" bestFit="1" customWidth="1"/>
    <col min="9990" max="9990" width="17.375" style="65" customWidth="1"/>
    <col min="9991" max="9993" width="9" style="65"/>
    <col min="9994" max="9994" width="14.75" style="65" customWidth="1"/>
    <col min="9995" max="9995" width="13.75" style="65" customWidth="1"/>
    <col min="9996" max="9996" width="9.125" style="65" bestFit="1" customWidth="1"/>
    <col min="9997" max="10240" width="9" style="65"/>
    <col min="10241" max="10241" width="9.125" style="65" bestFit="1" customWidth="1"/>
    <col min="10242" max="10242" width="10.5" style="65" bestFit="1" customWidth="1"/>
    <col min="10243" max="10243" width="9.125" style="65" bestFit="1" customWidth="1"/>
    <col min="10244" max="10244" width="10.5" style="65" bestFit="1" customWidth="1"/>
    <col min="10245" max="10245" width="9.125" style="65" bestFit="1" customWidth="1"/>
    <col min="10246" max="10246" width="17.375" style="65" customWidth="1"/>
    <col min="10247" max="10249" width="9" style="65"/>
    <col min="10250" max="10250" width="14.75" style="65" customWidth="1"/>
    <col min="10251" max="10251" width="13.75" style="65" customWidth="1"/>
    <col min="10252" max="10252" width="9.125" style="65" bestFit="1" customWidth="1"/>
    <col min="10253" max="10496" width="9" style="65"/>
    <col min="10497" max="10497" width="9.125" style="65" bestFit="1" customWidth="1"/>
    <col min="10498" max="10498" width="10.5" style="65" bestFit="1" customWidth="1"/>
    <col min="10499" max="10499" width="9.125" style="65" bestFit="1" customWidth="1"/>
    <col min="10500" max="10500" width="10.5" style="65" bestFit="1" customWidth="1"/>
    <col min="10501" max="10501" width="9.125" style="65" bestFit="1" customWidth="1"/>
    <col min="10502" max="10502" width="17.375" style="65" customWidth="1"/>
    <col min="10503" max="10505" width="9" style="65"/>
    <col min="10506" max="10506" width="14.75" style="65" customWidth="1"/>
    <col min="10507" max="10507" width="13.75" style="65" customWidth="1"/>
    <col min="10508" max="10508" width="9.125" style="65" bestFit="1" customWidth="1"/>
    <col min="10509" max="10752" width="9" style="65"/>
    <col min="10753" max="10753" width="9.125" style="65" bestFit="1" customWidth="1"/>
    <col min="10754" max="10754" width="10.5" style="65" bestFit="1" customWidth="1"/>
    <col min="10755" max="10755" width="9.125" style="65" bestFit="1" customWidth="1"/>
    <col min="10756" max="10756" width="10.5" style="65" bestFit="1" customWidth="1"/>
    <col min="10757" max="10757" width="9.125" style="65" bestFit="1" customWidth="1"/>
    <col min="10758" max="10758" width="17.375" style="65" customWidth="1"/>
    <col min="10759" max="10761" width="9" style="65"/>
    <col min="10762" max="10762" width="14.75" style="65" customWidth="1"/>
    <col min="10763" max="10763" width="13.75" style="65" customWidth="1"/>
    <col min="10764" max="10764" width="9.125" style="65" bestFit="1" customWidth="1"/>
    <col min="10765" max="11008" width="9" style="65"/>
    <col min="11009" max="11009" width="9.125" style="65" bestFit="1" customWidth="1"/>
    <col min="11010" max="11010" width="10.5" style="65" bestFit="1" customWidth="1"/>
    <col min="11011" max="11011" width="9.125" style="65" bestFit="1" customWidth="1"/>
    <col min="11012" max="11012" width="10.5" style="65" bestFit="1" customWidth="1"/>
    <col min="11013" max="11013" width="9.125" style="65" bestFit="1" customWidth="1"/>
    <col min="11014" max="11014" width="17.375" style="65" customWidth="1"/>
    <col min="11015" max="11017" width="9" style="65"/>
    <col min="11018" max="11018" width="14.75" style="65" customWidth="1"/>
    <col min="11019" max="11019" width="13.75" style="65" customWidth="1"/>
    <col min="11020" max="11020" width="9.125" style="65" bestFit="1" customWidth="1"/>
    <col min="11021" max="11264" width="9" style="65"/>
    <col min="11265" max="11265" width="9.125" style="65" bestFit="1" customWidth="1"/>
    <col min="11266" max="11266" width="10.5" style="65" bestFit="1" customWidth="1"/>
    <col min="11267" max="11267" width="9.125" style="65" bestFit="1" customWidth="1"/>
    <col min="11268" max="11268" width="10.5" style="65" bestFit="1" customWidth="1"/>
    <col min="11269" max="11269" width="9.125" style="65" bestFit="1" customWidth="1"/>
    <col min="11270" max="11270" width="17.375" style="65" customWidth="1"/>
    <col min="11271" max="11273" width="9" style="65"/>
    <col min="11274" max="11274" width="14.75" style="65" customWidth="1"/>
    <col min="11275" max="11275" width="13.75" style="65" customWidth="1"/>
    <col min="11276" max="11276" width="9.125" style="65" bestFit="1" customWidth="1"/>
    <col min="11277" max="11520" width="9" style="65"/>
    <col min="11521" max="11521" width="9.125" style="65" bestFit="1" customWidth="1"/>
    <col min="11522" max="11522" width="10.5" style="65" bestFit="1" customWidth="1"/>
    <col min="11523" max="11523" width="9.125" style="65" bestFit="1" customWidth="1"/>
    <col min="11524" max="11524" width="10.5" style="65" bestFit="1" customWidth="1"/>
    <col min="11525" max="11525" width="9.125" style="65" bestFit="1" customWidth="1"/>
    <col min="11526" max="11526" width="17.375" style="65" customWidth="1"/>
    <col min="11527" max="11529" width="9" style="65"/>
    <col min="11530" max="11530" width="14.75" style="65" customWidth="1"/>
    <col min="11531" max="11531" width="13.75" style="65" customWidth="1"/>
    <col min="11532" max="11532" width="9.125" style="65" bestFit="1" customWidth="1"/>
    <col min="11533" max="11776" width="9" style="65"/>
    <col min="11777" max="11777" width="9.125" style="65" bestFit="1" customWidth="1"/>
    <col min="11778" max="11778" width="10.5" style="65" bestFit="1" customWidth="1"/>
    <col min="11779" max="11779" width="9.125" style="65" bestFit="1" customWidth="1"/>
    <col min="11780" max="11780" width="10.5" style="65" bestFit="1" customWidth="1"/>
    <col min="11781" max="11781" width="9.125" style="65" bestFit="1" customWidth="1"/>
    <col min="11782" max="11782" width="17.375" style="65" customWidth="1"/>
    <col min="11783" max="11785" width="9" style="65"/>
    <col min="11786" max="11786" width="14.75" style="65" customWidth="1"/>
    <col min="11787" max="11787" width="13.75" style="65" customWidth="1"/>
    <col min="11788" max="11788" width="9.125" style="65" bestFit="1" customWidth="1"/>
    <col min="11789" max="12032" width="9" style="65"/>
    <col min="12033" max="12033" width="9.125" style="65" bestFit="1" customWidth="1"/>
    <col min="12034" max="12034" width="10.5" style="65" bestFit="1" customWidth="1"/>
    <col min="12035" max="12035" width="9.125" style="65" bestFit="1" customWidth="1"/>
    <col min="12036" max="12036" width="10.5" style="65" bestFit="1" customWidth="1"/>
    <col min="12037" max="12037" width="9.125" style="65" bestFit="1" customWidth="1"/>
    <col min="12038" max="12038" width="17.375" style="65" customWidth="1"/>
    <col min="12039" max="12041" width="9" style="65"/>
    <col min="12042" max="12042" width="14.75" style="65" customWidth="1"/>
    <col min="12043" max="12043" width="13.75" style="65" customWidth="1"/>
    <col min="12044" max="12044" width="9.125" style="65" bestFit="1" customWidth="1"/>
    <col min="12045" max="12288" width="9" style="65"/>
    <col min="12289" max="12289" width="9.125" style="65" bestFit="1" customWidth="1"/>
    <col min="12290" max="12290" width="10.5" style="65" bestFit="1" customWidth="1"/>
    <col min="12291" max="12291" width="9.125" style="65" bestFit="1" customWidth="1"/>
    <col min="12292" max="12292" width="10.5" style="65" bestFit="1" customWidth="1"/>
    <col min="12293" max="12293" width="9.125" style="65" bestFit="1" customWidth="1"/>
    <col min="12294" max="12294" width="17.375" style="65" customWidth="1"/>
    <col min="12295" max="12297" width="9" style="65"/>
    <col min="12298" max="12298" width="14.75" style="65" customWidth="1"/>
    <col min="12299" max="12299" width="13.75" style="65" customWidth="1"/>
    <col min="12300" max="12300" width="9.125" style="65" bestFit="1" customWidth="1"/>
    <col min="12301" max="12544" width="9" style="65"/>
    <col min="12545" max="12545" width="9.125" style="65" bestFit="1" customWidth="1"/>
    <col min="12546" max="12546" width="10.5" style="65" bestFit="1" customWidth="1"/>
    <col min="12547" max="12547" width="9.125" style="65" bestFit="1" customWidth="1"/>
    <col min="12548" max="12548" width="10.5" style="65" bestFit="1" customWidth="1"/>
    <col min="12549" max="12549" width="9.125" style="65" bestFit="1" customWidth="1"/>
    <col min="12550" max="12550" width="17.375" style="65" customWidth="1"/>
    <col min="12551" max="12553" width="9" style="65"/>
    <col min="12554" max="12554" width="14.75" style="65" customWidth="1"/>
    <col min="12555" max="12555" width="13.75" style="65" customWidth="1"/>
    <col min="12556" max="12556" width="9.125" style="65" bestFit="1" customWidth="1"/>
    <col min="12557" max="12800" width="9" style="65"/>
    <col min="12801" max="12801" width="9.125" style="65" bestFit="1" customWidth="1"/>
    <col min="12802" max="12802" width="10.5" style="65" bestFit="1" customWidth="1"/>
    <col min="12803" max="12803" width="9.125" style="65" bestFit="1" customWidth="1"/>
    <col min="12804" max="12804" width="10.5" style="65" bestFit="1" customWidth="1"/>
    <col min="12805" max="12805" width="9.125" style="65" bestFit="1" customWidth="1"/>
    <col min="12806" max="12806" width="17.375" style="65" customWidth="1"/>
    <col min="12807" max="12809" width="9" style="65"/>
    <col min="12810" max="12810" width="14.75" style="65" customWidth="1"/>
    <col min="12811" max="12811" width="13.75" style="65" customWidth="1"/>
    <col min="12812" max="12812" width="9.125" style="65" bestFit="1" customWidth="1"/>
    <col min="12813" max="13056" width="9" style="65"/>
    <col min="13057" max="13057" width="9.125" style="65" bestFit="1" customWidth="1"/>
    <col min="13058" max="13058" width="10.5" style="65" bestFit="1" customWidth="1"/>
    <col min="13059" max="13059" width="9.125" style="65" bestFit="1" customWidth="1"/>
    <col min="13060" max="13060" width="10.5" style="65" bestFit="1" customWidth="1"/>
    <col min="13061" max="13061" width="9.125" style="65" bestFit="1" customWidth="1"/>
    <col min="13062" max="13062" width="17.375" style="65" customWidth="1"/>
    <col min="13063" max="13065" width="9" style="65"/>
    <col min="13066" max="13066" width="14.75" style="65" customWidth="1"/>
    <col min="13067" max="13067" width="13.75" style="65" customWidth="1"/>
    <col min="13068" max="13068" width="9.125" style="65" bestFit="1" customWidth="1"/>
    <col min="13069" max="13312" width="9" style="65"/>
    <col min="13313" max="13313" width="9.125" style="65" bestFit="1" customWidth="1"/>
    <col min="13314" max="13314" width="10.5" style="65" bestFit="1" customWidth="1"/>
    <col min="13315" max="13315" width="9.125" style="65" bestFit="1" customWidth="1"/>
    <col min="13316" max="13316" width="10.5" style="65" bestFit="1" customWidth="1"/>
    <col min="13317" max="13317" width="9.125" style="65" bestFit="1" customWidth="1"/>
    <col min="13318" max="13318" width="17.375" style="65" customWidth="1"/>
    <col min="13319" max="13321" width="9" style="65"/>
    <col min="13322" max="13322" width="14.75" style="65" customWidth="1"/>
    <col min="13323" max="13323" width="13.75" style="65" customWidth="1"/>
    <col min="13324" max="13324" width="9.125" style="65" bestFit="1" customWidth="1"/>
    <col min="13325" max="13568" width="9" style="65"/>
    <col min="13569" max="13569" width="9.125" style="65" bestFit="1" customWidth="1"/>
    <col min="13570" max="13570" width="10.5" style="65" bestFit="1" customWidth="1"/>
    <col min="13571" max="13571" width="9.125" style="65" bestFit="1" customWidth="1"/>
    <col min="13572" max="13572" width="10.5" style="65" bestFit="1" customWidth="1"/>
    <col min="13573" max="13573" width="9.125" style="65" bestFit="1" customWidth="1"/>
    <col min="13574" max="13574" width="17.375" style="65" customWidth="1"/>
    <col min="13575" max="13577" width="9" style="65"/>
    <col min="13578" max="13578" width="14.75" style="65" customWidth="1"/>
    <col min="13579" max="13579" width="13.75" style="65" customWidth="1"/>
    <col min="13580" max="13580" width="9.125" style="65" bestFit="1" customWidth="1"/>
    <col min="13581" max="13824" width="9" style="65"/>
    <col min="13825" max="13825" width="9.125" style="65" bestFit="1" customWidth="1"/>
    <col min="13826" max="13826" width="10.5" style="65" bestFit="1" customWidth="1"/>
    <col min="13827" max="13827" width="9.125" style="65" bestFit="1" customWidth="1"/>
    <col min="13828" max="13828" width="10.5" style="65" bestFit="1" customWidth="1"/>
    <col min="13829" max="13829" width="9.125" style="65" bestFit="1" customWidth="1"/>
    <col min="13830" max="13830" width="17.375" style="65" customWidth="1"/>
    <col min="13831" max="13833" width="9" style="65"/>
    <col min="13834" max="13834" width="14.75" style="65" customWidth="1"/>
    <col min="13835" max="13835" width="13.75" style="65" customWidth="1"/>
    <col min="13836" max="13836" width="9.125" style="65" bestFit="1" customWidth="1"/>
    <col min="13837" max="14080" width="9" style="65"/>
    <col min="14081" max="14081" width="9.125" style="65" bestFit="1" customWidth="1"/>
    <col min="14082" max="14082" width="10.5" style="65" bestFit="1" customWidth="1"/>
    <col min="14083" max="14083" width="9.125" style="65" bestFit="1" customWidth="1"/>
    <col min="14084" max="14084" width="10.5" style="65" bestFit="1" customWidth="1"/>
    <col min="14085" max="14085" width="9.125" style="65" bestFit="1" customWidth="1"/>
    <col min="14086" max="14086" width="17.375" style="65" customWidth="1"/>
    <col min="14087" max="14089" width="9" style="65"/>
    <col min="14090" max="14090" width="14.75" style="65" customWidth="1"/>
    <col min="14091" max="14091" width="13.75" style="65" customWidth="1"/>
    <col min="14092" max="14092" width="9.125" style="65" bestFit="1" customWidth="1"/>
    <col min="14093" max="14336" width="9" style="65"/>
    <col min="14337" max="14337" width="9.125" style="65" bestFit="1" customWidth="1"/>
    <col min="14338" max="14338" width="10.5" style="65" bestFit="1" customWidth="1"/>
    <col min="14339" max="14339" width="9.125" style="65" bestFit="1" customWidth="1"/>
    <col min="14340" max="14340" width="10.5" style="65" bestFit="1" customWidth="1"/>
    <col min="14341" max="14341" width="9.125" style="65" bestFit="1" customWidth="1"/>
    <col min="14342" max="14342" width="17.375" style="65" customWidth="1"/>
    <col min="14343" max="14345" width="9" style="65"/>
    <col min="14346" max="14346" width="14.75" style="65" customWidth="1"/>
    <col min="14347" max="14347" width="13.75" style="65" customWidth="1"/>
    <col min="14348" max="14348" width="9.125" style="65" bestFit="1" customWidth="1"/>
    <col min="14349" max="14592" width="9" style="65"/>
    <col min="14593" max="14593" width="9.125" style="65" bestFit="1" customWidth="1"/>
    <col min="14594" max="14594" width="10.5" style="65" bestFit="1" customWidth="1"/>
    <col min="14595" max="14595" width="9.125" style="65" bestFit="1" customWidth="1"/>
    <col min="14596" max="14596" width="10.5" style="65" bestFit="1" customWidth="1"/>
    <col min="14597" max="14597" width="9.125" style="65" bestFit="1" customWidth="1"/>
    <col min="14598" max="14598" width="17.375" style="65" customWidth="1"/>
    <col min="14599" max="14601" width="9" style="65"/>
    <col min="14602" max="14602" width="14.75" style="65" customWidth="1"/>
    <col min="14603" max="14603" width="13.75" style="65" customWidth="1"/>
    <col min="14604" max="14604" width="9.125" style="65" bestFit="1" customWidth="1"/>
    <col min="14605" max="14848" width="9" style="65"/>
    <col min="14849" max="14849" width="9.125" style="65" bestFit="1" customWidth="1"/>
    <col min="14850" max="14850" width="10.5" style="65" bestFit="1" customWidth="1"/>
    <col min="14851" max="14851" width="9.125" style="65" bestFit="1" customWidth="1"/>
    <col min="14852" max="14852" width="10.5" style="65" bestFit="1" customWidth="1"/>
    <col min="14853" max="14853" width="9.125" style="65" bestFit="1" customWidth="1"/>
    <col min="14854" max="14854" width="17.375" style="65" customWidth="1"/>
    <col min="14855" max="14857" width="9" style="65"/>
    <col min="14858" max="14858" width="14.75" style="65" customWidth="1"/>
    <col min="14859" max="14859" width="13.75" style="65" customWidth="1"/>
    <col min="14860" max="14860" width="9.125" style="65" bestFit="1" customWidth="1"/>
    <col min="14861" max="15104" width="9" style="65"/>
    <col min="15105" max="15105" width="9.125" style="65" bestFit="1" customWidth="1"/>
    <col min="15106" max="15106" width="10.5" style="65" bestFit="1" customWidth="1"/>
    <col min="15107" max="15107" width="9.125" style="65" bestFit="1" customWidth="1"/>
    <col min="15108" max="15108" width="10.5" style="65" bestFit="1" customWidth="1"/>
    <col min="15109" max="15109" width="9.125" style="65" bestFit="1" customWidth="1"/>
    <col min="15110" max="15110" width="17.375" style="65" customWidth="1"/>
    <col min="15111" max="15113" width="9" style="65"/>
    <col min="15114" max="15114" width="14.75" style="65" customWidth="1"/>
    <col min="15115" max="15115" width="13.75" style="65" customWidth="1"/>
    <col min="15116" max="15116" width="9.125" style="65" bestFit="1" customWidth="1"/>
    <col min="15117" max="15360" width="9" style="65"/>
    <col min="15361" max="15361" width="9.125" style="65" bestFit="1" customWidth="1"/>
    <col min="15362" max="15362" width="10.5" style="65" bestFit="1" customWidth="1"/>
    <col min="15363" max="15363" width="9.125" style="65" bestFit="1" customWidth="1"/>
    <col min="15364" max="15364" width="10.5" style="65" bestFit="1" customWidth="1"/>
    <col min="15365" max="15365" width="9.125" style="65" bestFit="1" customWidth="1"/>
    <col min="15366" max="15366" width="17.375" style="65" customWidth="1"/>
    <col min="15367" max="15369" width="9" style="65"/>
    <col min="15370" max="15370" width="14.75" style="65" customWidth="1"/>
    <col min="15371" max="15371" width="13.75" style="65" customWidth="1"/>
    <col min="15372" max="15372" width="9.125" style="65" bestFit="1" customWidth="1"/>
    <col min="15373" max="15616" width="9" style="65"/>
    <col min="15617" max="15617" width="9.125" style="65" bestFit="1" customWidth="1"/>
    <col min="15618" max="15618" width="10.5" style="65" bestFit="1" customWidth="1"/>
    <col min="15619" max="15619" width="9.125" style="65" bestFit="1" customWidth="1"/>
    <col min="15620" max="15620" width="10.5" style="65" bestFit="1" customWidth="1"/>
    <col min="15621" max="15621" width="9.125" style="65" bestFit="1" customWidth="1"/>
    <col min="15622" max="15622" width="17.375" style="65" customWidth="1"/>
    <col min="15623" max="15625" width="9" style="65"/>
    <col min="15626" max="15626" width="14.75" style="65" customWidth="1"/>
    <col min="15627" max="15627" width="13.75" style="65" customWidth="1"/>
    <col min="15628" max="15628" width="9.125" style="65" bestFit="1" customWidth="1"/>
    <col min="15629" max="15872" width="9" style="65"/>
    <col min="15873" max="15873" width="9.125" style="65" bestFit="1" customWidth="1"/>
    <col min="15874" max="15874" width="10.5" style="65" bestFit="1" customWidth="1"/>
    <col min="15875" max="15875" width="9.125" style="65" bestFit="1" customWidth="1"/>
    <col min="15876" max="15876" width="10.5" style="65" bestFit="1" customWidth="1"/>
    <col min="15877" max="15877" width="9.125" style="65" bestFit="1" customWidth="1"/>
    <col min="15878" max="15878" width="17.375" style="65" customWidth="1"/>
    <col min="15879" max="15881" width="9" style="65"/>
    <col min="15882" max="15882" width="14.75" style="65" customWidth="1"/>
    <col min="15883" max="15883" width="13.75" style="65" customWidth="1"/>
    <col min="15884" max="15884" width="9.125" style="65" bestFit="1" customWidth="1"/>
    <col min="15885" max="16128" width="9" style="65"/>
    <col min="16129" max="16129" width="9.125" style="65" bestFit="1" customWidth="1"/>
    <col min="16130" max="16130" width="10.5" style="65" bestFit="1" customWidth="1"/>
    <col min="16131" max="16131" width="9.125" style="65" bestFit="1" customWidth="1"/>
    <col min="16132" max="16132" width="10.5" style="65" bestFit="1" customWidth="1"/>
    <col min="16133" max="16133" width="9.125" style="65" bestFit="1" customWidth="1"/>
    <col min="16134" max="16134" width="17.375" style="65" customWidth="1"/>
    <col min="16135" max="16137" width="9" style="65"/>
    <col min="16138" max="16138" width="14.75" style="65" customWidth="1"/>
    <col min="16139" max="16139" width="13.75" style="65" customWidth="1"/>
    <col min="16140" max="16140" width="9.125" style="65" bestFit="1" customWidth="1"/>
    <col min="16141" max="16384" width="9" style="65"/>
  </cols>
  <sheetData>
    <row r="1" spans="1:12">
      <c r="A1" s="65" t="s">
        <v>172</v>
      </c>
      <c r="B1" s="65" t="s">
        <v>173</v>
      </c>
      <c r="C1" s="65" t="s">
        <v>174</v>
      </c>
      <c r="D1" s="65" t="s">
        <v>175</v>
      </c>
      <c r="E1" s="65" t="s">
        <v>176</v>
      </c>
      <c r="F1" s="65" t="s">
        <v>177</v>
      </c>
      <c r="G1" s="65" t="s">
        <v>178</v>
      </c>
      <c r="H1" s="65" t="s">
        <v>179</v>
      </c>
      <c r="I1" s="65" t="s">
        <v>180</v>
      </c>
      <c r="J1" s="65" t="s">
        <v>181</v>
      </c>
      <c r="K1" s="66" t="s">
        <v>182</v>
      </c>
      <c r="L1" s="66" t="s">
        <v>183</v>
      </c>
    </row>
    <row r="2" spans="1:12">
      <c r="A2" s="65">
        <v>0</v>
      </c>
      <c r="B2" s="65">
        <v>100</v>
      </c>
      <c r="C2" s="65">
        <v>5.5</v>
      </c>
      <c r="D2" s="65">
        <v>100</v>
      </c>
      <c r="E2" s="65">
        <v>4</v>
      </c>
      <c r="F2" s="65">
        <v>2</v>
      </c>
      <c r="G2" s="67" t="s">
        <v>292</v>
      </c>
      <c r="J2" s="65">
        <v>3</v>
      </c>
      <c r="K2" s="65">
        <v>4</v>
      </c>
      <c r="L2" s="65">
        <v>1</v>
      </c>
    </row>
    <row r="3" spans="1:12">
      <c r="A3" s="65">
        <v>0</v>
      </c>
      <c r="B3" s="65">
        <v>1000</v>
      </c>
      <c r="C3" s="65">
        <v>5.5</v>
      </c>
      <c r="D3" s="65">
        <v>1000</v>
      </c>
      <c r="E3" s="65">
        <v>4</v>
      </c>
      <c r="F3" s="65">
        <v>2</v>
      </c>
      <c r="G3" s="67" t="s">
        <v>293</v>
      </c>
      <c r="J3" s="65">
        <v>5</v>
      </c>
      <c r="K3" s="65">
        <v>4</v>
      </c>
      <c r="L3" s="65">
        <v>1000</v>
      </c>
    </row>
    <row r="4" spans="1:12">
      <c r="A4" s="65">
        <v>0</v>
      </c>
      <c r="B4" s="65">
        <v>10000</v>
      </c>
      <c r="C4" s="65">
        <v>5.5</v>
      </c>
      <c r="D4" s="65">
        <v>10000</v>
      </c>
      <c r="E4" s="65">
        <v>4</v>
      </c>
      <c r="F4" s="65">
        <v>2</v>
      </c>
      <c r="G4" s="67" t="s">
        <v>275</v>
      </c>
      <c r="J4" s="65">
        <v>4</v>
      </c>
      <c r="K4" s="65">
        <v>4</v>
      </c>
      <c r="L4" s="65">
        <v>1000</v>
      </c>
    </row>
    <row r="5" spans="1:12">
      <c r="A5" s="65">
        <v>0</v>
      </c>
      <c r="B5" s="65">
        <v>100000</v>
      </c>
      <c r="C5" s="65">
        <v>5.5</v>
      </c>
      <c r="D5" s="65">
        <v>100000</v>
      </c>
      <c r="E5" s="65">
        <v>4</v>
      </c>
      <c r="F5" s="65">
        <v>2</v>
      </c>
      <c r="G5" s="67" t="s">
        <v>185</v>
      </c>
      <c r="J5" s="65">
        <v>3</v>
      </c>
      <c r="K5" s="65">
        <v>4</v>
      </c>
      <c r="L5" s="65">
        <v>1000</v>
      </c>
    </row>
    <row r="6" spans="1:12">
      <c r="A6" s="65">
        <v>0</v>
      </c>
      <c r="B6" s="65">
        <v>1000000</v>
      </c>
      <c r="C6" s="65">
        <v>5.5</v>
      </c>
      <c r="D6" s="65">
        <v>1000000</v>
      </c>
      <c r="E6" s="65">
        <v>2</v>
      </c>
      <c r="F6" s="65">
        <v>2</v>
      </c>
      <c r="G6" s="67" t="s">
        <v>294</v>
      </c>
      <c r="J6" s="65">
        <v>5</v>
      </c>
      <c r="K6" s="65">
        <v>4</v>
      </c>
      <c r="L6" s="65">
        <v>1000000</v>
      </c>
    </row>
    <row r="7" spans="1:12">
      <c r="A7" s="65">
        <v>0</v>
      </c>
      <c r="B7" s="65">
        <v>10000000</v>
      </c>
      <c r="C7" s="65">
        <v>5.5</v>
      </c>
      <c r="D7" s="65">
        <v>10000000</v>
      </c>
      <c r="E7" s="65">
        <v>2</v>
      </c>
      <c r="F7" s="65">
        <v>2</v>
      </c>
      <c r="G7" s="67" t="s">
        <v>205</v>
      </c>
      <c r="J7" s="65">
        <v>4</v>
      </c>
      <c r="K7" s="65">
        <v>4</v>
      </c>
      <c r="L7" s="65">
        <v>1000000</v>
      </c>
    </row>
    <row r="8" spans="1:12">
      <c r="A8" s="65">
        <v>0</v>
      </c>
      <c r="B8" s="65">
        <v>100000000</v>
      </c>
      <c r="C8" s="65">
        <v>5.5</v>
      </c>
      <c r="D8" s="65">
        <v>100000000</v>
      </c>
      <c r="E8" s="65">
        <v>2</v>
      </c>
      <c r="F8" s="65">
        <v>2</v>
      </c>
      <c r="G8" s="67" t="s">
        <v>187</v>
      </c>
      <c r="J8" s="65">
        <v>3</v>
      </c>
      <c r="K8" s="65">
        <v>4</v>
      </c>
      <c r="L8" s="65">
        <v>1000000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33"/>
  <sheetViews>
    <sheetView workbookViewId="0">
      <selection activeCell="A2" sqref="A2:XFD2"/>
    </sheetView>
  </sheetViews>
  <sheetFormatPr defaultRowHeight="14.25"/>
  <cols>
    <col min="1" max="5" width="9" style="65"/>
    <col min="6" max="6" width="7.5" style="65" customWidth="1"/>
    <col min="7" max="7" width="9" style="65"/>
    <col min="8" max="9" width="6.875" style="65" customWidth="1"/>
    <col min="10" max="10" width="7" style="65" customWidth="1"/>
    <col min="11" max="11" width="6.75" style="65" customWidth="1"/>
    <col min="12" max="12" width="8" style="65" customWidth="1"/>
    <col min="13" max="13" width="15" style="65" customWidth="1"/>
    <col min="14" max="261" width="9" style="65"/>
    <col min="262" max="262" width="7.5" style="65" customWidth="1"/>
    <col min="263" max="263" width="9" style="65"/>
    <col min="264" max="265" width="6.875" style="65" customWidth="1"/>
    <col min="266" max="266" width="7" style="65" customWidth="1"/>
    <col min="267" max="267" width="6.75" style="65" customWidth="1"/>
    <col min="268" max="268" width="8" style="65" customWidth="1"/>
    <col min="269" max="269" width="15" style="65" customWidth="1"/>
    <col min="270" max="517" width="9" style="65"/>
    <col min="518" max="518" width="7.5" style="65" customWidth="1"/>
    <col min="519" max="519" width="9" style="65"/>
    <col min="520" max="521" width="6.875" style="65" customWidth="1"/>
    <col min="522" max="522" width="7" style="65" customWidth="1"/>
    <col min="523" max="523" width="6.75" style="65" customWidth="1"/>
    <col min="524" max="524" width="8" style="65" customWidth="1"/>
    <col min="525" max="525" width="15" style="65" customWidth="1"/>
    <col min="526" max="773" width="9" style="65"/>
    <col min="774" max="774" width="7.5" style="65" customWidth="1"/>
    <col min="775" max="775" width="9" style="65"/>
    <col min="776" max="777" width="6.875" style="65" customWidth="1"/>
    <col min="778" max="778" width="7" style="65" customWidth="1"/>
    <col min="779" max="779" width="6.75" style="65" customWidth="1"/>
    <col min="780" max="780" width="8" style="65" customWidth="1"/>
    <col min="781" max="781" width="15" style="65" customWidth="1"/>
    <col min="782" max="1029" width="9" style="65"/>
    <col min="1030" max="1030" width="7.5" style="65" customWidth="1"/>
    <col min="1031" max="1031" width="9" style="65"/>
    <col min="1032" max="1033" width="6.875" style="65" customWidth="1"/>
    <col min="1034" max="1034" width="7" style="65" customWidth="1"/>
    <col min="1035" max="1035" width="6.75" style="65" customWidth="1"/>
    <col min="1036" max="1036" width="8" style="65" customWidth="1"/>
    <col min="1037" max="1037" width="15" style="65" customWidth="1"/>
    <col min="1038" max="1285" width="9" style="65"/>
    <col min="1286" max="1286" width="7.5" style="65" customWidth="1"/>
    <col min="1287" max="1287" width="9" style="65"/>
    <col min="1288" max="1289" width="6.875" style="65" customWidth="1"/>
    <col min="1290" max="1290" width="7" style="65" customWidth="1"/>
    <col min="1291" max="1291" width="6.75" style="65" customWidth="1"/>
    <col min="1292" max="1292" width="8" style="65" customWidth="1"/>
    <col min="1293" max="1293" width="15" style="65" customWidth="1"/>
    <col min="1294" max="1541" width="9" style="65"/>
    <col min="1542" max="1542" width="7.5" style="65" customWidth="1"/>
    <col min="1543" max="1543" width="9" style="65"/>
    <col min="1544" max="1545" width="6.875" style="65" customWidth="1"/>
    <col min="1546" max="1546" width="7" style="65" customWidth="1"/>
    <col min="1547" max="1547" width="6.75" style="65" customWidth="1"/>
    <col min="1548" max="1548" width="8" style="65" customWidth="1"/>
    <col min="1549" max="1549" width="15" style="65" customWidth="1"/>
    <col min="1550" max="1797" width="9" style="65"/>
    <col min="1798" max="1798" width="7.5" style="65" customWidth="1"/>
    <col min="1799" max="1799" width="9" style="65"/>
    <col min="1800" max="1801" width="6.875" style="65" customWidth="1"/>
    <col min="1802" max="1802" width="7" style="65" customWidth="1"/>
    <col min="1803" max="1803" width="6.75" style="65" customWidth="1"/>
    <col min="1804" max="1804" width="8" style="65" customWidth="1"/>
    <col min="1805" max="1805" width="15" style="65" customWidth="1"/>
    <col min="1806" max="2053" width="9" style="65"/>
    <col min="2054" max="2054" width="7.5" style="65" customWidth="1"/>
    <col min="2055" max="2055" width="9" style="65"/>
    <col min="2056" max="2057" width="6.875" style="65" customWidth="1"/>
    <col min="2058" max="2058" width="7" style="65" customWidth="1"/>
    <col min="2059" max="2059" width="6.75" style="65" customWidth="1"/>
    <col min="2060" max="2060" width="8" style="65" customWidth="1"/>
    <col min="2061" max="2061" width="15" style="65" customWidth="1"/>
    <col min="2062" max="2309" width="9" style="65"/>
    <col min="2310" max="2310" width="7.5" style="65" customWidth="1"/>
    <col min="2311" max="2311" width="9" style="65"/>
    <col min="2312" max="2313" width="6.875" style="65" customWidth="1"/>
    <col min="2314" max="2314" width="7" style="65" customWidth="1"/>
    <col min="2315" max="2315" width="6.75" style="65" customWidth="1"/>
    <col min="2316" max="2316" width="8" style="65" customWidth="1"/>
    <col min="2317" max="2317" width="15" style="65" customWidth="1"/>
    <col min="2318" max="2565" width="9" style="65"/>
    <col min="2566" max="2566" width="7.5" style="65" customWidth="1"/>
    <col min="2567" max="2567" width="9" style="65"/>
    <col min="2568" max="2569" width="6.875" style="65" customWidth="1"/>
    <col min="2570" max="2570" width="7" style="65" customWidth="1"/>
    <col min="2571" max="2571" width="6.75" style="65" customWidth="1"/>
    <col min="2572" max="2572" width="8" style="65" customWidth="1"/>
    <col min="2573" max="2573" width="15" style="65" customWidth="1"/>
    <col min="2574" max="2821" width="9" style="65"/>
    <col min="2822" max="2822" width="7.5" style="65" customWidth="1"/>
    <col min="2823" max="2823" width="9" style="65"/>
    <col min="2824" max="2825" width="6.875" style="65" customWidth="1"/>
    <col min="2826" max="2826" width="7" style="65" customWidth="1"/>
    <col min="2827" max="2827" width="6.75" style="65" customWidth="1"/>
    <col min="2828" max="2828" width="8" style="65" customWidth="1"/>
    <col min="2829" max="2829" width="15" style="65" customWidth="1"/>
    <col min="2830" max="3077" width="9" style="65"/>
    <col min="3078" max="3078" width="7.5" style="65" customWidth="1"/>
    <col min="3079" max="3079" width="9" style="65"/>
    <col min="3080" max="3081" width="6.875" style="65" customWidth="1"/>
    <col min="3082" max="3082" width="7" style="65" customWidth="1"/>
    <col min="3083" max="3083" width="6.75" style="65" customWidth="1"/>
    <col min="3084" max="3084" width="8" style="65" customWidth="1"/>
    <col min="3085" max="3085" width="15" style="65" customWidth="1"/>
    <col min="3086" max="3333" width="9" style="65"/>
    <col min="3334" max="3334" width="7.5" style="65" customWidth="1"/>
    <col min="3335" max="3335" width="9" style="65"/>
    <col min="3336" max="3337" width="6.875" style="65" customWidth="1"/>
    <col min="3338" max="3338" width="7" style="65" customWidth="1"/>
    <col min="3339" max="3339" width="6.75" style="65" customWidth="1"/>
    <col min="3340" max="3340" width="8" style="65" customWidth="1"/>
    <col min="3341" max="3341" width="15" style="65" customWidth="1"/>
    <col min="3342" max="3589" width="9" style="65"/>
    <col min="3590" max="3590" width="7.5" style="65" customWidth="1"/>
    <col min="3591" max="3591" width="9" style="65"/>
    <col min="3592" max="3593" width="6.875" style="65" customWidth="1"/>
    <col min="3594" max="3594" width="7" style="65" customWidth="1"/>
    <col min="3595" max="3595" width="6.75" style="65" customWidth="1"/>
    <col min="3596" max="3596" width="8" style="65" customWidth="1"/>
    <col min="3597" max="3597" width="15" style="65" customWidth="1"/>
    <col min="3598" max="3845" width="9" style="65"/>
    <col min="3846" max="3846" width="7.5" style="65" customWidth="1"/>
    <col min="3847" max="3847" width="9" style="65"/>
    <col min="3848" max="3849" width="6.875" style="65" customWidth="1"/>
    <col min="3850" max="3850" width="7" style="65" customWidth="1"/>
    <col min="3851" max="3851" width="6.75" style="65" customWidth="1"/>
    <col min="3852" max="3852" width="8" style="65" customWidth="1"/>
    <col min="3853" max="3853" width="15" style="65" customWidth="1"/>
    <col min="3854" max="4101" width="9" style="65"/>
    <col min="4102" max="4102" width="7.5" style="65" customWidth="1"/>
    <col min="4103" max="4103" width="9" style="65"/>
    <col min="4104" max="4105" width="6.875" style="65" customWidth="1"/>
    <col min="4106" max="4106" width="7" style="65" customWidth="1"/>
    <col min="4107" max="4107" width="6.75" style="65" customWidth="1"/>
    <col min="4108" max="4108" width="8" style="65" customWidth="1"/>
    <col min="4109" max="4109" width="15" style="65" customWidth="1"/>
    <col min="4110" max="4357" width="9" style="65"/>
    <col min="4358" max="4358" width="7.5" style="65" customWidth="1"/>
    <col min="4359" max="4359" width="9" style="65"/>
    <col min="4360" max="4361" width="6.875" style="65" customWidth="1"/>
    <col min="4362" max="4362" width="7" style="65" customWidth="1"/>
    <col min="4363" max="4363" width="6.75" style="65" customWidth="1"/>
    <col min="4364" max="4364" width="8" style="65" customWidth="1"/>
    <col min="4365" max="4365" width="15" style="65" customWidth="1"/>
    <col min="4366" max="4613" width="9" style="65"/>
    <col min="4614" max="4614" width="7.5" style="65" customWidth="1"/>
    <col min="4615" max="4615" width="9" style="65"/>
    <col min="4616" max="4617" width="6.875" style="65" customWidth="1"/>
    <col min="4618" max="4618" width="7" style="65" customWidth="1"/>
    <col min="4619" max="4619" width="6.75" style="65" customWidth="1"/>
    <col min="4620" max="4620" width="8" style="65" customWidth="1"/>
    <col min="4621" max="4621" width="15" style="65" customWidth="1"/>
    <col min="4622" max="4869" width="9" style="65"/>
    <col min="4870" max="4870" width="7.5" style="65" customWidth="1"/>
    <col min="4871" max="4871" width="9" style="65"/>
    <col min="4872" max="4873" width="6.875" style="65" customWidth="1"/>
    <col min="4874" max="4874" width="7" style="65" customWidth="1"/>
    <col min="4875" max="4875" width="6.75" style="65" customWidth="1"/>
    <col min="4876" max="4876" width="8" style="65" customWidth="1"/>
    <col min="4877" max="4877" width="15" style="65" customWidth="1"/>
    <col min="4878" max="5125" width="9" style="65"/>
    <col min="5126" max="5126" width="7.5" style="65" customWidth="1"/>
    <col min="5127" max="5127" width="9" style="65"/>
    <col min="5128" max="5129" width="6.875" style="65" customWidth="1"/>
    <col min="5130" max="5130" width="7" style="65" customWidth="1"/>
    <col min="5131" max="5131" width="6.75" style="65" customWidth="1"/>
    <col min="5132" max="5132" width="8" style="65" customWidth="1"/>
    <col min="5133" max="5133" width="15" style="65" customWidth="1"/>
    <col min="5134" max="5381" width="9" style="65"/>
    <col min="5382" max="5382" width="7.5" style="65" customWidth="1"/>
    <col min="5383" max="5383" width="9" style="65"/>
    <col min="5384" max="5385" width="6.875" style="65" customWidth="1"/>
    <col min="5386" max="5386" width="7" style="65" customWidth="1"/>
    <col min="5387" max="5387" width="6.75" style="65" customWidth="1"/>
    <col min="5388" max="5388" width="8" style="65" customWidth="1"/>
    <col min="5389" max="5389" width="15" style="65" customWidth="1"/>
    <col min="5390" max="5637" width="9" style="65"/>
    <col min="5638" max="5638" width="7.5" style="65" customWidth="1"/>
    <col min="5639" max="5639" width="9" style="65"/>
    <col min="5640" max="5641" width="6.875" style="65" customWidth="1"/>
    <col min="5642" max="5642" width="7" style="65" customWidth="1"/>
    <col min="5643" max="5643" width="6.75" style="65" customWidth="1"/>
    <col min="5644" max="5644" width="8" style="65" customWidth="1"/>
    <col min="5645" max="5645" width="15" style="65" customWidth="1"/>
    <col min="5646" max="5893" width="9" style="65"/>
    <col min="5894" max="5894" width="7.5" style="65" customWidth="1"/>
    <col min="5895" max="5895" width="9" style="65"/>
    <col min="5896" max="5897" width="6.875" style="65" customWidth="1"/>
    <col min="5898" max="5898" width="7" style="65" customWidth="1"/>
    <col min="5899" max="5899" width="6.75" style="65" customWidth="1"/>
    <col min="5900" max="5900" width="8" style="65" customWidth="1"/>
    <col min="5901" max="5901" width="15" style="65" customWidth="1"/>
    <col min="5902" max="6149" width="9" style="65"/>
    <col min="6150" max="6150" width="7.5" style="65" customWidth="1"/>
    <col min="6151" max="6151" width="9" style="65"/>
    <col min="6152" max="6153" width="6.875" style="65" customWidth="1"/>
    <col min="6154" max="6154" width="7" style="65" customWidth="1"/>
    <col min="6155" max="6155" width="6.75" style="65" customWidth="1"/>
    <col min="6156" max="6156" width="8" style="65" customWidth="1"/>
    <col min="6157" max="6157" width="15" style="65" customWidth="1"/>
    <col min="6158" max="6405" width="9" style="65"/>
    <col min="6406" max="6406" width="7.5" style="65" customWidth="1"/>
    <col min="6407" max="6407" width="9" style="65"/>
    <col min="6408" max="6409" width="6.875" style="65" customWidth="1"/>
    <col min="6410" max="6410" width="7" style="65" customWidth="1"/>
    <col min="6411" max="6411" width="6.75" style="65" customWidth="1"/>
    <col min="6412" max="6412" width="8" style="65" customWidth="1"/>
    <col min="6413" max="6413" width="15" style="65" customWidth="1"/>
    <col min="6414" max="6661" width="9" style="65"/>
    <col min="6662" max="6662" width="7.5" style="65" customWidth="1"/>
    <col min="6663" max="6663" width="9" style="65"/>
    <col min="6664" max="6665" width="6.875" style="65" customWidth="1"/>
    <col min="6666" max="6666" width="7" style="65" customWidth="1"/>
    <col min="6667" max="6667" width="6.75" style="65" customWidth="1"/>
    <col min="6668" max="6668" width="8" style="65" customWidth="1"/>
    <col min="6669" max="6669" width="15" style="65" customWidth="1"/>
    <col min="6670" max="6917" width="9" style="65"/>
    <col min="6918" max="6918" width="7.5" style="65" customWidth="1"/>
    <col min="6919" max="6919" width="9" style="65"/>
    <col min="6920" max="6921" width="6.875" style="65" customWidth="1"/>
    <col min="6922" max="6922" width="7" style="65" customWidth="1"/>
    <col min="6923" max="6923" width="6.75" style="65" customWidth="1"/>
    <col min="6924" max="6924" width="8" style="65" customWidth="1"/>
    <col min="6925" max="6925" width="15" style="65" customWidth="1"/>
    <col min="6926" max="7173" width="9" style="65"/>
    <col min="7174" max="7174" width="7.5" style="65" customWidth="1"/>
    <col min="7175" max="7175" width="9" style="65"/>
    <col min="7176" max="7177" width="6.875" style="65" customWidth="1"/>
    <col min="7178" max="7178" width="7" style="65" customWidth="1"/>
    <col min="7179" max="7179" width="6.75" style="65" customWidth="1"/>
    <col min="7180" max="7180" width="8" style="65" customWidth="1"/>
    <col min="7181" max="7181" width="15" style="65" customWidth="1"/>
    <col min="7182" max="7429" width="9" style="65"/>
    <col min="7430" max="7430" width="7.5" style="65" customWidth="1"/>
    <col min="7431" max="7431" width="9" style="65"/>
    <col min="7432" max="7433" width="6.875" style="65" customWidth="1"/>
    <col min="7434" max="7434" width="7" style="65" customWidth="1"/>
    <col min="7435" max="7435" width="6.75" style="65" customWidth="1"/>
    <col min="7436" max="7436" width="8" style="65" customWidth="1"/>
    <col min="7437" max="7437" width="15" style="65" customWidth="1"/>
    <col min="7438" max="7685" width="9" style="65"/>
    <col min="7686" max="7686" width="7.5" style="65" customWidth="1"/>
    <col min="7687" max="7687" width="9" style="65"/>
    <col min="7688" max="7689" width="6.875" style="65" customWidth="1"/>
    <col min="7690" max="7690" width="7" style="65" customWidth="1"/>
    <col min="7691" max="7691" width="6.75" style="65" customWidth="1"/>
    <col min="7692" max="7692" width="8" style="65" customWidth="1"/>
    <col min="7693" max="7693" width="15" style="65" customWidth="1"/>
    <col min="7694" max="7941" width="9" style="65"/>
    <col min="7942" max="7942" width="7.5" style="65" customWidth="1"/>
    <col min="7943" max="7943" width="9" style="65"/>
    <col min="7944" max="7945" width="6.875" style="65" customWidth="1"/>
    <col min="7946" max="7946" width="7" style="65" customWidth="1"/>
    <col min="7947" max="7947" width="6.75" style="65" customWidth="1"/>
    <col min="7948" max="7948" width="8" style="65" customWidth="1"/>
    <col min="7949" max="7949" width="15" style="65" customWidth="1"/>
    <col min="7950" max="8197" width="9" style="65"/>
    <col min="8198" max="8198" width="7.5" style="65" customWidth="1"/>
    <col min="8199" max="8199" width="9" style="65"/>
    <col min="8200" max="8201" width="6.875" style="65" customWidth="1"/>
    <col min="8202" max="8202" width="7" style="65" customWidth="1"/>
    <col min="8203" max="8203" width="6.75" style="65" customWidth="1"/>
    <col min="8204" max="8204" width="8" style="65" customWidth="1"/>
    <col min="8205" max="8205" width="15" style="65" customWidth="1"/>
    <col min="8206" max="8453" width="9" style="65"/>
    <col min="8454" max="8454" width="7.5" style="65" customWidth="1"/>
    <col min="8455" max="8455" width="9" style="65"/>
    <col min="8456" max="8457" width="6.875" style="65" customWidth="1"/>
    <col min="8458" max="8458" width="7" style="65" customWidth="1"/>
    <col min="8459" max="8459" width="6.75" style="65" customWidth="1"/>
    <col min="8460" max="8460" width="8" style="65" customWidth="1"/>
    <col min="8461" max="8461" width="15" style="65" customWidth="1"/>
    <col min="8462" max="8709" width="9" style="65"/>
    <col min="8710" max="8710" width="7.5" style="65" customWidth="1"/>
    <col min="8711" max="8711" width="9" style="65"/>
    <col min="8712" max="8713" width="6.875" style="65" customWidth="1"/>
    <col min="8714" max="8714" width="7" style="65" customWidth="1"/>
    <col min="8715" max="8715" width="6.75" style="65" customWidth="1"/>
    <col min="8716" max="8716" width="8" style="65" customWidth="1"/>
    <col min="8717" max="8717" width="15" style="65" customWidth="1"/>
    <col min="8718" max="8965" width="9" style="65"/>
    <col min="8966" max="8966" width="7.5" style="65" customWidth="1"/>
    <col min="8967" max="8967" width="9" style="65"/>
    <col min="8968" max="8969" width="6.875" style="65" customWidth="1"/>
    <col min="8970" max="8970" width="7" style="65" customWidth="1"/>
    <col min="8971" max="8971" width="6.75" style="65" customWidth="1"/>
    <col min="8972" max="8972" width="8" style="65" customWidth="1"/>
    <col min="8973" max="8973" width="15" style="65" customWidth="1"/>
    <col min="8974" max="9221" width="9" style="65"/>
    <col min="9222" max="9222" width="7.5" style="65" customWidth="1"/>
    <col min="9223" max="9223" width="9" style="65"/>
    <col min="9224" max="9225" width="6.875" style="65" customWidth="1"/>
    <col min="9226" max="9226" width="7" style="65" customWidth="1"/>
    <col min="9227" max="9227" width="6.75" style="65" customWidth="1"/>
    <col min="9228" max="9228" width="8" style="65" customWidth="1"/>
    <col min="9229" max="9229" width="15" style="65" customWidth="1"/>
    <col min="9230" max="9477" width="9" style="65"/>
    <col min="9478" max="9478" width="7.5" style="65" customWidth="1"/>
    <col min="9479" max="9479" width="9" style="65"/>
    <col min="9480" max="9481" width="6.875" style="65" customWidth="1"/>
    <col min="9482" max="9482" width="7" style="65" customWidth="1"/>
    <col min="9483" max="9483" width="6.75" style="65" customWidth="1"/>
    <col min="9484" max="9484" width="8" style="65" customWidth="1"/>
    <col min="9485" max="9485" width="15" style="65" customWidth="1"/>
    <col min="9486" max="9733" width="9" style="65"/>
    <col min="9734" max="9734" width="7.5" style="65" customWidth="1"/>
    <col min="9735" max="9735" width="9" style="65"/>
    <col min="9736" max="9737" width="6.875" style="65" customWidth="1"/>
    <col min="9738" max="9738" width="7" style="65" customWidth="1"/>
    <col min="9739" max="9739" width="6.75" style="65" customWidth="1"/>
    <col min="9740" max="9740" width="8" style="65" customWidth="1"/>
    <col min="9741" max="9741" width="15" style="65" customWidth="1"/>
    <col min="9742" max="9989" width="9" style="65"/>
    <col min="9990" max="9990" width="7.5" style="65" customWidth="1"/>
    <col min="9991" max="9991" width="9" style="65"/>
    <col min="9992" max="9993" width="6.875" style="65" customWidth="1"/>
    <col min="9994" max="9994" width="7" style="65" customWidth="1"/>
    <col min="9995" max="9995" width="6.75" style="65" customWidth="1"/>
    <col min="9996" max="9996" width="8" style="65" customWidth="1"/>
    <col min="9997" max="9997" width="15" style="65" customWidth="1"/>
    <col min="9998" max="10245" width="9" style="65"/>
    <col min="10246" max="10246" width="7.5" style="65" customWidth="1"/>
    <col min="10247" max="10247" width="9" style="65"/>
    <col min="10248" max="10249" width="6.875" style="65" customWidth="1"/>
    <col min="10250" max="10250" width="7" style="65" customWidth="1"/>
    <col min="10251" max="10251" width="6.75" style="65" customWidth="1"/>
    <col min="10252" max="10252" width="8" style="65" customWidth="1"/>
    <col min="10253" max="10253" width="15" style="65" customWidth="1"/>
    <col min="10254" max="10501" width="9" style="65"/>
    <col min="10502" max="10502" width="7.5" style="65" customWidth="1"/>
    <col min="10503" max="10503" width="9" style="65"/>
    <col min="10504" max="10505" width="6.875" style="65" customWidth="1"/>
    <col min="10506" max="10506" width="7" style="65" customWidth="1"/>
    <col min="10507" max="10507" width="6.75" style="65" customWidth="1"/>
    <col min="10508" max="10508" width="8" style="65" customWidth="1"/>
    <col min="10509" max="10509" width="15" style="65" customWidth="1"/>
    <col min="10510" max="10757" width="9" style="65"/>
    <col min="10758" max="10758" width="7.5" style="65" customWidth="1"/>
    <col min="10759" max="10759" width="9" style="65"/>
    <col min="10760" max="10761" width="6.875" style="65" customWidth="1"/>
    <col min="10762" max="10762" width="7" style="65" customWidth="1"/>
    <col min="10763" max="10763" width="6.75" style="65" customWidth="1"/>
    <col min="10764" max="10764" width="8" style="65" customWidth="1"/>
    <col min="10765" max="10765" width="15" style="65" customWidth="1"/>
    <col min="10766" max="11013" width="9" style="65"/>
    <col min="11014" max="11014" width="7.5" style="65" customWidth="1"/>
    <col min="11015" max="11015" width="9" style="65"/>
    <col min="11016" max="11017" width="6.875" style="65" customWidth="1"/>
    <col min="11018" max="11018" width="7" style="65" customWidth="1"/>
    <col min="11019" max="11019" width="6.75" style="65" customWidth="1"/>
    <col min="11020" max="11020" width="8" style="65" customWidth="1"/>
    <col min="11021" max="11021" width="15" style="65" customWidth="1"/>
    <col min="11022" max="11269" width="9" style="65"/>
    <col min="11270" max="11270" width="7.5" style="65" customWidth="1"/>
    <col min="11271" max="11271" width="9" style="65"/>
    <col min="11272" max="11273" width="6.875" style="65" customWidth="1"/>
    <col min="11274" max="11274" width="7" style="65" customWidth="1"/>
    <col min="11275" max="11275" width="6.75" style="65" customWidth="1"/>
    <col min="11276" max="11276" width="8" style="65" customWidth="1"/>
    <col min="11277" max="11277" width="15" style="65" customWidth="1"/>
    <col min="11278" max="11525" width="9" style="65"/>
    <col min="11526" max="11526" width="7.5" style="65" customWidth="1"/>
    <col min="11527" max="11527" width="9" style="65"/>
    <col min="11528" max="11529" width="6.875" style="65" customWidth="1"/>
    <col min="11530" max="11530" width="7" style="65" customWidth="1"/>
    <col min="11531" max="11531" width="6.75" style="65" customWidth="1"/>
    <col min="11532" max="11532" width="8" style="65" customWidth="1"/>
    <col min="11533" max="11533" width="15" style="65" customWidth="1"/>
    <col min="11534" max="11781" width="9" style="65"/>
    <col min="11782" max="11782" width="7.5" style="65" customWidth="1"/>
    <col min="11783" max="11783" width="9" style="65"/>
    <col min="11784" max="11785" width="6.875" style="65" customWidth="1"/>
    <col min="11786" max="11786" width="7" style="65" customWidth="1"/>
    <col min="11787" max="11787" width="6.75" style="65" customWidth="1"/>
    <col min="11788" max="11788" width="8" style="65" customWidth="1"/>
    <col min="11789" max="11789" width="15" style="65" customWidth="1"/>
    <col min="11790" max="12037" width="9" style="65"/>
    <col min="12038" max="12038" width="7.5" style="65" customWidth="1"/>
    <col min="12039" max="12039" width="9" style="65"/>
    <col min="12040" max="12041" width="6.875" style="65" customWidth="1"/>
    <col min="12042" max="12042" width="7" style="65" customWidth="1"/>
    <col min="12043" max="12043" width="6.75" style="65" customWidth="1"/>
    <col min="12044" max="12044" width="8" style="65" customWidth="1"/>
    <col min="12045" max="12045" width="15" style="65" customWidth="1"/>
    <col min="12046" max="12293" width="9" style="65"/>
    <col min="12294" max="12294" width="7.5" style="65" customWidth="1"/>
    <col min="12295" max="12295" width="9" style="65"/>
    <col min="12296" max="12297" width="6.875" style="65" customWidth="1"/>
    <col min="12298" max="12298" width="7" style="65" customWidth="1"/>
    <col min="12299" max="12299" width="6.75" style="65" customWidth="1"/>
    <col min="12300" max="12300" width="8" style="65" customWidth="1"/>
    <col min="12301" max="12301" width="15" style="65" customWidth="1"/>
    <col min="12302" max="12549" width="9" style="65"/>
    <col min="12550" max="12550" width="7.5" style="65" customWidth="1"/>
    <col min="12551" max="12551" width="9" style="65"/>
    <col min="12552" max="12553" width="6.875" style="65" customWidth="1"/>
    <col min="12554" max="12554" width="7" style="65" customWidth="1"/>
    <col min="12555" max="12555" width="6.75" style="65" customWidth="1"/>
    <col min="12556" max="12556" width="8" style="65" customWidth="1"/>
    <col min="12557" max="12557" width="15" style="65" customWidth="1"/>
    <col min="12558" max="12805" width="9" style="65"/>
    <col min="12806" max="12806" width="7.5" style="65" customWidth="1"/>
    <col min="12807" max="12807" width="9" style="65"/>
    <col min="12808" max="12809" width="6.875" style="65" customWidth="1"/>
    <col min="12810" max="12810" width="7" style="65" customWidth="1"/>
    <col min="12811" max="12811" width="6.75" style="65" customWidth="1"/>
    <col min="12812" max="12812" width="8" style="65" customWidth="1"/>
    <col min="12813" max="12813" width="15" style="65" customWidth="1"/>
    <col min="12814" max="13061" width="9" style="65"/>
    <col min="13062" max="13062" width="7.5" style="65" customWidth="1"/>
    <col min="13063" max="13063" width="9" style="65"/>
    <col min="13064" max="13065" width="6.875" style="65" customWidth="1"/>
    <col min="13066" max="13066" width="7" style="65" customWidth="1"/>
    <col min="13067" max="13067" width="6.75" style="65" customWidth="1"/>
    <col min="13068" max="13068" width="8" style="65" customWidth="1"/>
    <col min="13069" max="13069" width="15" style="65" customWidth="1"/>
    <col min="13070" max="13317" width="9" style="65"/>
    <col min="13318" max="13318" width="7.5" style="65" customWidth="1"/>
    <col min="13319" max="13319" width="9" style="65"/>
    <col min="13320" max="13321" width="6.875" style="65" customWidth="1"/>
    <col min="13322" max="13322" width="7" style="65" customWidth="1"/>
    <col min="13323" max="13323" width="6.75" style="65" customWidth="1"/>
    <col min="13324" max="13324" width="8" style="65" customWidth="1"/>
    <col min="13325" max="13325" width="15" style="65" customWidth="1"/>
    <col min="13326" max="13573" width="9" style="65"/>
    <col min="13574" max="13574" width="7.5" style="65" customWidth="1"/>
    <col min="13575" max="13575" width="9" style="65"/>
    <col min="13576" max="13577" width="6.875" style="65" customWidth="1"/>
    <col min="13578" max="13578" width="7" style="65" customWidth="1"/>
    <col min="13579" max="13579" width="6.75" style="65" customWidth="1"/>
    <col min="13580" max="13580" width="8" style="65" customWidth="1"/>
    <col min="13581" max="13581" width="15" style="65" customWidth="1"/>
    <col min="13582" max="13829" width="9" style="65"/>
    <col min="13830" max="13830" width="7.5" style="65" customWidth="1"/>
    <col min="13831" max="13831" width="9" style="65"/>
    <col min="13832" max="13833" width="6.875" style="65" customWidth="1"/>
    <col min="13834" max="13834" width="7" style="65" customWidth="1"/>
    <col min="13835" max="13835" width="6.75" style="65" customWidth="1"/>
    <col min="13836" max="13836" width="8" style="65" customWidth="1"/>
    <col min="13837" max="13837" width="15" style="65" customWidth="1"/>
    <col min="13838" max="14085" width="9" style="65"/>
    <col min="14086" max="14086" width="7.5" style="65" customWidth="1"/>
    <col min="14087" max="14087" width="9" style="65"/>
    <col min="14088" max="14089" width="6.875" style="65" customWidth="1"/>
    <col min="14090" max="14090" width="7" style="65" customWidth="1"/>
    <col min="14091" max="14091" width="6.75" style="65" customWidth="1"/>
    <col min="14092" max="14092" width="8" style="65" customWidth="1"/>
    <col min="14093" max="14093" width="15" style="65" customWidth="1"/>
    <col min="14094" max="14341" width="9" style="65"/>
    <col min="14342" max="14342" width="7.5" style="65" customWidth="1"/>
    <col min="14343" max="14343" width="9" style="65"/>
    <col min="14344" max="14345" width="6.875" style="65" customWidth="1"/>
    <col min="14346" max="14346" width="7" style="65" customWidth="1"/>
    <col min="14347" max="14347" width="6.75" style="65" customWidth="1"/>
    <col min="14348" max="14348" width="8" style="65" customWidth="1"/>
    <col min="14349" max="14349" width="15" style="65" customWidth="1"/>
    <col min="14350" max="14597" width="9" style="65"/>
    <col min="14598" max="14598" width="7.5" style="65" customWidth="1"/>
    <col min="14599" max="14599" width="9" style="65"/>
    <col min="14600" max="14601" width="6.875" style="65" customWidth="1"/>
    <col min="14602" max="14602" width="7" style="65" customWidth="1"/>
    <col min="14603" max="14603" width="6.75" style="65" customWidth="1"/>
    <col min="14604" max="14604" width="8" style="65" customWidth="1"/>
    <col min="14605" max="14605" width="15" style="65" customWidth="1"/>
    <col min="14606" max="14853" width="9" style="65"/>
    <col min="14854" max="14854" width="7.5" style="65" customWidth="1"/>
    <col min="14855" max="14855" width="9" style="65"/>
    <col min="14856" max="14857" width="6.875" style="65" customWidth="1"/>
    <col min="14858" max="14858" width="7" style="65" customWidth="1"/>
    <col min="14859" max="14859" width="6.75" style="65" customWidth="1"/>
    <col min="14860" max="14860" width="8" style="65" customWidth="1"/>
    <col min="14861" max="14861" width="15" style="65" customWidth="1"/>
    <col min="14862" max="15109" width="9" style="65"/>
    <col min="15110" max="15110" width="7.5" style="65" customWidth="1"/>
    <col min="15111" max="15111" width="9" style="65"/>
    <col min="15112" max="15113" width="6.875" style="65" customWidth="1"/>
    <col min="15114" max="15114" width="7" style="65" customWidth="1"/>
    <col min="15115" max="15115" width="6.75" style="65" customWidth="1"/>
    <col min="15116" max="15116" width="8" style="65" customWidth="1"/>
    <col min="15117" max="15117" width="15" style="65" customWidth="1"/>
    <col min="15118" max="15365" width="9" style="65"/>
    <col min="15366" max="15366" width="7.5" style="65" customWidth="1"/>
    <col min="15367" max="15367" width="9" style="65"/>
    <col min="15368" max="15369" width="6.875" style="65" customWidth="1"/>
    <col min="15370" max="15370" width="7" style="65" customWidth="1"/>
    <col min="15371" max="15371" width="6.75" style="65" customWidth="1"/>
    <col min="15372" max="15372" width="8" style="65" customWidth="1"/>
    <col min="15373" max="15373" width="15" style="65" customWidth="1"/>
    <col min="15374" max="15621" width="9" style="65"/>
    <col min="15622" max="15622" width="7.5" style="65" customWidth="1"/>
    <col min="15623" max="15623" width="9" style="65"/>
    <col min="15624" max="15625" width="6.875" style="65" customWidth="1"/>
    <col min="15626" max="15626" width="7" style="65" customWidth="1"/>
    <col min="15627" max="15627" width="6.75" style="65" customWidth="1"/>
    <col min="15628" max="15628" width="8" style="65" customWidth="1"/>
    <col min="15629" max="15629" width="15" style="65" customWidth="1"/>
    <col min="15630" max="15877" width="9" style="65"/>
    <col min="15878" max="15878" width="7.5" style="65" customWidth="1"/>
    <col min="15879" max="15879" width="9" style="65"/>
    <col min="15880" max="15881" width="6.875" style="65" customWidth="1"/>
    <col min="15882" max="15882" width="7" style="65" customWidth="1"/>
    <col min="15883" max="15883" width="6.75" style="65" customWidth="1"/>
    <col min="15884" max="15884" width="8" style="65" customWidth="1"/>
    <col min="15885" max="15885" width="15" style="65" customWidth="1"/>
    <col min="15886" max="16133" width="9" style="65"/>
    <col min="16134" max="16134" width="7.5" style="65" customWidth="1"/>
    <col min="16135" max="16135" width="9" style="65"/>
    <col min="16136" max="16137" width="6.875" style="65" customWidth="1"/>
    <col min="16138" max="16138" width="7" style="65" customWidth="1"/>
    <col min="16139" max="16139" width="6.75" style="65" customWidth="1"/>
    <col min="16140" max="16140" width="8" style="65" customWidth="1"/>
    <col min="16141" max="16141" width="15" style="65" customWidth="1"/>
    <col min="16142" max="16384" width="9" style="65"/>
  </cols>
  <sheetData>
    <row r="1" spans="1:12">
      <c r="A1" s="65" t="s">
        <v>189</v>
      </c>
      <c r="B1" s="65" t="s">
        <v>190</v>
      </c>
      <c r="C1" s="65" t="s">
        <v>191</v>
      </c>
      <c r="D1" s="65" t="s">
        <v>192</v>
      </c>
      <c r="E1" s="65" t="s">
        <v>193</v>
      </c>
      <c r="F1" s="65" t="s">
        <v>194</v>
      </c>
      <c r="G1" s="65" t="s">
        <v>195</v>
      </c>
      <c r="H1" s="65" t="s">
        <v>196</v>
      </c>
      <c r="I1" s="65" t="s">
        <v>197</v>
      </c>
      <c r="J1" s="65" t="s">
        <v>198</v>
      </c>
      <c r="K1" s="66" t="s">
        <v>199</v>
      </c>
      <c r="L1" s="66" t="s">
        <v>200</v>
      </c>
    </row>
    <row r="2" spans="1:12">
      <c r="A2" s="65">
        <v>0</v>
      </c>
      <c r="B2" s="65">
        <v>0.1</v>
      </c>
      <c r="C2" s="65">
        <v>5.5</v>
      </c>
      <c r="D2" s="65">
        <v>0.1</v>
      </c>
      <c r="E2" s="65">
        <v>0</v>
      </c>
      <c r="F2" s="65">
        <v>2</v>
      </c>
      <c r="G2" s="67" t="s">
        <v>201</v>
      </c>
      <c r="J2" s="65">
        <v>4</v>
      </c>
      <c r="K2" s="65">
        <v>6</v>
      </c>
      <c r="L2" s="65">
        <v>1E-3</v>
      </c>
    </row>
    <row r="3" spans="1:12">
      <c r="A3" s="65">
        <v>0</v>
      </c>
      <c r="B3" s="65">
        <v>0.05</v>
      </c>
      <c r="C3" s="65">
        <v>5.5</v>
      </c>
      <c r="D3" s="65">
        <v>0.1</v>
      </c>
      <c r="E3" s="65">
        <v>0</v>
      </c>
      <c r="F3" s="65">
        <v>2</v>
      </c>
      <c r="G3" s="67" t="s">
        <v>184</v>
      </c>
      <c r="J3" s="65">
        <v>4</v>
      </c>
      <c r="K3" s="65">
        <v>6</v>
      </c>
      <c r="L3" s="65">
        <v>1E-3</v>
      </c>
    </row>
    <row r="4" spans="1:12">
      <c r="A4" s="65">
        <v>0</v>
      </c>
      <c r="B4" s="65">
        <v>0.01</v>
      </c>
      <c r="C4" s="65">
        <v>5.5</v>
      </c>
      <c r="D4" s="65">
        <v>0.1</v>
      </c>
      <c r="E4" s="65">
        <v>0</v>
      </c>
      <c r="F4" s="65">
        <v>2</v>
      </c>
      <c r="G4" s="67" t="s">
        <v>202</v>
      </c>
      <c r="J4" s="65">
        <v>4</v>
      </c>
      <c r="K4" s="65">
        <v>6</v>
      </c>
      <c r="L4" s="65">
        <v>1E-3</v>
      </c>
    </row>
    <row r="5" spans="1:12" s="68" customFormat="1">
      <c r="A5" s="68">
        <v>0</v>
      </c>
      <c r="B5" s="68">
        <v>1</v>
      </c>
      <c r="C5" s="68">
        <v>5.5</v>
      </c>
      <c r="D5" s="68">
        <v>1</v>
      </c>
      <c r="E5" s="68">
        <v>0</v>
      </c>
      <c r="F5" s="68">
        <v>2</v>
      </c>
      <c r="G5" s="69" t="s">
        <v>203</v>
      </c>
      <c r="J5" s="68">
        <v>6</v>
      </c>
      <c r="K5" s="68">
        <v>6</v>
      </c>
      <c r="L5" s="68">
        <v>1</v>
      </c>
    </row>
    <row r="6" spans="1:12">
      <c r="A6" s="65">
        <v>0</v>
      </c>
      <c r="B6" s="65">
        <v>0.5</v>
      </c>
      <c r="C6" s="65">
        <v>5.5</v>
      </c>
      <c r="D6" s="65">
        <v>1</v>
      </c>
      <c r="E6" s="65">
        <v>0</v>
      </c>
      <c r="F6" s="65">
        <v>2</v>
      </c>
      <c r="G6" s="70" t="s">
        <v>186</v>
      </c>
      <c r="J6" s="65">
        <v>6</v>
      </c>
      <c r="K6" s="65">
        <v>6</v>
      </c>
      <c r="L6" s="65">
        <v>1</v>
      </c>
    </row>
    <row r="7" spans="1:12">
      <c r="A7" s="65">
        <v>0</v>
      </c>
      <c r="B7" s="65">
        <v>0.2</v>
      </c>
      <c r="C7" s="65">
        <v>5.5</v>
      </c>
      <c r="D7" s="65">
        <v>1</v>
      </c>
      <c r="E7" s="65">
        <v>0</v>
      </c>
      <c r="F7" s="65">
        <v>2</v>
      </c>
      <c r="G7" s="70" t="s">
        <v>204</v>
      </c>
      <c r="J7" s="65">
        <v>6</v>
      </c>
      <c r="K7" s="65">
        <v>6</v>
      </c>
      <c r="L7" s="65">
        <v>1</v>
      </c>
    </row>
    <row r="8" spans="1:12" s="68" customFormat="1">
      <c r="A8" s="68">
        <v>0</v>
      </c>
      <c r="B8" s="68">
        <v>10</v>
      </c>
      <c r="C8" s="68">
        <v>5.5</v>
      </c>
      <c r="D8" s="68">
        <v>10</v>
      </c>
      <c r="E8" s="68">
        <v>0</v>
      </c>
      <c r="F8" s="68">
        <v>2</v>
      </c>
      <c r="G8" s="69" t="s">
        <v>205</v>
      </c>
      <c r="J8" s="68">
        <v>5</v>
      </c>
      <c r="K8" s="68">
        <v>6</v>
      </c>
      <c r="L8" s="68">
        <v>1</v>
      </c>
    </row>
    <row r="9" spans="1:12">
      <c r="A9" s="65">
        <v>0</v>
      </c>
      <c r="B9" s="65">
        <v>9</v>
      </c>
      <c r="C9" s="65">
        <v>5.5</v>
      </c>
      <c r="D9" s="65">
        <v>10</v>
      </c>
      <c r="E9" s="65">
        <v>0</v>
      </c>
      <c r="F9" s="65">
        <v>2</v>
      </c>
      <c r="G9" s="70" t="s">
        <v>187</v>
      </c>
      <c r="J9" s="65">
        <v>5</v>
      </c>
      <c r="K9" s="65">
        <v>6</v>
      </c>
      <c r="L9" s="65">
        <v>1</v>
      </c>
    </row>
    <row r="10" spans="1:12">
      <c r="A10" s="65">
        <v>0</v>
      </c>
      <c r="B10" s="71">
        <v>8</v>
      </c>
      <c r="C10" s="65">
        <v>5.5</v>
      </c>
      <c r="D10" s="65">
        <v>10</v>
      </c>
      <c r="E10" s="65">
        <v>0</v>
      </c>
      <c r="F10" s="65">
        <v>2</v>
      </c>
      <c r="G10" s="70" t="s">
        <v>188</v>
      </c>
      <c r="J10" s="65">
        <v>5</v>
      </c>
      <c r="K10" s="65">
        <v>6</v>
      </c>
      <c r="L10" s="65">
        <v>1</v>
      </c>
    </row>
    <row r="11" spans="1:12">
      <c r="A11" s="65">
        <v>0</v>
      </c>
      <c r="B11" s="71">
        <v>7</v>
      </c>
      <c r="C11" s="65">
        <v>5.5</v>
      </c>
      <c r="D11" s="65">
        <v>10</v>
      </c>
      <c r="E11" s="65">
        <v>0</v>
      </c>
      <c r="F11" s="65">
        <v>2</v>
      </c>
      <c r="G11" s="70" t="s">
        <v>206</v>
      </c>
      <c r="J11" s="65">
        <v>5</v>
      </c>
      <c r="K11" s="65">
        <v>6</v>
      </c>
      <c r="L11" s="65">
        <v>1</v>
      </c>
    </row>
    <row r="12" spans="1:12">
      <c r="A12" s="65">
        <v>0</v>
      </c>
      <c r="B12" s="71">
        <v>6</v>
      </c>
      <c r="C12" s="65">
        <v>5.5</v>
      </c>
      <c r="D12" s="65">
        <v>10</v>
      </c>
      <c r="E12" s="65">
        <v>0</v>
      </c>
      <c r="F12" s="65">
        <v>2</v>
      </c>
      <c r="G12" s="70" t="s">
        <v>207</v>
      </c>
      <c r="J12" s="65">
        <v>5</v>
      </c>
      <c r="K12" s="65">
        <v>6</v>
      </c>
      <c r="L12" s="65">
        <v>1</v>
      </c>
    </row>
    <row r="13" spans="1:12">
      <c r="A13" s="65">
        <v>0</v>
      </c>
      <c r="B13" s="71">
        <v>5</v>
      </c>
      <c r="C13" s="65">
        <v>5.5</v>
      </c>
      <c r="D13" s="65">
        <v>10</v>
      </c>
      <c r="E13" s="65">
        <v>0</v>
      </c>
      <c r="F13" s="65">
        <v>2</v>
      </c>
      <c r="G13" s="70" t="s">
        <v>208</v>
      </c>
      <c r="J13" s="65">
        <v>5</v>
      </c>
      <c r="K13" s="65">
        <v>6</v>
      </c>
      <c r="L13" s="65">
        <v>1</v>
      </c>
    </row>
    <row r="14" spans="1:12">
      <c r="A14" s="65">
        <v>0</v>
      </c>
      <c r="B14" s="71">
        <v>4</v>
      </c>
      <c r="C14" s="65">
        <v>5.5</v>
      </c>
      <c r="D14" s="65">
        <v>10</v>
      </c>
      <c r="E14" s="65">
        <v>0</v>
      </c>
      <c r="F14" s="65">
        <v>2</v>
      </c>
      <c r="G14" s="70" t="s">
        <v>209</v>
      </c>
      <c r="J14" s="65">
        <v>5</v>
      </c>
      <c r="K14" s="65">
        <v>6</v>
      </c>
      <c r="L14" s="65">
        <v>1</v>
      </c>
    </row>
    <row r="15" spans="1:12">
      <c r="A15" s="65">
        <v>0</v>
      </c>
      <c r="B15" s="71">
        <v>3</v>
      </c>
      <c r="C15" s="65">
        <v>5.5</v>
      </c>
      <c r="D15" s="65">
        <v>10</v>
      </c>
      <c r="E15" s="65">
        <v>0</v>
      </c>
      <c r="F15" s="65">
        <v>2</v>
      </c>
      <c r="G15" s="70" t="s">
        <v>210</v>
      </c>
      <c r="J15" s="65">
        <v>5</v>
      </c>
      <c r="K15" s="65">
        <v>6</v>
      </c>
      <c r="L15" s="65">
        <v>1</v>
      </c>
    </row>
    <row r="16" spans="1:12">
      <c r="A16" s="65">
        <v>0</v>
      </c>
      <c r="B16" s="71">
        <v>2</v>
      </c>
      <c r="C16" s="65">
        <v>5.5</v>
      </c>
      <c r="D16" s="65">
        <v>10</v>
      </c>
      <c r="E16" s="65">
        <v>0</v>
      </c>
      <c r="F16" s="65">
        <v>2</v>
      </c>
      <c r="G16" s="70" t="s">
        <v>211</v>
      </c>
      <c r="J16" s="65">
        <v>5</v>
      </c>
      <c r="K16" s="65">
        <v>6</v>
      </c>
      <c r="L16" s="65">
        <v>1</v>
      </c>
    </row>
    <row r="17" spans="1:12">
      <c r="A17" s="65">
        <v>0</v>
      </c>
      <c r="B17" s="65">
        <v>1</v>
      </c>
      <c r="C17" s="65">
        <v>5.5</v>
      </c>
      <c r="D17" s="65">
        <v>10</v>
      </c>
      <c r="E17" s="65">
        <v>0</v>
      </c>
      <c r="F17" s="65">
        <v>2</v>
      </c>
      <c r="G17" s="70" t="s">
        <v>212</v>
      </c>
      <c r="J17" s="65">
        <v>5</v>
      </c>
      <c r="K17" s="65">
        <v>6</v>
      </c>
      <c r="L17" s="65">
        <v>1</v>
      </c>
    </row>
    <row r="18" spans="1:12" s="68" customFormat="1">
      <c r="A18" s="68">
        <v>0</v>
      </c>
      <c r="B18" s="68">
        <v>100</v>
      </c>
      <c r="C18" s="68">
        <v>5.5</v>
      </c>
      <c r="D18" s="68">
        <v>100</v>
      </c>
      <c r="E18" s="68">
        <v>0</v>
      </c>
      <c r="F18" s="68">
        <v>2</v>
      </c>
      <c r="G18" s="69" t="s">
        <v>213</v>
      </c>
      <c r="J18" s="68">
        <v>4</v>
      </c>
      <c r="K18" s="68">
        <v>6</v>
      </c>
      <c r="L18" s="68">
        <v>1</v>
      </c>
    </row>
    <row r="19" spans="1:12">
      <c r="A19" s="65">
        <v>0</v>
      </c>
      <c r="B19" s="65">
        <v>50</v>
      </c>
      <c r="C19" s="65">
        <v>5.5</v>
      </c>
      <c r="D19" s="65">
        <v>100</v>
      </c>
      <c r="E19" s="65">
        <v>0</v>
      </c>
      <c r="F19" s="65">
        <v>2</v>
      </c>
      <c r="G19" s="70" t="s">
        <v>214</v>
      </c>
      <c r="J19" s="65">
        <v>4</v>
      </c>
      <c r="K19" s="65">
        <v>6</v>
      </c>
      <c r="L19" s="65">
        <v>1</v>
      </c>
    </row>
    <row r="20" spans="1:12">
      <c r="A20" s="65">
        <v>0</v>
      </c>
      <c r="B20" s="65">
        <v>20</v>
      </c>
      <c r="C20" s="65">
        <v>5.5</v>
      </c>
      <c r="D20" s="65">
        <v>100</v>
      </c>
      <c r="E20" s="65">
        <v>0</v>
      </c>
      <c r="F20" s="65">
        <v>2</v>
      </c>
      <c r="G20" s="70" t="s">
        <v>215</v>
      </c>
      <c r="J20" s="65">
        <v>4</v>
      </c>
      <c r="K20" s="65">
        <v>6</v>
      </c>
      <c r="L20" s="65">
        <v>1</v>
      </c>
    </row>
    <row r="21" spans="1:12" s="68" customFormat="1">
      <c r="A21" s="68">
        <v>0</v>
      </c>
      <c r="B21" s="68">
        <v>1000</v>
      </c>
      <c r="C21" s="68">
        <v>5.5</v>
      </c>
      <c r="D21" s="68">
        <v>1000</v>
      </c>
      <c r="E21" s="68">
        <v>0</v>
      </c>
      <c r="F21" s="68">
        <v>2</v>
      </c>
      <c r="G21" s="69" t="s">
        <v>216</v>
      </c>
      <c r="J21" s="68">
        <v>3</v>
      </c>
      <c r="K21" s="68">
        <v>6</v>
      </c>
      <c r="L21" s="68">
        <v>1</v>
      </c>
    </row>
    <row r="22" spans="1:12">
      <c r="A22" s="65">
        <v>0</v>
      </c>
      <c r="B22" s="65">
        <v>500</v>
      </c>
      <c r="C22" s="65">
        <v>5.5</v>
      </c>
      <c r="D22" s="65">
        <v>1000</v>
      </c>
      <c r="E22" s="65">
        <v>0</v>
      </c>
      <c r="F22" s="65">
        <v>2</v>
      </c>
      <c r="G22" s="70" t="s">
        <v>217</v>
      </c>
      <c r="J22" s="65">
        <v>3</v>
      </c>
      <c r="K22" s="65">
        <v>6</v>
      </c>
      <c r="L22" s="65">
        <v>1</v>
      </c>
    </row>
    <row r="23" spans="1:12">
      <c r="A23" s="65">
        <v>0</v>
      </c>
      <c r="B23" s="65">
        <v>200</v>
      </c>
      <c r="C23" s="65">
        <v>5.5</v>
      </c>
      <c r="D23" s="65">
        <v>1000</v>
      </c>
      <c r="E23" s="65">
        <v>0</v>
      </c>
      <c r="F23" s="65">
        <v>2</v>
      </c>
      <c r="G23" s="70" t="s">
        <v>218</v>
      </c>
      <c r="J23" s="65">
        <v>3</v>
      </c>
      <c r="K23" s="65">
        <v>6</v>
      </c>
      <c r="L23" s="65">
        <v>1</v>
      </c>
    </row>
    <row r="24" spans="1:12" s="68" customFormat="1">
      <c r="A24" s="68">
        <v>0</v>
      </c>
      <c r="B24" s="68">
        <v>-0.1</v>
      </c>
      <c r="C24" s="68">
        <v>5.5</v>
      </c>
      <c r="D24" s="68">
        <v>0.1</v>
      </c>
      <c r="E24" s="68">
        <v>0</v>
      </c>
      <c r="F24" s="68">
        <v>2</v>
      </c>
      <c r="G24" s="69" t="s">
        <v>219</v>
      </c>
      <c r="J24" s="68">
        <v>4</v>
      </c>
      <c r="K24" s="68">
        <v>6</v>
      </c>
      <c r="L24" s="68">
        <v>1</v>
      </c>
    </row>
    <row r="25" spans="1:12">
      <c r="A25" s="65">
        <v>0</v>
      </c>
      <c r="B25" s="65">
        <v>-0.01</v>
      </c>
      <c r="C25" s="65">
        <v>5.5</v>
      </c>
      <c r="D25" s="65">
        <v>0.1</v>
      </c>
      <c r="E25" s="65">
        <v>0</v>
      </c>
      <c r="F25" s="65">
        <v>2</v>
      </c>
      <c r="G25" s="67" t="s">
        <v>220</v>
      </c>
      <c r="J25" s="65">
        <v>4</v>
      </c>
      <c r="K25" s="65">
        <v>6</v>
      </c>
      <c r="L25" s="65">
        <v>1</v>
      </c>
    </row>
    <row r="26" spans="1:12" s="68" customFormat="1">
      <c r="A26" s="68">
        <v>0</v>
      </c>
      <c r="B26" s="68">
        <v>-1</v>
      </c>
      <c r="C26" s="68">
        <v>5.5</v>
      </c>
      <c r="D26" s="68">
        <v>1</v>
      </c>
      <c r="E26" s="68">
        <v>0</v>
      </c>
      <c r="F26" s="68">
        <v>2</v>
      </c>
      <c r="G26" s="69" t="s">
        <v>221</v>
      </c>
      <c r="J26" s="68">
        <v>6</v>
      </c>
      <c r="K26" s="68">
        <v>6</v>
      </c>
      <c r="L26" s="68">
        <v>1</v>
      </c>
    </row>
    <row r="27" spans="1:12">
      <c r="A27" s="65">
        <v>0</v>
      </c>
      <c r="B27" s="65">
        <v>-0.2</v>
      </c>
      <c r="C27" s="65">
        <v>5.5</v>
      </c>
      <c r="D27" s="65">
        <v>1</v>
      </c>
      <c r="E27" s="65">
        <v>0</v>
      </c>
      <c r="F27" s="65">
        <v>2</v>
      </c>
      <c r="G27" s="70" t="s">
        <v>222</v>
      </c>
      <c r="J27" s="65">
        <v>6</v>
      </c>
      <c r="K27" s="65">
        <v>6</v>
      </c>
      <c r="L27" s="65">
        <v>1</v>
      </c>
    </row>
    <row r="28" spans="1:12" s="68" customFormat="1">
      <c r="A28" s="68">
        <v>0</v>
      </c>
      <c r="B28" s="68">
        <v>-10</v>
      </c>
      <c r="C28" s="68">
        <v>5.5</v>
      </c>
      <c r="D28" s="68">
        <v>10</v>
      </c>
      <c r="E28" s="68">
        <v>0</v>
      </c>
      <c r="F28" s="68">
        <v>2</v>
      </c>
      <c r="G28" s="69" t="s">
        <v>223</v>
      </c>
      <c r="J28" s="68">
        <v>5</v>
      </c>
      <c r="K28" s="68">
        <v>6</v>
      </c>
      <c r="L28" s="68">
        <v>1</v>
      </c>
    </row>
    <row r="29" spans="1:12">
      <c r="A29" s="65">
        <v>0</v>
      </c>
      <c r="B29" s="65">
        <v>-1</v>
      </c>
      <c r="C29" s="65">
        <v>5.5</v>
      </c>
      <c r="D29" s="65">
        <v>10</v>
      </c>
      <c r="E29" s="65">
        <v>0</v>
      </c>
      <c r="F29" s="65">
        <v>2</v>
      </c>
      <c r="G29" s="70" t="s">
        <v>224</v>
      </c>
      <c r="J29" s="65">
        <v>5</v>
      </c>
      <c r="K29" s="65">
        <v>6</v>
      </c>
      <c r="L29" s="65">
        <v>1</v>
      </c>
    </row>
    <row r="30" spans="1:12" s="68" customFormat="1">
      <c r="A30" s="68">
        <v>0</v>
      </c>
      <c r="B30" s="68">
        <v>-100</v>
      </c>
      <c r="C30" s="68">
        <v>5.5</v>
      </c>
      <c r="D30" s="68">
        <v>100</v>
      </c>
      <c r="E30" s="68">
        <v>0</v>
      </c>
      <c r="F30" s="68">
        <v>2</v>
      </c>
      <c r="G30" s="69" t="s">
        <v>225</v>
      </c>
      <c r="J30" s="68">
        <v>4</v>
      </c>
      <c r="K30" s="68">
        <v>6</v>
      </c>
      <c r="L30" s="68">
        <v>1</v>
      </c>
    </row>
    <row r="31" spans="1:12">
      <c r="A31" s="65">
        <v>0</v>
      </c>
      <c r="B31" s="65">
        <v>-20</v>
      </c>
      <c r="C31" s="65">
        <v>5.5</v>
      </c>
      <c r="D31" s="65">
        <v>100</v>
      </c>
      <c r="E31" s="65">
        <v>0</v>
      </c>
      <c r="F31" s="65">
        <v>2</v>
      </c>
      <c r="G31" s="70" t="s">
        <v>226</v>
      </c>
      <c r="J31" s="65">
        <v>4</v>
      </c>
      <c r="K31" s="65">
        <v>6</v>
      </c>
      <c r="L31" s="65">
        <v>1</v>
      </c>
    </row>
    <row r="32" spans="1:12" s="68" customFormat="1">
      <c r="A32" s="68">
        <v>0</v>
      </c>
      <c r="B32" s="68">
        <v>-1000</v>
      </c>
      <c r="C32" s="68">
        <v>5.5</v>
      </c>
      <c r="D32" s="68">
        <v>1000</v>
      </c>
      <c r="E32" s="68">
        <v>0</v>
      </c>
      <c r="F32" s="68">
        <v>2</v>
      </c>
      <c r="G32" s="69" t="s">
        <v>227</v>
      </c>
      <c r="J32" s="68">
        <v>3</v>
      </c>
      <c r="K32" s="68">
        <v>6</v>
      </c>
      <c r="L32" s="68">
        <v>1</v>
      </c>
    </row>
    <row r="33" spans="1:12">
      <c r="A33" s="65">
        <v>0</v>
      </c>
      <c r="B33" s="65">
        <v>-200</v>
      </c>
      <c r="C33" s="65">
        <v>5.5</v>
      </c>
      <c r="D33" s="65">
        <v>1000</v>
      </c>
      <c r="E33" s="65">
        <v>0</v>
      </c>
      <c r="F33" s="65">
        <v>2</v>
      </c>
      <c r="G33" s="70" t="s">
        <v>228</v>
      </c>
      <c r="J33" s="65">
        <v>3</v>
      </c>
      <c r="K33" s="71">
        <v>6</v>
      </c>
      <c r="L33" s="65">
        <v>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26"/>
  <sheetViews>
    <sheetView topLeftCell="A4" workbookViewId="0">
      <selection activeCell="G26" sqref="G26"/>
    </sheetView>
  </sheetViews>
  <sheetFormatPr defaultRowHeight="14.25"/>
  <cols>
    <col min="1" max="1" width="9" style="65"/>
    <col min="2" max="2" width="13.125" style="65" customWidth="1"/>
    <col min="3" max="4" width="9" style="65"/>
    <col min="5" max="5" width="5.875" style="65" customWidth="1"/>
    <col min="6" max="6" width="4.875" style="65" customWidth="1"/>
    <col min="7" max="8" width="9" style="65"/>
    <col min="9" max="10" width="8.125" style="65" customWidth="1"/>
    <col min="11" max="11" width="4.625" style="65" customWidth="1"/>
    <col min="12" max="12" width="6.375" style="65" customWidth="1"/>
    <col min="13" max="257" width="9" style="65"/>
    <col min="258" max="258" width="13.125" style="65" customWidth="1"/>
    <col min="259" max="260" width="9" style="65"/>
    <col min="261" max="261" width="5.875" style="65" customWidth="1"/>
    <col min="262" max="262" width="4.875" style="65" customWidth="1"/>
    <col min="263" max="264" width="9" style="65"/>
    <col min="265" max="266" width="8.125" style="65" customWidth="1"/>
    <col min="267" max="267" width="4.625" style="65" customWidth="1"/>
    <col min="268" max="268" width="6.375" style="65" customWidth="1"/>
    <col min="269" max="513" width="9" style="65"/>
    <col min="514" max="514" width="13.125" style="65" customWidth="1"/>
    <col min="515" max="516" width="9" style="65"/>
    <col min="517" max="517" width="5.875" style="65" customWidth="1"/>
    <col min="518" max="518" width="4.875" style="65" customWidth="1"/>
    <col min="519" max="520" width="9" style="65"/>
    <col min="521" max="522" width="8.125" style="65" customWidth="1"/>
    <col min="523" max="523" width="4.625" style="65" customWidth="1"/>
    <col min="524" max="524" width="6.375" style="65" customWidth="1"/>
    <col min="525" max="769" width="9" style="65"/>
    <col min="770" max="770" width="13.125" style="65" customWidth="1"/>
    <col min="771" max="772" width="9" style="65"/>
    <col min="773" max="773" width="5.875" style="65" customWidth="1"/>
    <col min="774" max="774" width="4.875" style="65" customWidth="1"/>
    <col min="775" max="776" width="9" style="65"/>
    <col min="777" max="778" width="8.125" style="65" customWidth="1"/>
    <col min="779" max="779" width="4.625" style="65" customWidth="1"/>
    <col min="780" max="780" width="6.375" style="65" customWidth="1"/>
    <col min="781" max="1025" width="9" style="65"/>
    <col min="1026" max="1026" width="13.125" style="65" customWidth="1"/>
    <col min="1027" max="1028" width="9" style="65"/>
    <col min="1029" max="1029" width="5.875" style="65" customWidth="1"/>
    <col min="1030" max="1030" width="4.875" style="65" customWidth="1"/>
    <col min="1031" max="1032" width="9" style="65"/>
    <col min="1033" max="1034" width="8.125" style="65" customWidth="1"/>
    <col min="1035" max="1035" width="4.625" style="65" customWidth="1"/>
    <col min="1036" max="1036" width="6.375" style="65" customWidth="1"/>
    <col min="1037" max="1281" width="9" style="65"/>
    <col min="1282" max="1282" width="13.125" style="65" customWidth="1"/>
    <col min="1283" max="1284" width="9" style="65"/>
    <col min="1285" max="1285" width="5.875" style="65" customWidth="1"/>
    <col min="1286" max="1286" width="4.875" style="65" customWidth="1"/>
    <col min="1287" max="1288" width="9" style="65"/>
    <col min="1289" max="1290" width="8.125" style="65" customWidth="1"/>
    <col min="1291" max="1291" width="4.625" style="65" customWidth="1"/>
    <col min="1292" max="1292" width="6.375" style="65" customWidth="1"/>
    <col min="1293" max="1537" width="9" style="65"/>
    <col min="1538" max="1538" width="13.125" style="65" customWidth="1"/>
    <col min="1539" max="1540" width="9" style="65"/>
    <col min="1541" max="1541" width="5.875" style="65" customWidth="1"/>
    <col min="1542" max="1542" width="4.875" style="65" customWidth="1"/>
    <col min="1543" max="1544" width="9" style="65"/>
    <col min="1545" max="1546" width="8.125" style="65" customWidth="1"/>
    <col min="1547" max="1547" width="4.625" style="65" customWidth="1"/>
    <col min="1548" max="1548" width="6.375" style="65" customWidth="1"/>
    <col min="1549" max="1793" width="9" style="65"/>
    <col min="1794" max="1794" width="13.125" style="65" customWidth="1"/>
    <col min="1795" max="1796" width="9" style="65"/>
    <col min="1797" max="1797" width="5.875" style="65" customWidth="1"/>
    <col min="1798" max="1798" width="4.875" style="65" customWidth="1"/>
    <col min="1799" max="1800" width="9" style="65"/>
    <col min="1801" max="1802" width="8.125" style="65" customWidth="1"/>
    <col min="1803" max="1803" width="4.625" style="65" customWidth="1"/>
    <col min="1804" max="1804" width="6.375" style="65" customWidth="1"/>
    <col min="1805" max="2049" width="9" style="65"/>
    <col min="2050" max="2050" width="13.125" style="65" customWidth="1"/>
    <col min="2051" max="2052" width="9" style="65"/>
    <col min="2053" max="2053" width="5.875" style="65" customWidth="1"/>
    <col min="2054" max="2054" width="4.875" style="65" customWidth="1"/>
    <col min="2055" max="2056" width="9" style="65"/>
    <col min="2057" max="2058" width="8.125" style="65" customWidth="1"/>
    <col min="2059" max="2059" width="4.625" style="65" customWidth="1"/>
    <col min="2060" max="2060" width="6.375" style="65" customWidth="1"/>
    <col min="2061" max="2305" width="9" style="65"/>
    <col min="2306" max="2306" width="13.125" style="65" customWidth="1"/>
    <col min="2307" max="2308" width="9" style="65"/>
    <col min="2309" max="2309" width="5.875" style="65" customWidth="1"/>
    <col min="2310" max="2310" width="4.875" style="65" customWidth="1"/>
    <col min="2311" max="2312" width="9" style="65"/>
    <col min="2313" max="2314" width="8.125" style="65" customWidth="1"/>
    <col min="2315" max="2315" width="4.625" style="65" customWidth="1"/>
    <col min="2316" max="2316" width="6.375" style="65" customWidth="1"/>
    <col min="2317" max="2561" width="9" style="65"/>
    <col min="2562" max="2562" width="13.125" style="65" customWidth="1"/>
    <col min="2563" max="2564" width="9" style="65"/>
    <col min="2565" max="2565" width="5.875" style="65" customWidth="1"/>
    <col min="2566" max="2566" width="4.875" style="65" customWidth="1"/>
    <col min="2567" max="2568" width="9" style="65"/>
    <col min="2569" max="2570" width="8.125" style="65" customWidth="1"/>
    <col min="2571" max="2571" width="4.625" style="65" customWidth="1"/>
    <col min="2572" max="2572" width="6.375" style="65" customWidth="1"/>
    <col min="2573" max="2817" width="9" style="65"/>
    <col min="2818" max="2818" width="13.125" style="65" customWidth="1"/>
    <col min="2819" max="2820" width="9" style="65"/>
    <col min="2821" max="2821" width="5.875" style="65" customWidth="1"/>
    <col min="2822" max="2822" width="4.875" style="65" customWidth="1"/>
    <col min="2823" max="2824" width="9" style="65"/>
    <col min="2825" max="2826" width="8.125" style="65" customWidth="1"/>
    <col min="2827" max="2827" width="4.625" style="65" customWidth="1"/>
    <col min="2828" max="2828" width="6.375" style="65" customWidth="1"/>
    <col min="2829" max="3073" width="9" style="65"/>
    <col min="3074" max="3074" width="13.125" style="65" customWidth="1"/>
    <col min="3075" max="3076" width="9" style="65"/>
    <col min="3077" max="3077" width="5.875" style="65" customWidth="1"/>
    <col min="3078" max="3078" width="4.875" style="65" customWidth="1"/>
    <col min="3079" max="3080" width="9" style="65"/>
    <col min="3081" max="3082" width="8.125" style="65" customWidth="1"/>
    <col min="3083" max="3083" width="4.625" style="65" customWidth="1"/>
    <col min="3084" max="3084" width="6.375" style="65" customWidth="1"/>
    <col min="3085" max="3329" width="9" style="65"/>
    <col min="3330" max="3330" width="13.125" style="65" customWidth="1"/>
    <col min="3331" max="3332" width="9" style="65"/>
    <col min="3333" max="3333" width="5.875" style="65" customWidth="1"/>
    <col min="3334" max="3334" width="4.875" style="65" customWidth="1"/>
    <col min="3335" max="3336" width="9" style="65"/>
    <col min="3337" max="3338" width="8.125" style="65" customWidth="1"/>
    <col min="3339" max="3339" width="4.625" style="65" customWidth="1"/>
    <col min="3340" max="3340" width="6.375" style="65" customWidth="1"/>
    <col min="3341" max="3585" width="9" style="65"/>
    <col min="3586" max="3586" width="13.125" style="65" customWidth="1"/>
    <col min="3587" max="3588" width="9" style="65"/>
    <col min="3589" max="3589" width="5.875" style="65" customWidth="1"/>
    <col min="3590" max="3590" width="4.875" style="65" customWidth="1"/>
    <col min="3591" max="3592" width="9" style="65"/>
    <col min="3593" max="3594" width="8.125" style="65" customWidth="1"/>
    <col min="3595" max="3595" width="4.625" style="65" customWidth="1"/>
    <col min="3596" max="3596" width="6.375" style="65" customWidth="1"/>
    <col min="3597" max="3841" width="9" style="65"/>
    <col min="3842" max="3842" width="13.125" style="65" customWidth="1"/>
    <col min="3843" max="3844" width="9" style="65"/>
    <col min="3845" max="3845" width="5.875" style="65" customWidth="1"/>
    <col min="3846" max="3846" width="4.875" style="65" customWidth="1"/>
    <col min="3847" max="3848" width="9" style="65"/>
    <col min="3849" max="3850" width="8.125" style="65" customWidth="1"/>
    <col min="3851" max="3851" width="4.625" style="65" customWidth="1"/>
    <col min="3852" max="3852" width="6.375" style="65" customWidth="1"/>
    <col min="3853" max="4097" width="9" style="65"/>
    <col min="4098" max="4098" width="13.125" style="65" customWidth="1"/>
    <col min="4099" max="4100" width="9" style="65"/>
    <col min="4101" max="4101" width="5.875" style="65" customWidth="1"/>
    <col min="4102" max="4102" width="4.875" style="65" customWidth="1"/>
    <col min="4103" max="4104" width="9" style="65"/>
    <col min="4105" max="4106" width="8.125" style="65" customWidth="1"/>
    <col min="4107" max="4107" width="4.625" style="65" customWidth="1"/>
    <col min="4108" max="4108" width="6.375" style="65" customWidth="1"/>
    <col min="4109" max="4353" width="9" style="65"/>
    <col min="4354" max="4354" width="13.125" style="65" customWidth="1"/>
    <col min="4355" max="4356" width="9" style="65"/>
    <col min="4357" max="4357" width="5.875" style="65" customWidth="1"/>
    <col min="4358" max="4358" width="4.875" style="65" customWidth="1"/>
    <col min="4359" max="4360" width="9" style="65"/>
    <col min="4361" max="4362" width="8.125" style="65" customWidth="1"/>
    <col min="4363" max="4363" width="4.625" style="65" customWidth="1"/>
    <col min="4364" max="4364" width="6.375" style="65" customWidth="1"/>
    <col min="4365" max="4609" width="9" style="65"/>
    <col min="4610" max="4610" width="13.125" style="65" customWidth="1"/>
    <col min="4611" max="4612" width="9" style="65"/>
    <col min="4613" max="4613" width="5.875" style="65" customWidth="1"/>
    <col min="4614" max="4614" width="4.875" style="65" customWidth="1"/>
    <col min="4615" max="4616" width="9" style="65"/>
    <col min="4617" max="4618" width="8.125" style="65" customWidth="1"/>
    <col min="4619" max="4619" width="4.625" style="65" customWidth="1"/>
    <col min="4620" max="4620" width="6.375" style="65" customWidth="1"/>
    <col min="4621" max="4865" width="9" style="65"/>
    <col min="4866" max="4866" width="13.125" style="65" customWidth="1"/>
    <col min="4867" max="4868" width="9" style="65"/>
    <col min="4869" max="4869" width="5.875" style="65" customWidth="1"/>
    <col min="4870" max="4870" width="4.875" style="65" customWidth="1"/>
    <col min="4871" max="4872" width="9" style="65"/>
    <col min="4873" max="4874" width="8.125" style="65" customWidth="1"/>
    <col min="4875" max="4875" width="4.625" style="65" customWidth="1"/>
    <col min="4876" max="4876" width="6.375" style="65" customWidth="1"/>
    <col min="4877" max="5121" width="9" style="65"/>
    <col min="5122" max="5122" width="13.125" style="65" customWidth="1"/>
    <col min="5123" max="5124" width="9" style="65"/>
    <col min="5125" max="5125" width="5.875" style="65" customWidth="1"/>
    <col min="5126" max="5126" width="4.875" style="65" customWidth="1"/>
    <col min="5127" max="5128" width="9" style="65"/>
    <col min="5129" max="5130" width="8.125" style="65" customWidth="1"/>
    <col min="5131" max="5131" width="4.625" style="65" customWidth="1"/>
    <col min="5132" max="5132" width="6.375" style="65" customWidth="1"/>
    <col min="5133" max="5377" width="9" style="65"/>
    <col min="5378" max="5378" width="13.125" style="65" customWidth="1"/>
    <col min="5379" max="5380" width="9" style="65"/>
    <col min="5381" max="5381" width="5.875" style="65" customWidth="1"/>
    <col min="5382" max="5382" width="4.875" style="65" customWidth="1"/>
    <col min="5383" max="5384" width="9" style="65"/>
    <col min="5385" max="5386" width="8.125" style="65" customWidth="1"/>
    <col min="5387" max="5387" width="4.625" style="65" customWidth="1"/>
    <col min="5388" max="5388" width="6.375" style="65" customWidth="1"/>
    <col min="5389" max="5633" width="9" style="65"/>
    <col min="5634" max="5634" width="13.125" style="65" customWidth="1"/>
    <col min="5635" max="5636" width="9" style="65"/>
    <col min="5637" max="5637" width="5.875" style="65" customWidth="1"/>
    <col min="5638" max="5638" width="4.875" style="65" customWidth="1"/>
    <col min="5639" max="5640" width="9" style="65"/>
    <col min="5641" max="5642" width="8.125" style="65" customWidth="1"/>
    <col min="5643" max="5643" width="4.625" style="65" customWidth="1"/>
    <col min="5644" max="5644" width="6.375" style="65" customWidth="1"/>
    <col min="5645" max="5889" width="9" style="65"/>
    <col min="5890" max="5890" width="13.125" style="65" customWidth="1"/>
    <col min="5891" max="5892" width="9" style="65"/>
    <col min="5893" max="5893" width="5.875" style="65" customWidth="1"/>
    <col min="5894" max="5894" width="4.875" style="65" customWidth="1"/>
    <col min="5895" max="5896" width="9" style="65"/>
    <col min="5897" max="5898" width="8.125" style="65" customWidth="1"/>
    <col min="5899" max="5899" width="4.625" style="65" customWidth="1"/>
    <col min="5900" max="5900" width="6.375" style="65" customWidth="1"/>
    <col min="5901" max="6145" width="9" style="65"/>
    <col min="6146" max="6146" width="13.125" style="65" customWidth="1"/>
    <col min="6147" max="6148" width="9" style="65"/>
    <col min="6149" max="6149" width="5.875" style="65" customWidth="1"/>
    <col min="6150" max="6150" width="4.875" style="65" customWidth="1"/>
    <col min="6151" max="6152" width="9" style="65"/>
    <col min="6153" max="6154" width="8.125" style="65" customWidth="1"/>
    <col min="6155" max="6155" width="4.625" style="65" customWidth="1"/>
    <col min="6156" max="6156" width="6.375" style="65" customWidth="1"/>
    <col min="6157" max="6401" width="9" style="65"/>
    <col min="6402" max="6402" width="13.125" style="65" customWidth="1"/>
    <col min="6403" max="6404" width="9" style="65"/>
    <col min="6405" max="6405" width="5.875" style="65" customWidth="1"/>
    <col min="6406" max="6406" width="4.875" style="65" customWidth="1"/>
    <col min="6407" max="6408" width="9" style="65"/>
    <col min="6409" max="6410" width="8.125" style="65" customWidth="1"/>
    <col min="6411" max="6411" width="4.625" style="65" customWidth="1"/>
    <col min="6412" max="6412" width="6.375" style="65" customWidth="1"/>
    <col min="6413" max="6657" width="9" style="65"/>
    <col min="6658" max="6658" width="13.125" style="65" customWidth="1"/>
    <col min="6659" max="6660" width="9" style="65"/>
    <col min="6661" max="6661" width="5.875" style="65" customWidth="1"/>
    <col min="6662" max="6662" width="4.875" style="65" customWidth="1"/>
    <col min="6663" max="6664" width="9" style="65"/>
    <col min="6665" max="6666" width="8.125" style="65" customWidth="1"/>
    <col min="6667" max="6667" width="4.625" style="65" customWidth="1"/>
    <col min="6668" max="6668" width="6.375" style="65" customWidth="1"/>
    <col min="6669" max="6913" width="9" style="65"/>
    <col min="6914" max="6914" width="13.125" style="65" customWidth="1"/>
    <col min="6915" max="6916" width="9" style="65"/>
    <col min="6917" max="6917" width="5.875" style="65" customWidth="1"/>
    <col min="6918" max="6918" width="4.875" style="65" customWidth="1"/>
    <col min="6919" max="6920" width="9" style="65"/>
    <col min="6921" max="6922" width="8.125" style="65" customWidth="1"/>
    <col min="6923" max="6923" width="4.625" style="65" customWidth="1"/>
    <col min="6924" max="6924" width="6.375" style="65" customWidth="1"/>
    <col min="6925" max="7169" width="9" style="65"/>
    <col min="7170" max="7170" width="13.125" style="65" customWidth="1"/>
    <col min="7171" max="7172" width="9" style="65"/>
    <col min="7173" max="7173" width="5.875" style="65" customWidth="1"/>
    <col min="7174" max="7174" width="4.875" style="65" customWidth="1"/>
    <col min="7175" max="7176" width="9" style="65"/>
    <col min="7177" max="7178" width="8.125" style="65" customWidth="1"/>
    <col min="7179" max="7179" width="4.625" style="65" customWidth="1"/>
    <col min="7180" max="7180" width="6.375" style="65" customWidth="1"/>
    <col min="7181" max="7425" width="9" style="65"/>
    <col min="7426" max="7426" width="13.125" style="65" customWidth="1"/>
    <col min="7427" max="7428" width="9" style="65"/>
    <col min="7429" max="7429" width="5.875" style="65" customWidth="1"/>
    <col min="7430" max="7430" width="4.875" style="65" customWidth="1"/>
    <col min="7431" max="7432" width="9" style="65"/>
    <col min="7433" max="7434" width="8.125" style="65" customWidth="1"/>
    <col min="7435" max="7435" width="4.625" style="65" customWidth="1"/>
    <col min="7436" max="7436" width="6.375" style="65" customWidth="1"/>
    <col min="7437" max="7681" width="9" style="65"/>
    <col min="7682" max="7682" width="13.125" style="65" customWidth="1"/>
    <col min="7683" max="7684" width="9" style="65"/>
    <col min="7685" max="7685" width="5.875" style="65" customWidth="1"/>
    <col min="7686" max="7686" width="4.875" style="65" customWidth="1"/>
    <col min="7687" max="7688" width="9" style="65"/>
    <col min="7689" max="7690" width="8.125" style="65" customWidth="1"/>
    <col min="7691" max="7691" width="4.625" style="65" customWidth="1"/>
    <col min="7692" max="7692" width="6.375" style="65" customWidth="1"/>
    <col min="7693" max="7937" width="9" style="65"/>
    <col min="7938" max="7938" width="13.125" style="65" customWidth="1"/>
    <col min="7939" max="7940" width="9" style="65"/>
    <col min="7941" max="7941" width="5.875" style="65" customWidth="1"/>
    <col min="7942" max="7942" width="4.875" style="65" customWidth="1"/>
    <col min="7943" max="7944" width="9" style="65"/>
    <col min="7945" max="7946" width="8.125" style="65" customWidth="1"/>
    <col min="7947" max="7947" width="4.625" style="65" customWidth="1"/>
    <col min="7948" max="7948" width="6.375" style="65" customWidth="1"/>
    <col min="7949" max="8193" width="9" style="65"/>
    <col min="8194" max="8194" width="13.125" style="65" customWidth="1"/>
    <col min="8195" max="8196" width="9" style="65"/>
    <col min="8197" max="8197" width="5.875" style="65" customWidth="1"/>
    <col min="8198" max="8198" width="4.875" style="65" customWidth="1"/>
    <col min="8199" max="8200" width="9" style="65"/>
    <col min="8201" max="8202" width="8.125" style="65" customWidth="1"/>
    <col min="8203" max="8203" width="4.625" style="65" customWidth="1"/>
    <col min="8204" max="8204" width="6.375" style="65" customWidth="1"/>
    <col min="8205" max="8449" width="9" style="65"/>
    <col min="8450" max="8450" width="13.125" style="65" customWidth="1"/>
    <col min="8451" max="8452" width="9" style="65"/>
    <col min="8453" max="8453" width="5.875" style="65" customWidth="1"/>
    <col min="8454" max="8454" width="4.875" style="65" customWidth="1"/>
    <col min="8455" max="8456" width="9" style="65"/>
    <col min="8457" max="8458" width="8.125" style="65" customWidth="1"/>
    <col min="8459" max="8459" width="4.625" style="65" customWidth="1"/>
    <col min="8460" max="8460" width="6.375" style="65" customWidth="1"/>
    <col min="8461" max="8705" width="9" style="65"/>
    <col min="8706" max="8706" width="13.125" style="65" customWidth="1"/>
    <col min="8707" max="8708" width="9" style="65"/>
    <col min="8709" max="8709" width="5.875" style="65" customWidth="1"/>
    <col min="8710" max="8710" width="4.875" style="65" customWidth="1"/>
    <col min="8711" max="8712" width="9" style="65"/>
    <col min="8713" max="8714" width="8.125" style="65" customWidth="1"/>
    <col min="8715" max="8715" width="4.625" style="65" customWidth="1"/>
    <col min="8716" max="8716" width="6.375" style="65" customWidth="1"/>
    <col min="8717" max="8961" width="9" style="65"/>
    <col min="8962" max="8962" width="13.125" style="65" customWidth="1"/>
    <col min="8963" max="8964" width="9" style="65"/>
    <col min="8965" max="8965" width="5.875" style="65" customWidth="1"/>
    <col min="8966" max="8966" width="4.875" style="65" customWidth="1"/>
    <col min="8967" max="8968" width="9" style="65"/>
    <col min="8969" max="8970" width="8.125" style="65" customWidth="1"/>
    <col min="8971" max="8971" width="4.625" style="65" customWidth="1"/>
    <col min="8972" max="8972" width="6.375" style="65" customWidth="1"/>
    <col min="8973" max="9217" width="9" style="65"/>
    <col min="9218" max="9218" width="13.125" style="65" customWidth="1"/>
    <col min="9219" max="9220" width="9" style="65"/>
    <col min="9221" max="9221" width="5.875" style="65" customWidth="1"/>
    <col min="9222" max="9222" width="4.875" style="65" customWidth="1"/>
    <col min="9223" max="9224" width="9" style="65"/>
    <col min="9225" max="9226" width="8.125" style="65" customWidth="1"/>
    <col min="9227" max="9227" width="4.625" style="65" customWidth="1"/>
    <col min="9228" max="9228" width="6.375" style="65" customWidth="1"/>
    <col min="9229" max="9473" width="9" style="65"/>
    <col min="9474" max="9474" width="13.125" style="65" customWidth="1"/>
    <col min="9475" max="9476" width="9" style="65"/>
    <col min="9477" max="9477" width="5.875" style="65" customWidth="1"/>
    <col min="9478" max="9478" width="4.875" style="65" customWidth="1"/>
    <col min="9479" max="9480" width="9" style="65"/>
    <col min="9481" max="9482" width="8.125" style="65" customWidth="1"/>
    <col min="9483" max="9483" width="4.625" style="65" customWidth="1"/>
    <col min="9484" max="9484" width="6.375" style="65" customWidth="1"/>
    <col min="9485" max="9729" width="9" style="65"/>
    <col min="9730" max="9730" width="13.125" style="65" customWidth="1"/>
    <col min="9731" max="9732" width="9" style="65"/>
    <col min="9733" max="9733" width="5.875" style="65" customWidth="1"/>
    <col min="9734" max="9734" width="4.875" style="65" customWidth="1"/>
    <col min="9735" max="9736" width="9" style="65"/>
    <col min="9737" max="9738" width="8.125" style="65" customWidth="1"/>
    <col min="9739" max="9739" width="4.625" style="65" customWidth="1"/>
    <col min="9740" max="9740" width="6.375" style="65" customWidth="1"/>
    <col min="9741" max="9985" width="9" style="65"/>
    <col min="9986" max="9986" width="13.125" style="65" customWidth="1"/>
    <col min="9987" max="9988" width="9" style="65"/>
    <col min="9989" max="9989" width="5.875" style="65" customWidth="1"/>
    <col min="9990" max="9990" width="4.875" style="65" customWidth="1"/>
    <col min="9991" max="9992" width="9" style="65"/>
    <col min="9993" max="9994" width="8.125" style="65" customWidth="1"/>
    <col min="9995" max="9995" width="4.625" style="65" customWidth="1"/>
    <col min="9996" max="9996" width="6.375" style="65" customWidth="1"/>
    <col min="9997" max="10241" width="9" style="65"/>
    <col min="10242" max="10242" width="13.125" style="65" customWidth="1"/>
    <col min="10243" max="10244" width="9" style="65"/>
    <col min="10245" max="10245" width="5.875" style="65" customWidth="1"/>
    <col min="10246" max="10246" width="4.875" style="65" customWidth="1"/>
    <col min="10247" max="10248" width="9" style="65"/>
    <col min="10249" max="10250" width="8.125" style="65" customWidth="1"/>
    <col min="10251" max="10251" width="4.625" style="65" customWidth="1"/>
    <col min="10252" max="10252" width="6.375" style="65" customWidth="1"/>
    <col min="10253" max="10497" width="9" style="65"/>
    <col min="10498" max="10498" width="13.125" style="65" customWidth="1"/>
    <col min="10499" max="10500" width="9" style="65"/>
    <col min="10501" max="10501" width="5.875" style="65" customWidth="1"/>
    <col min="10502" max="10502" width="4.875" style="65" customWidth="1"/>
    <col min="10503" max="10504" width="9" style="65"/>
    <col min="10505" max="10506" width="8.125" style="65" customWidth="1"/>
    <col min="10507" max="10507" width="4.625" style="65" customWidth="1"/>
    <col min="10508" max="10508" width="6.375" style="65" customWidth="1"/>
    <col min="10509" max="10753" width="9" style="65"/>
    <col min="10754" max="10754" width="13.125" style="65" customWidth="1"/>
    <col min="10755" max="10756" width="9" style="65"/>
    <col min="10757" max="10757" width="5.875" style="65" customWidth="1"/>
    <col min="10758" max="10758" width="4.875" style="65" customWidth="1"/>
    <col min="10759" max="10760" width="9" style="65"/>
    <col min="10761" max="10762" width="8.125" style="65" customWidth="1"/>
    <col min="10763" max="10763" width="4.625" style="65" customWidth="1"/>
    <col min="10764" max="10764" width="6.375" style="65" customWidth="1"/>
    <col min="10765" max="11009" width="9" style="65"/>
    <col min="11010" max="11010" width="13.125" style="65" customWidth="1"/>
    <col min="11011" max="11012" width="9" style="65"/>
    <col min="11013" max="11013" width="5.875" style="65" customWidth="1"/>
    <col min="11014" max="11014" width="4.875" style="65" customWidth="1"/>
    <col min="11015" max="11016" width="9" style="65"/>
    <col min="11017" max="11018" width="8.125" style="65" customWidth="1"/>
    <col min="11019" max="11019" width="4.625" style="65" customWidth="1"/>
    <col min="11020" max="11020" width="6.375" style="65" customWidth="1"/>
    <col min="11021" max="11265" width="9" style="65"/>
    <col min="11266" max="11266" width="13.125" style="65" customWidth="1"/>
    <col min="11267" max="11268" width="9" style="65"/>
    <col min="11269" max="11269" width="5.875" style="65" customWidth="1"/>
    <col min="11270" max="11270" width="4.875" style="65" customWidth="1"/>
    <col min="11271" max="11272" width="9" style="65"/>
    <col min="11273" max="11274" width="8.125" style="65" customWidth="1"/>
    <col min="11275" max="11275" width="4.625" style="65" customWidth="1"/>
    <col min="11276" max="11276" width="6.375" style="65" customWidth="1"/>
    <col min="11277" max="11521" width="9" style="65"/>
    <col min="11522" max="11522" width="13.125" style="65" customWidth="1"/>
    <col min="11523" max="11524" width="9" style="65"/>
    <col min="11525" max="11525" width="5.875" style="65" customWidth="1"/>
    <col min="11526" max="11526" width="4.875" style="65" customWidth="1"/>
    <col min="11527" max="11528" width="9" style="65"/>
    <col min="11529" max="11530" width="8.125" style="65" customWidth="1"/>
    <col min="11531" max="11531" width="4.625" style="65" customWidth="1"/>
    <col min="11532" max="11532" width="6.375" style="65" customWidth="1"/>
    <col min="11533" max="11777" width="9" style="65"/>
    <col min="11778" max="11778" width="13.125" style="65" customWidth="1"/>
    <col min="11779" max="11780" width="9" style="65"/>
    <col min="11781" max="11781" width="5.875" style="65" customWidth="1"/>
    <col min="11782" max="11782" width="4.875" style="65" customWidth="1"/>
    <col min="11783" max="11784" width="9" style="65"/>
    <col min="11785" max="11786" width="8.125" style="65" customWidth="1"/>
    <col min="11787" max="11787" width="4.625" style="65" customWidth="1"/>
    <col min="11788" max="11788" width="6.375" style="65" customWidth="1"/>
    <col min="11789" max="12033" width="9" style="65"/>
    <col min="12034" max="12034" width="13.125" style="65" customWidth="1"/>
    <col min="12035" max="12036" width="9" style="65"/>
    <col min="12037" max="12037" width="5.875" style="65" customWidth="1"/>
    <col min="12038" max="12038" width="4.875" style="65" customWidth="1"/>
    <col min="12039" max="12040" width="9" style="65"/>
    <col min="12041" max="12042" width="8.125" style="65" customWidth="1"/>
    <col min="12043" max="12043" width="4.625" style="65" customWidth="1"/>
    <col min="12044" max="12044" width="6.375" style="65" customWidth="1"/>
    <col min="12045" max="12289" width="9" style="65"/>
    <col min="12290" max="12290" width="13.125" style="65" customWidth="1"/>
    <col min="12291" max="12292" width="9" style="65"/>
    <col min="12293" max="12293" width="5.875" style="65" customWidth="1"/>
    <col min="12294" max="12294" width="4.875" style="65" customWidth="1"/>
    <col min="12295" max="12296" width="9" style="65"/>
    <col min="12297" max="12298" width="8.125" style="65" customWidth="1"/>
    <col min="12299" max="12299" width="4.625" style="65" customWidth="1"/>
    <col min="12300" max="12300" width="6.375" style="65" customWidth="1"/>
    <col min="12301" max="12545" width="9" style="65"/>
    <col min="12546" max="12546" width="13.125" style="65" customWidth="1"/>
    <col min="12547" max="12548" width="9" style="65"/>
    <col min="12549" max="12549" width="5.875" style="65" customWidth="1"/>
    <col min="12550" max="12550" width="4.875" style="65" customWidth="1"/>
    <col min="12551" max="12552" width="9" style="65"/>
    <col min="12553" max="12554" width="8.125" style="65" customWidth="1"/>
    <col min="12555" max="12555" width="4.625" style="65" customWidth="1"/>
    <col min="12556" max="12556" width="6.375" style="65" customWidth="1"/>
    <col min="12557" max="12801" width="9" style="65"/>
    <col min="12802" max="12802" width="13.125" style="65" customWidth="1"/>
    <col min="12803" max="12804" width="9" style="65"/>
    <col min="12805" max="12805" width="5.875" style="65" customWidth="1"/>
    <col min="12806" max="12806" width="4.875" style="65" customWidth="1"/>
    <col min="12807" max="12808" width="9" style="65"/>
    <col min="12809" max="12810" width="8.125" style="65" customWidth="1"/>
    <col min="12811" max="12811" width="4.625" style="65" customWidth="1"/>
    <col min="12812" max="12812" width="6.375" style="65" customWidth="1"/>
    <col min="12813" max="13057" width="9" style="65"/>
    <col min="13058" max="13058" width="13.125" style="65" customWidth="1"/>
    <col min="13059" max="13060" width="9" style="65"/>
    <col min="13061" max="13061" width="5.875" style="65" customWidth="1"/>
    <col min="13062" max="13062" width="4.875" style="65" customWidth="1"/>
    <col min="13063" max="13064" width="9" style="65"/>
    <col min="13065" max="13066" width="8.125" style="65" customWidth="1"/>
    <col min="13067" max="13067" width="4.625" style="65" customWidth="1"/>
    <col min="13068" max="13068" width="6.375" style="65" customWidth="1"/>
    <col min="13069" max="13313" width="9" style="65"/>
    <col min="13314" max="13314" width="13.125" style="65" customWidth="1"/>
    <col min="13315" max="13316" width="9" style="65"/>
    <col min="13317" max="13317" width="5.875" style="65" customWidth="1"/>
    <col min="13318" max="13318" width="4.875" style="65" customWidth="1"/>
    <col min="13319" max="13320" width="9" style="65"/>
    <col min="13321" max="13322" width="8.125" style="65" customWidth="1"/>
    <col min="13323" max="13323" width="4.625" style="65" customWidth="1"/>
    <col min="13324" max="13324" width="6.375" style="65" customWidth="1"/>
    <col min="13325" max="13569" width="9" style="65"/>
    <col min="13570" max="13570" width="13.125" style="65" customWidth="1"/>
    <col min="13571" max="13572" width="9" style="65"/>
    <col min="13573" max="13573" width="5.875" style="65" customWidth="1"/>
    <col min="13574" max="13574" width="4.875" style="65" customWidth="1"/>
    <col min="13575" max="13576" width="9" style="65"/>
    <col min="13577" max="13578" width="8.125" style="65" customWidth="1"/>
    <col min="13579" max="13579" width="4.625" style="65" customWidth="1"/>
    <col min="13580" max="13580" width="6.375" style="65" customWidth="1"/>
    <col min="13581" max="13825" width="9" style="65"/>
    <col min="13826" max="13826" width="13.125" style="65" customWidth="1"/>
    <col min="13827" max="13828" width="9" style="65"/>
    <col min="13829" max="13829" width="5.875" style="65" customWidth="1"/>
    <col min="13830" max="13830" width="4.875" style="65" customWidth="1"/>
    <col min="13831" max="13832" width="9" style="65"/>
    <col min="13833" max="13834" width="8.125" style="65" customWidth="1"/>
    <col min="13835" max="13835" width="4.625" style="65" customWidth="1"/>
    <col min="13836" max="13836" width="6.375" style="65" customWidth="1"/>
    <col min="13837" max="14081" width="9" style="65"/>
    <col min="14082" max="14082" width="13.125" style="65" customWidth="1"/>
    <col min="14083" max="14084" width="9" style="65"/>
    <col min="14085" max="14085" width="5.875" style="65" customWidth="1"/>
    <col min="14086" max="14086" width="4.875" style="65" customWidth="1"/>
    <col min="14087" max="14088" width="9" style="65"/>
    <col min="14089" max="14090" width="8.125" style="65" customWidth="1"/>
    <col min="14091" max="14091" width="4.625" style="65" customWidth="1"/>
    <col min="14092" max="14092" width="6.375" style="65" customWidth="1"/>
    <col min="14093" max="14337" width="9" style="65"/>
    <col min="14338" max="14338" width="13.125" style="65" customWidth="1"/>
    <col min="14339" max="14340" width="9" style="65"/>
    <col min="14341" max="14341" width="5.875" style="65" customWidth="1"/>
    <col min="14342" max="14342" width="4.875" style="65" customWidth="1"/>
    <col min="14343" max="14344" width="9" style="65"/>
    <col min="14345" max="14346" width="8.125" style="65" customWidth="1"/>
    <col min="14347" max="14347" width="4.625" style="65" customWidth="1"/>
    <col min="14348" max="14348" width="6.375" style="65" customWidth="1"/>
    <col min="14349" max="14593" width="9" style="65"/>
    <col min="14594" max="14594" width="13.125" style="65" customWidth="1"/>
    <col min="14595" max="14596" width="9" style="65"/>
    <col min="14597" max="14597" width="5.875" style="65" customWidth="1"/>
    <col min="14598" max="14598" width="4.875" style="65" customWidth="1"/>
    <col min="14599" max="14600" width="9" style="65"/>
    <col min="14601" max="14602" width="8.125" style="65" customWidth="1"/>
    <col min="14603" max="14603" width="4.625" style="65" customWidth="1"/>
    <col min="14604" max="14604" width="6.375" style="65" customWidth="1"/>
    <col min="14605" max="14849" width="9" style="65"/>
    <col min="14850" max="14850" width="13.125" style="65" customWidth="1"/>
    <col min="14851" max="14852" width="9" style="65"/>
    <col min="14853" max="14853" width="5.875" style="65" customWidth="1"/>
    <col min="14854" max="14854" width="4.875" style="65" customWidth="1"/>
    <col min="14855" max="14856" width="9" style="65"/>
    <col min="14857" max="14858" width="8.125" style="65" customWidth="1"/>
    <col min="14859" max="14859" width="4.625" style="65" customWidth="1"/>
    <col min="14860" max="14860" width="6.375" style="65" customWidth="1"/>
    <col min="14861" max="15105" width="9" style="65"/>
    <col min="15106" max="15106" width="13.125" style="65" customWidth="1"/>
    <col min="15107" max="15108" width="9" style="65"/>
    <col min="15109" max="15109" width="5.875" style="65" customWidth="1"/>
    <col min="15110" max="15110" width="4.875" style="65" customWidth="1"/>
    <col min="15111" max="15112" width="9" style="65"/>
    <col min="15113" max="15114" width="8.125" style="65" customWidth="1"/>
    <col min="15115" max="15115" width="4.625" style="65" customWidth="1"/>
    <col min="15116" max="15116" width="6.375" style="65" customWidth="1"/>
    <col min="15117" max="15361" width="9" style="65"/>
    <col min="15362" max="15362" width="13.125" style="65" customWidth="1"/>
    <col min="15363" max="15364" width="9" style="65"/>
    <col min="15365" max="15365" width="5.875" style="65" customWidth="1"/>
    <col min="15366" max="15366" width="4.875" style="65" customWidth="1"/>
    <col min="15367" max="15368" width="9" style="65"/>
    <col min="15369" max="15370" width="8.125" style="65" customWidth="1"/>
    <col min="15371" max="15371" width="4.625" style="65" customWidth="1"/>
    <col min="15372" max="15372" width="6.375" style="65" customWidth="1"/>
    <col min="15373" max="15617" width="9" style="65"/>
    <col min="15618" max="15618" width="13.125" style="65" customWidth="1"/>
    <col min="15619" max="15620" width="9" style="65"/>
    <col min="15621" max="15621" width="5.875" style="65" customWidth="1"/>
    <col min="15622" max="15622" width="4.875" style="65" customWidth="1"/>
    <col min="15623" max="15624" width="9" style="65"/>
    <col min="15625" max="15626" width="8.125" style="65" customWidth="1"/>
    <col min="15627" max="15627" width="4.625" style="65" customWidth="1"/>
    <col min="15628" max="15628" width="6.375" style="65" customWidth="1"/>
    <col min="15629" max="15873" width="9" style="65"/>
    <col min="15874" max="15874" width="13.125" style="65" customWidth="1"/>
    <col min="15875" max="15876" width="9" style="65"/>
    <col min="15877" max="15877" width="5.875" style="65" customWidth="1"/>
    <col min="15878" max="15878" width="4.875" style="65" customWidth="1"/>
    <col min="15879" max="15880" width="9" style="65"/>
    <col min="15881" max="15882" width="8.125" style="65" customWidth="1"/>
    <col min="15883" max="15883" width="4.625" style="65" customWidth="1"/>
    <col min="15884" max="15884" width="6.375" style="65" customWidth="1"/>
    <col min="15885" max="16129" width="9" style="65"/>
    <col min="16130" max="16130" width="13.125" style="65" customWidth="1"/>
    <col min="16131" max="16132" width="9" style="65"/>
    <col min="16133" max="16133" width="5.875" style="65" customWidth="1"/>
    <col min="16134" max="16134" width="4.875" style="65" customWidth="1"/>
    <col min="16135" max="16136" width="9" style="65"/>
    <col min="16137" max="16138" width="8.125" style="65" customWidth="1"/>
    <col min="16139" max="16139" width="4.625" style="65" customWidth="1"/>
    <col min="16140" max="16140" width="6.375" style="65" customWidth="1"/>
    <col min="16141" max="16384" width="9" style="65"/>
  </cols>
  <sheetData>
    <row r="1" spans="1:12">
      <c r="A1" s="65" t="s">
        <v>229</v>
      </c>
      <c r="B1" s="65" t="s">
        <v>173</v>
      </c>
      <c r="C1" s="65" t="s">
        <v>174</v>
      </c>
      <c r="D1" s="65" t="s">
        <v>175</v>
      </c>
      <c r="E1" s="65" t="s">
        <v>176</v>
      </c>
      <c r="F1" s="65" t="s">
        <v>177</v>
      </c>
      <c r="G1" s="65" t="s">
        <v>178</v>
      </c>
      <c r="H1" s="65" t="s">
        <v>179</v>
      </c>
      <c r="I1" s="65" t="s">
        <v>180</v>
      </c>
      <c r="J1" s="65" t="s">
        <v>181</v>
      </c>
      <c r="K1" s="66" t="s">
        <v>182</v>
      </c>
      <c r="L1" s="66" t="s">
        <v>183</v>
      </c>
    </row>
    <row r="2" spans="1:12">
      <c r="A2" s="65">
        <v>10</v>
      </c>
      <c r="B2" s="65">
        <v>0.1</v>
      </c>
      <c r="C2" s="65">
        <v>5.5</v>
      </c>
      <c r="D2" s="65">
        <v>0.1</v>
      </c>
      <c r="E2" s="65">
        <v>0</v>
      </c>
      <c r="F2" s="65">
        <v>2</v>
      </c>
      <c r="G2" s="67" t="s">
        <v>230</v>
      </c>
      <c r="J2" s="65">
        <v>3</v>
      </c>
      <c r="K2" s="65">
        <v>4</v>
      </c>
      <c r="L2" s="65">
        <v>1E-3</v>
      </c>
    </row>
    <row r="3" spans="1:12">
      <c r="A3" s="65">
        <v>10</v>
      </c>
      <c r="B3" s="65">
        <v>0.01</v>
      </c>
      <c r="C3" s="65">
        <v>5.5</v>
      </c>
      <c r="D3" s="65">
        <v>0.1</v>
      </c>
      <c r="E3" s="65">
        <v>0</v>
      </c>
      <c r="F3" s="65">
        <v>2</v>
      </c>
      <c r="G3" s="67" t="s">
        <v>231</v>
      </c>
      <c r="J3" s="65">
        <v>3</v>
      </c>
      <c r="K3" s="65">
        <v>4</v>
      </c>
      <c r="L3" s="65">
        <v>1E-3</v>
      </c>
    </row>
    <row r="4" spans="1:12" s="68" customFormat="1">
      <c r="A4" s="68">
        <v>10</v>
      </c>
      <c r="B4" s="68">
        <v>1</v>
      </c>
      <c r="C4" s="68">
        <v>5.5</v>
      </c>
      <c r="D4" s="68">
        <v>1</v>
      </c>
      <c r="E4" s="68">
        <v>0</v>
      </c>
      <c r="F4" s="68">
        <v>2</v>
      </c>
      <c r="G4" s="69" t="s">
        <v>232</v>
      </c>
      <c r="J4" s="68">
        <v>5</v>
      </c>
      <c r="K4" s="68">
        <v>4</v>
      </c>
      <c r="L4" s="68">
        <v>1</v>
      </c>
    </row>
    <row r="5" spans="1:12">
      <c r="A5" s="65">
        <v>10</v>
      </c>
      <c r="B5" s="65">
        <v>0.2</v>
      </c>
      <c r="C5" s="65">
        <v>5.5</v>
      </c>
      <c r="D5" s="65">
        <v>1</v>
      </c>
      <c r="E5" s="65">
        <v>0</v>
      </c>
      <c r="F5" s="65">
        <v>2</v>
      </c>
      <c r="G5" s="70" t="s">
        <v>233</v>
      </c>
      <c r="J5" s="65">
        <v>5</v>
      </c>
      <c r="K5" s="65">
        <v>4</v>
      </c>
      <c r="L5" s="65">
        <v>1</v>
      </c>
    </row>
    <row r="6" spans="1:12" s="68" customFormat="1">
      <c r="A6" s="68">
        <v>10</v>
      </c>
      <c r="B6" s="68">
        <v>10</v>
      </c>
      <c r="C6" s="68">
        <v>5.5</v>
      </c>
      <c r="D6" s="68">
        <v>10</v>
      </c>
      <c r="E6" s="68">
        <v>0</v>
      </c>
      <c r="F6" s="68">
        <v>2</v>
      </c>
      <c r="G6" s="69" t="s">
        <v>234</v>
      </c>
      <c r="J6" s="68">
        <v>4</v>
      </c>
      <c r="K6" s="68">
        <v>4</v>
      </c>
      <c r="L6" s="68">
        <v>1</v>
      </c>
    </row>
    <row r="7" spans="1:12">
      <c r="A7" s="65">
        <v>10</v>
      </c>
      <c r="B7" s="65">
        <v>2</v>
      </c>
      <c r="C7" s="65">
        <v>5.5</v>
      </c>
      <c r="D7" s="65">
        <v>10</v>
      </c>
      <c r="E7" s="65">
        <v>0</v>
      </c>
      <c r="F7" s="65">
        <v>2</v>
      </c>
      <c r="G7" s="70" t="s">
        <v>235</v>
      </c>
      <c r="J7" s="65">
        <v>4</v>
      </c>
      <c r="K7" s="65">
        <v>4</v>
      </c>
      <c r="L7" s="65">
        <v>1</v>
      </c>
    </row>
    <row r="8" spans="1:12" s="68" customFormat="1">
      <c r="A8" s="68">
        <v>10</v>
      </c>
      <c r="B8" s="68">
        <v>100</v>
      </c>
      <c r="C8" s="68">
        <v>5.5</v>
      </c>
      <c r="D8" s="68">
        <v>100</v>
      </c>
      <c r="E8" s="68">
        <v>0</v>
      </c>
      <c r="F8" s="68">
        <v>2</v>
      </c>
      <c r="G8" s="69" t="s">
        <v>236</v>
      </c>
      <c r="J8" s="68">
        <v>3</v>
      </c>
      <c r="K8" s="68">
        <v>4</v>
      </c>
      <c r="L8" s="68">
        <v>1</v>
      </c>
    </row>
    <row r="9" spans="1:12">
      <c r="A9" s="65">
        <v>10</v>
      </c>
      <c r="B9" s="65">
        <v>20</v>
      </c>
      <c r="C9" s="65">
        <v>5.5</v>
      </c>
      <c r="D9" s="65">
        <v>100</v>
      </c>
      <c r="E9" s="65">
        <v>0</v>
      </c>
      <c r="F9" s="65">
        <v>2</v>
      </c>
      <c r="G9" s="70" t="s">
        <v>237</v>
      </c>
      <c r="J9" s="65">
        <v>3</v>
      </c>
      <c r="K9" s="65">
        <v>4</v>
      </c>
      <c r="L9" s="65">
        <v>1</v>
      </c>
    </row>
    <row r="10" spans="1:12" s="68" customFormat="1">
      <c r="A10" s="68">
        <v>50</v>
      </c>
      <c r="B10" s="68">
        <v>700</v>
      </c>
      <c r="C10" s="68">
        <v>5.5</v>
      </c>
      <c r="D10" s="68">
        <v>750</v>
      </c>
      <c r="E10" s="68">
        <v>0</v>
      </c>
      <c r="F10" s="68">
        <v>2</v>
      </c>
      <c r="G10" s="69" t="s">
        <v>238</v>
      </c>
      <c r="J10" s="68">
        <v>2</v>
      </c>
      <c r="K10" s="68">
        <v>4</v>
      </c>
      <c r="L10" s="68">
        <v>1</v>
      </c>
    </row>
    <row r="11" spans="1:12">
      <c r="A11" s="65">
        <v>50</v>
      </c>
      <c r="B11" s="65">
        <v>200</v>
      </c>
      <c r="C11" s="65">
        <v>5.5</v>
      </c>
      <c r="D11" s="65">
        <v>750</v>
      </c>
      <c r="E11" s="65">
        <v>0</v>
      </c>
      <c r="F11" s="65">
        <v>2</v>
      </c>
      <c r="G11" s="70" t="s">
        <v>239</v>
      </c>
      <c r="J11" s="65">
        <v>2</v>
      </c>
      <c r="K11" s="65">
        <v>4</v>
      </c>
      <c r="L11" s="65">
        <v>1</v>
      </c>
    </row>
    <row r="12" spans="1:12" s="68" customFormat="1">
      <c r="A12" s="68">
        <v>1000</v>
      </c>
      <c r="B12" s="68">
        <v>0.1</v>
      </c>
      <c r="C12" s="68">
        <v>5.5</v>
      </c>
      <c r="D12" s="68">
        <v>0.1</v>
      </c>
      <c r="E12" s="68">
        <v>0</v>
      </c>
      <c r="F12" s="68">
        <v>2</v>
      </c>
      <c r="G12" s="69" t="s">
        <v>240</v>
      </c>
      <c r="J12" s="68">
        <v>3</v>
      </c>
      <c r="K12" s="68">
        <v>4</v>
      </c>
      <c r="L12" s="68">
        <v>1E-3</v>
      </c>
    </row>
    <row r="13" spans="1:12">
      <c r="A13" s="65">
        <v>1000</v>
      </c>
      <c r="B13" s="65">
        <v>0.05</v>
      </c>
      <c r="C13" s="65">
        <v>5.5</v>
      </c>
      <c r="D13" s="65">
        <v>0.1</v>
      </c>
      <c r="E13" s="65">
        <v>0</v>
      </c>
      <c r="F13" s="65">
        <v>2</v>
      </c>
      <c r="G13" s="67" t="s">
        <v>241</v>
      </c>
      <c r="J13" s="65">
        <v>3</v>
      </c>
      <c r="K13" s="65">
        <v>4</v>
      </c>
      <c r="L13" s="65">
        <v>1E-3</v>
      </c>
    </row>
    <row r="14" spans="1:12">
      <c r="A14" s="65">
        <v>1000</v>
      </c>
      <c r="B14" s="65">
        <v>0.01</v>
      </c>
      <c r="C14" s="65">
        <v>5.5</v>
      </c>
      <c r="D14" s="65">
        <v>0.1</v>
      </c>
      <c r="E14" s="65">
        <v>0</v>
      </c>
      <c r="F14" s="65">
        <v>2</v>
      </c>
      <c r="G14" s="67" t="s">
        <v>242</v>
      </c>
      <c r="J14" s="65">
        <v>3</v>
      </c>
      <c r="K14" s="65">
        <v>4</v>
      </c>
      <c r="L14" s="65">
        <v>1E-3</v>
      </c>
    </row>
    <row r="15" spans="1:12" s="68" customFormat="1">
      <c r="A15" s="68">
        <v>1000</v>
      </c>
      <c r="B15" s="72">
        <v>1</v>
      </c>
      <c r="C15" s="68">
        <v>5.5</v>
      </c>
      <c r="D15" s="68">
        <v>1</v>
      </c>
      <c r="E15" s="68">
        <v>0</v>
      </c>
      <c r="F15" s="68">
        <v>2</v>
      </c>
      <c r="G15" s="69" t="s">
        <v>243</v>
      </c>
      <c r="J15" s="68">
        <v>5</v>
      </c>
      <c r="K15" s="68">
        <v>4</v>
      </c>
      <c r="L15" s="68">
        <v>1</v>
      </c>
    </row>
    <row r="16" spans="1:12">
      <c r="A16" s="65">
        <v>1000</v>
      </c>
      <c r="B16" s="73">
        <v>0.5</v>
      </c>
      <c r="C16" s="65">
        <v>5.5</v>
      </c>
      <c r="D16" s="65">
        <v>1</v>
      </c>
      <c r="E16" s="65">
        <v>0</v>
      </c>
      <c r="F16" s="65">
        <v>2</v>
      </c>
      <c r="G16" s="70" t="s">
        <v>244</v>
      </c>
      <c r="J16" s="65">
        <v>5</v>
      </c>
      <c r="K16" s="65">
        <v>4</v>
      </c>
      <c r="L16" s="65">
        <v>1</v>
      </c>
    </row>
    <row r="17" spans="1:12">
      <c r="A17" s="65">
        <v>1000</v>
      </c>
      <c r="B17" s="73">
        <v>0.2</v>
      </c>
      <c r="C17" s="65">
        <v>5.5</v>
      </c>
      <c r="D17" s="65">
        <v>1</v>
      </c>
      <c r="E17" s="65">
        <v>0</v>
      </c>
      <c r="F17" s="65">
        <v>2</v>
      </c>
      <c r="G17" s="70" t="s">
        <v>245</v>
      </c>
      <c r="J17" s="65">
        <v>5</v>
      </c>
      <c r="K17" s="65">
        <v>4</v>
      </c>
      <c r="L17" s="65">
        <v>1</v>
      </c>
    </row>
    <row r="18" spans="1:12" s="68" customFormat="1">
      <c r="A18" s="68">
        <v>1000</v>
      </c>
      <c r="B18" s="72">
        <v>10</v>
      </c>
      <c r="C18" s="68">
        <v>5.5</v>
      </c>
      <c r="D18" s="68">
        <v>10</v>
      </c>
      <c r="E18" s="68">
        <v>0</v>
      </c>
      <c r="F18" s="68">
        <v>2</v>
      </c>
      <c r="G18" s="69" t="s">
        <v>246</v>
      </c>
      <c r="J18" s="68">
        <v>4</v>
      </c>
      <c r="K18" s="68">
        <v>4</v>
      </c>
      <c r="L18" s="68">
        <v>1</v>
      </c>
    </row>
    <row r="19" spans="1:12">
      <c r="A19" s="65">
        <v>1000</v>
      </c>
      <c r="B19" s="74">
        <v>5</v>
      </c>
      <c r="C19" s="65">
        <v>5.5</v>
      </c>
      <c r="D19" s="65">
        <v>10</v>
      </c>
      <c r="E19" s="65">
        <v>0</v>
      </c>
      <c r="F19" s="65">
        <v>2</v>
      </c>
      <c r="G19" s="70" t="s">
        <v>247</v>
      </c>
      <c r="J19" s="65">
        <v>4</v>
      </c>
      <c r="K19" s="65">
        <v>4</v>
      </c>
      <c r="L19" s="65">
        <v>1</v>
      </c>
    </row>
    <row r="20" spans="1:12">
      <c r="A20" s="65">
        <v>1000</v>
      </c>
      <c r="B20" s="74">
        <v>2</v>
      </c>
      <c r="C20" s="65">
        <v>5.5</v>
      </c>
      <c r="D20" s="65">
        <v>10</v>
      </c>
      <c r="E20" s="65">
        <v>0</v>
      </c>
      <c r="F20" s="65">
        <v>2</v>
      </c>
      <c r="G20" s="70" t="s">
        <v>248</v>
      </c>
      <c r="J20" s="65">
        <v>4</v>
      </c>
      <c r="K20" s="65">
        <v>4</v>
      </c>
      <c r="L20" s="65">
        <v>1</v>
      </c>
    </row>
    <row r="21" spans="1:12" s="68" customFormat="1">
      <c r="A21" s="68">
        <v>1000</v>
      </c>
      <c r="B21" s="72">
        <v>100</v>
      </c>
      <c r="C21" s="68">
        <v>5.5</v>
      </c>
      <c r="D21" s="68">
        <v>100</v>
      </c>
      <c r="E21" s="68">
        <v>0</v>
      </c>
      <c r="F21" s="68">
        <v>2</v>
      </c>
      <c r="G21" s="69" t="s">
        <v>249</v>
      </c>
      <c r="J21" s="68">
        <v>3</v>
      </c>
      <c r="K21" s="68">
        <v>4</v>
      </c>
      <c r="L21" s="68">
        <v>1</v>
      </c>
    </row>
    <row r="22" spans="1:12">
      <c r="A22" s="65">
        <v>1000</v>
      </c>
      <c r="B22" s="74">
        <v>50</v>
      </c>
      <c r="C22" s="65">
        <v>5.5</v>
      </c>
      <c r="D22" s="65">
        <v>100</v>
      </c>
      <c r="E22" s="65">
        <v>0</v>
      </c>
      <c r="F22" s="65">
        <v>2</v>
      </c>
      <c r="G22" s="70" t="s">
        <v>250</v>
      </c>
      <c r="J22" s="65">
        <v>3</v>
      </c>
      <c r="K22" s="65">
        <v>4</v>
      </c>
      <c r="L22" s="65">
        <v>1</v>
      </c>
    </row>
    <row r="23" spans="1:12">
      <c r="A23" s="65">
        <v>1000</v>
      </c>
      <c r="B23" s="74">
        <v>20</v>
      </c>
      <c r="C23" s="65">
        <v>5.5</v>
      </c>
      <c r="D23" s="65">
        <v>100</v>
      </c>
      <c r="E23" s="65">
        <v>0</v>
      </c>
      <c r="F23" s="65">
        <v>2</v>
      </c>
      <c r="G23" s="70" t="s">
        <v>251</v>
      </c>
      <c r="J23" s="65">
        <v>3</v>
      </c>
      <c r="K23" s="65">
        <v>4</v>
      </c>
      <c r="L23" s="65">
        <v>1</v>
      </c>
    </row>
    <row r="24" spans="1:12" s="68" customFormat="1">
      <c r="A24" s="68">
        <v>1000</v>
      </c>
      <c r="B24" s="72">
        <v>700</v>
      </c>
      <c r="C24" s="68">
        <v>5.5</v>
      </c>
      <c r="D24" s="68">
        <v>750</v>
      </c>
      <c r="E24" s="68">
        <v>0</v>
      </c>
      <c r="F24" s="68">
        <v>2</v>
      </c>
      <c r="G24" s="69" t="s">
        <v>252</v>
      </c>
      <c r="J24" s="68">
        <v>2</v>
      </c>
      <c r="K24" s="68">
        <v>4</v>
      </c>
      <c r="L24" s="68">
        <v>1</v>
      </c>
    </row>
    <row r="25" spans="1:12">
      <c r="A25" s="65">
        <v>1000</v>
      </c>
      <c r="B25" s="74">
        <v>500</v>
      </c>
      <c r="C25" s="65">
        <v>5.5</v>
      </c>
      <c r="D25" s="65">
        <v>750</v>
      </c>
      <c r="E25" s="65">
        <v>0</v>
      </c>
      <c r="F25" s="65">
        <v>2</v>
      </c>
      <c r="G25" s="70" t="s">
        <v>253</v>
      </c>
      <c r="J25" s="65">
        <v>2</v>
      </c>
      <c r="K25" s="65">
        <v>4</v>
      </c>
      <c r="L25" s="65">
        <v>1</v>
      </c>
    </row>
    <row r="26" spans="1:12">
      <c r="A26" s="65">
        <v>1000</v>
      </c>
      <c r="B26" s="74">
        <v>200</v>
      </c>
      <c r="C26" s="65">
        <v>5.5</v>
      </c>
      <c r="D26" s="65">
        <v>750</v>
      </c>
      <c r="E26" s="65">
        <v>0</v>
      </c>
      <c r="F26" s="65">
        <v>2</v>
      </c>
      <c r="G26" s="70" t="s">
        <v>254</v>
      </c>
      <c r="J26" s="65">
        <v>2</v>
      </c>
      <c r="K26" s="65">
        <v>4</v>
      </c>
      <c r="L26" s="65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OHM</vt:lpstr>
      <vt:lpstr>DCV</vt:lpstr>
      <vt:lpstr>ACV1</vt:lpstr>
      <vt:lpstr>ACV2</vt:lpstr>
      <vt:lpstr>DCI</vt:lpstr>
      <vt:lpstr>ACI</vt:lpstr>
      <vt:lpstr>配置OHM</vt:lpstr>
      <vt:lpstr>配置DCV</vt:lpstr>
      <vt:lpstr>配置ACV1</vt:lpstr>
      <vt:lpstr>配置ACV2</vt:lpstr>
      <vt:lpstr>配置DCI</vt:lpstr>
      <vt:lpstr>配置ACI</vt:lpstr>
      <vt:lpstr>点数范围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2006-09-16T00:00:00Z</dcterms:created>
  <dcterms:modified xsi:type="dcterms:W3CDTF">2022-07-05T01:25:52Z</dcterms:modified>
</cp:coreProperties>
</file>