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 tabRatio="670" firstSheet="7" activeTab="12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/>
</workbook>
</file>

<file path=xl/sharedStrings.xml><?xml version="1.0" encoding="utf-8"?>
<sst xmlns="http://schemas.openxmlformats.org/spreadsheetml/2006/main" count="562" uniqueCount="396">
  <si>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</si>
  <si>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</si>
  <si>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</si>
  <si>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</si>
  <si>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</si>
  <si>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</si>
  <si>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</si>
  <si>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</si>
  <si>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</si>
  <si>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</si>
  <si>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</si>
  <si>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</si>
  <si>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</si>
  <si>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</si>
  <si>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</si>
  <si>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</si>
  <si>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</si>
  <si>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</si>
  <si>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</si>
  <si>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</si>
  <si>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</si>
  <si>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</si>
  <si>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</si>
  <si>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</si>
  <si>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</si>
  <si>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</si>
  <si>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</si>
  <si>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</si>
  <si>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</si>
  <si>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</si>
  <si>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</si>
  <si>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</si>
  <si>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</si>
  <si>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</si>
  <si>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量程</t>
  </si>
  <si>
    <t>标准值（mV）</t>
  </si>
  <si>
    <t>最小允许值（mV）</t>
  </si>
  <si>
    <t>示值（mV）</t>
  </si>
  <si>
    <t>最大允许值（mV）</t>
  </si>
  <si>
    <r>
      <t>测量不确定度</t>
    </r>
    <r>
      <rPr>
        <i/>
        <sz val="16"/>
        <rFont val="宋体"/>
        <family val="2"/>
      </rPr>
      <t>U</t>
    </r>
    <r>
      <rPr>
        <vertAlign val="subscript"/>
        <sz val="16"/>
        <rFont val="宋体"/>
        <family val="2"/>
      </rPr>
      <t>rel</t>
    </r>
    <r>
      <rPr>
        <sz val="16"/>
        <rFont val="宋体"/>
        <family val="2"/>
      </rPr>
      <t>（</t>
    </r>
    <r>
      <rPr>
        <i/>
        <sz val="16"/>
        <rFont val="宋体"/>
        <family val="2"/>
      </rPr>
      <t>k</t>
    </r>
    <r>
      <rPr>
        <sz val="16"/>
        <rFont val="宋体"/>
        <family val="2"/>
      </rPr>
      <t>=2）</t>
    </r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</si>
  <si>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</si>
  <si>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</si>
  <si>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</si>
  <si>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</si>
  <si>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</si>
  <si>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</si>
  <si>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</si>
  <si>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</si>
  <si>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量程</t>
  </si>
  <si>
    <t>标准值（mV）</t>
  </si>
  <si>
    <t>最小允许值（mV）</t>
  </si>
  <si>
    <t>最大允许值（mV）</t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</si>
  <si>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</si>
  <si>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</si>
  <si>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</si>
  <si>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</si>
  <si>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</si>
  <si>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</si>
  <si>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</si>
  <si>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</si>
  <si>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第  4  页  共  7  页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</si>
  <si>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</si>
  <si>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</si>
  <si>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</si>
  <si>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</si>
  <si>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</si>
  <si>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</si>
  <si>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</si>
  <si>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记录编号：D2-</t>
  </si>
  <si>
    <t>第  7  页  共  7  页</t>
  </si>
  <si>
    <t>原始记录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</si>
  <si>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</si>
  <si>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</si>
  <si>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</si>
  <si>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</si>
  <si>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</si>
  <si>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</si>
  <si>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</si>
  <si>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</si>
  <si>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</si>
  <si>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</si>
  <si>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</si>
  <si>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</si>
  <si>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</si>
  <si>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</si>
  <si>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</si>
  <si>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</si>
  <si>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</si>
  <si>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</si>
  <si>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</si>
  <si>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</si>
  <si>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</si>
  <si>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</si>
  <si>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</si>
  <si>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</si>
  <si>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</si>
  <si>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</si>
  <si>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</si>
  <si>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</si>
  <si>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</si>
  <si>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</si>
  <si>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</si>
  <si>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</si>
  <si>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</si>
  <si>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</si>
  <si>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</si>
  <si>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</si>
  <si>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</si>
  <si>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2"/>
      </rPr>
      <t>U</t>
    </r>
    <r>
      <rPr>
        <vertAlign val="subscript"/>
        <sz val="16"/>
        <rFont val="宋体"/>
        <family val="2"/>
      </rPr>
      <t>rel</t>
    </r>
    <r>
      <rPr>
        <sz val="16"/>
        <rFont val="宋体"/>
        <family val="2"/>
      </rPr>
      <t>（</t>
    </r>
    <r>
      <rPr>
        <i/>
        <sz val="16"/>
        <rFont val="宋体"/>
        <family val="2"/>
      </rPr>
      <t>k</t>
    </r>
    <r>
      <rPr>
        <sz val="16"/>
        <rFont val="宋体"/>
        <family val="2"/>
      </rPr>
      <t>=2）</t>
    </r>
  </si>
  <si>
    <t>10mA</t>
  </si>
  <si>
    <r>
      <t>6×10</t>
    </r>
    <r>
      <rPr>
        <vertAlign val="superscript"/>
        <sz val="16"/>
        <rFont val="宋体"/>
        <family val="2"/>
      </rPr>
      <t>-5</t>
    </r>
  </si>
  <si>
    <r>
      <t>7×10</t>
    </r>
    <r>
      <rPr>
        <vertAlign val="superscript"/>
        <sz val="16"/>
        <rFont val="宋体"/>
        <family val="2"/>
      </rPr>
      <t>-5</t>
    </r>
  </si>
  <si>
    <r>
      <t>2×10</t>
    </r>
    <r>
      <rPr>
        <vertAlign val="superscript"/>
        <sz val="16"/>
        <rFont val="宋体"/>
        <family val="2"/>
      </rPr>
      <t>-4</t>
    </r>
  </si>
  <si>
    <t>100mA</t>
  </si>
  <si>
    <r>
      <t>8×10</t>
    </r>
    <r>
      <rPr>
        <vertAlign val="superscript"/>
        <sz val="16"/>
        <rFont val="宋体"/>
        <family val="2"/>
      </rPr>
      <t>-5</t>
    </r>
  </si>
  <si>
    <r>
      <t>6×10</t>
    </r>
    <r>
      <rPr>
        <vertAlign val="superscript"/>
        <sz val="16"/>
        <rFont val="宋体"/>
        <family val="2"/>
      </rPr>
      <t>-5</t>
    </r>
  </si>
  <si>
    <t>标准值（A）</t>
  </si>
  <si>
    <t>最小允许值（A）</t>
  </si>
  <si>
    <t>示值（A）</t>
  </si>
  <si>
    <t>最大允许值（A）</t>
  </si>
  <si>
    <t>1A</t>
  </si>
  <si>
    <r>
      <t>1.3×10</t>
    </r>
    <r>
      <rPr>
        <vertAlign val="superscript"/>
        <sz val="16"/>
        <rFont val="宋体"/>
        <family val="2"/>
      </rPr>
      <t>-4</t>
    </r>
  </si>
  <si>
    <r>
      <t>1.6×10</t>
    </r>
    <r>
      <rPr>
        <vertAlign val="superscript"/>
        <sz val="16"/>
        <rFont val="宋体"/>
        <family val="2"/>
      </rPr>
      <t>-4</t>
    </r>
  </si>
  <si>
    <r>
      <t>7×10</t>
    </r>
    <r>
      <rPr>
        <vertAlign val="superscript"/>
        <sz val="16"/>
        <rFont val="宋体"/>
        <family val="2"/>
      </rPr>
      <t>-5</t>
    </r>
  </si>
  <si>
    <t>3A</t>
  </si>
  <si>
    <r>
      <t>4×10</t>
    </r>
    <r>
      <rPr>
        <vertAlign val="superscript"/>
        <sz val="16"/>
        <rFont val="宋体"/>
        <family val="2"/>
      </rPr>
      <t>-4</t>
    </r>
  </si>
  <si>
    <r>
      <t>1.2×10</t>
    </r>
    <r>
      <rPr>
        <vertAlign val="superscript"/>
        <sz val="16"/>
        <rFont val="宋体"/>
        <family val="2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</si>
  <si>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</si>
  <si>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</si>
  <si>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</si>
  <si>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</si>
  <si>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</si>
  <si>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2"/>
      </rPr>
      <t>-4</t>
    </r>
  </si>
  <si>
    <t>3A</t>
  </si>
  <si>
    <r>
      <t>4×10</t>
    </r>
    <r>
      <rPr>
        <vertAlign val="superscript"/>
        <sz val="16"/>
        <rFont val="宋体"/>
        <family val="2"/>
      </rPr>
      <t>-4</t>
    </r>
  </si>
  <si>
    <r>
      <t>1.2×10</t>
    </r>
    <r>
      <rPr>
        <vertAlign val="superscript"/>
        <sz val="16"/>
        <rFont val="宋体"/>
        <family val="2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</si>
  <si>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</si>
  <si>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</si>
  <si>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</si>
  <si>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</si>
  <si>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</si>
  <si>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</si>
  <si>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2"/>
      </rPr>
      <t>U</t>
    </r>
    <r>
      <rPr>
        <vertAlign val="subscript"/>
        <sz val="16"/>
        <rFont val="宋体"/>
        <family val="2"/>
      </rPr>
      <t>rel</t>
    </r>
    <r>
      <rPr>
        <sz val="16"/>
        <rFont val="宋体"/>
        <family val="2"/>
      </rPr>
      <t>（</t>
    </r>
    <r>
      <rPr>
        <i/>
        <sz val="16"/>
        <rFont val="宋体"/>
        <family val="2"/>
      </rPr>
      <t>k</t>
    </r>
    <r>
      <rPr>
        <sz val="16"/>
        <rFont val="宋体"/>
        <family val="2"/>
      </rPr>
      <t>=2）</t>
    </r>
  </si>
  <si>
    <t>20Hz</t>
  </si>
  <si>
    <t>1A</t>
  </si>
  <si>
    <r>
      <t>4×10</t>
    </r>
    <r>
      <rPr>
        <vertAlign val="superscript"/>
        <sz val="16"/>
        <rFont val="宋体"/>
        <family val="2"/>
      </rPr>
      <t>-4</t>
    </r>
  </si>
  <si>
    <r>
      <t>2.6×10</t>
    </r>
    <r>
      <rPr>
        <vertAlign val="superscript"/>
        <sz val="16"/>
        <rFont val="宋体"/>
        <family val="2"/>
      </rPr>
      <t>-4</t>
    </r>
  </si>
  <si>
    <t>40Hz</t>
  </si>
  <si>
    <t>3A</t>
  </si>
  <si>
    <r>
      <t>6×10</t>
    </r>
    <r>
      <rPr>
        <vertAlign val="superscript"/>
        <sz val="16"/>
        <rFont val="宋体"/>
        <family val="2"/>
      </rPr>
      <t>-4</t>
    </r>
  </si>
  <si>
    <t>1kHz</t>
  </si>
  <si>
    <r>
      <t>4×10</t>
    </r>
    <r>
      <rPr>
        <vertAlign val="superscript"/>
        <sz val="16"/>
        <rFont val="宋体"/>
        <family val="2"/>
      </rPr>
      <t>-4</t>
    </r>
  </si>
  <si>
    <r>
      <t>5×10</t>
    </r>
    <r>
      <rPr>
        <vertAlign val="superscript"/>
        <sz val="16"/>
        <rFont val="宋体"/>
        <family val="2"/>
      </rPr>
      <t>-4</t>
    </r>
  </si>
  <si>
    <r>
      <t>2.5×10</t>
    </r>
    <r>
      <rPr>
        <vertAlign val="superscript"/>
        <sz val="16"/>
        <rFont val="宋体"/>
        <family val="2"/>
      </rPr>
      <t>-4</t>
    </r>
  </si>
  <si>
    <r>
      <t>6×10</t>
    </r>
    <r>
      <rPr>
        <vertAlign val="superscript"/>
        <sz val="16"/>
        <rFont val="宋体"/>
        <family val="2"/>
      </rPr>
      <t>-4</t>
    </r>
  </si>
  <si>
    <t>4kHz</t>
  </si>
  <si>
    <t>1A</t>
  </si>
  <si>
    <r>
      <t>7×10</t>
    </r>
    <r>
      <rPr>
        <vertAlign val="superscript"/>
        <sz val="16"/>
        <rFont val="宋体"/>
        <family val="2"/>
      </rPr>
      <t>-4</t>
    </r>
  </si>
  <si>
    <r>
      <t>3×10</t>
    </r>
    <r>
      <rPr>
        <vertAlign val="superscript"/>
        <sz val="16"/>
        <rFont val="宋体"/>
        <family val="2"/>
      </rPr>
      <t>-4</t>
    </r>
  </si>
  <si>
    <t>3A</t>
  </si>
  <si>
    <r>
      <t>5×10</t>
    </r>
    <r>
      <rPr>
        <vertAlign val="superscript"/>
        <sz val="16"/>
        <rFont val="宋体"/>
        <family val="2"/>
      </rPr>
      <t>-3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</si>
  <si>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</si>
  <si>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</si>
  <si>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</si>
  <si>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</si>
  <si>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</si>
  <si>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</si>
  <si>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2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</si>
  <si>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</si>
  <si>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</si>
  <si>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</si>
  <si>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</si>
  <si>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</si>
  <si>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</si>
  <si>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</si>
  <si>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2"/>
      </rPr>
      <t>-4</t>
    </r>
  </si>
  <si>
    <t>60kHz</t>
  </si>
  <si>
    <r>
      <t>1.4×10</t>
    </r>
    <r>
      <rPr>
        <vertAlign val="superscript"/>
        <sz val="16"/>
        <rFont val="宋体"/>
        <family val="2"/>
      </rPr>
      <t>-3</t>
    </r>
  </si>
  <si>
    <r>
      <t>2×10</t>
    </r>
    <r>
      <rPr>
        <vertAlign val="superscript"/>
        <sz val="16"/>
        <rFont val="宋体"/>
        <family val="2"/>
      </rPr>
      <t>-4</t>
    </r>
  </si>
  <si>
    <r>
      <t>8×10</t>
    </r>
    <r>
      <rPr>
        <vertAlign val="superscript"/>
        <sz val="16"/>
        <rFont val="宋体"/>
        <family val="2"/>
      </rPr>
      <t>-4</t>
    </r>
  </si>
  <si>
    <r>
      <t>1.7×10</t>
    </r>
    <r>
      <rPr>
        <vertAlign val="superscript"/>
        <sz val="16"/>
        <rFont val="宋体"/>
        <family val="2"/>
      </rPr>
      <t>-4</t>
    </r>
  </si>
  <si>
    <r>
      <t>1.8×10</t>
    </r>
    <r>
      <rPr>
        <vertAlign val="superscript"/>
        <sz val="16"/>
        <rFont val="宋体"/>
        <family val="2"/>
      </rPr>
      <t>-4</t>
    </r>
  </si>
  <si>
    <r>
      <t>2.3×10</t>
    </r>
    <r>
      <rPr>
        <vertAlign val="superscript"/>
        <sz val="16"/>
        <rFont val="宋体"/>
        <family val="2"/>
      </rPr>
      <t>-4</t>
    </r>
  </si>
  <si>
    <r>
      <t>1.6×10</t>
    </r>
    <r>
      <rPr>
        <vertAlign val="superscript"/>
        <sz val="16"/>
        <rFont val="宋体"/>
        <family val="2"/>
      </rPr>
      <t>-4</t>
    </r>
  </si>
  <si>
    <t>750V</t>
  </si>
  <si>
    <r>
      <t>5×10</t>
    </r>
    <r>
      <rPr>
        <vertAlign val="superscript"/>
        <sz val="16"/>
        <rFont val="宋体"/>
        <family val="2"/>
      </rPr>
      <t>-4</t>
    </r>
  </si>
  <si>
    <r>
      <t>2.0×10</t>
    </r>
    <r>
      <rPr>
        <vertAlign val="superscript"/>
        <sz val="16"/>
        <rFont val="宋体"/>
        <family val="2"/>
      </rPr>
      <t>-4</t>
    </r>
  </si>
  <si>
    <r>
      <t>2.1×10</t>
    </r>
    <r>
      <rPr>
        <vertAlign val="superscript"/>
        <sz val="16"/>
        <rFont val="宋体"/>
        <family val="2"/>
      </rPr>
      <t>-4</t>
    </r>
  </si>
  <si>
    <r>
      <t>3×10</t>
    </r>
    <r>
      <rPr>
        <vertAlign val="superscript"/>
        <sz val="16"/>
        <rFont val="宋体"/>
        <family val="2"/>
      </rPr>
      <t>-4</t>
    </r>
  </si>
  <si>
    <r>
      <t>7×10</t>
    </r>
    <r>
      <rPr>
        <vertAlign val="superscript"/>
        <sz val="16"/>
        <rFont val="宋体"/>
        <family val="2"/>
      </rPr>
      <t>-4</t>
    </r>
  </si>
  <si>
    <r>
      <t>7×10</t>
    </r>
    <r>
      <rPr>
        <vertAlign val="superscript"/>
        <sz val="16"/>
        <rFont val="宋体"/>
        <family val="2"/>
      </rPr>
      <t>-5</t>
    </r>
  </si>
  <si>
    <r>
      <t>9×10</t>
    </r>
    <r>
      <rPr>
        <vertAlign val="superscript"/>
        <sz val="16"/>
        <rFont val="宋体"/>
        <family val="2"/>
      </rPr>
      <t>-5</t>
    </r>
  </si>
  <si>
    <r>
      <t>8×10</t>
    </r>
    <r>
      <rPr>
        <vertAlign val="superscript"/>
        <sz val="16"/>
        <rFont val="宋体"/>
        <family val="2"/>
      </rPr>
      <t>-5</t>
    </r>
  </si>
  <si>
    <t>10Hz</t>
  </si>
  <si>
    <t>50Hz</t>
  </si>
  <si>
    <r>
      <t>1.7×10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</si>
  <si>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</si>
  <si>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</si>
  <si>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-6</t>
    </r>
  </si>
  <si>
    <r>
      <t>9×10</t>
    </r>
    <r>
      <rPr>
        <vertAlign val="superscript"/>
        <sz val="16"/>
        <rFont val="宋体"/>
        <family val="3"/>
      </rPr>
      <t>-6</t>
    </r>
  </si>
  <si>
    <r>
      <t>1.4×10</t>
    </r>
    <r>
      <rPr>
        <vertAlign val="superscript"/>
        <sz val="16"/>
        <rFont val="宋体"/>
        <family val="3"/>
      </rPr>
      <t>-5</t>
    </r>
  </si>
  <si>
    <r>
      <t>5×10</t>
    </r>
    <r>
      <rPr>
        <vertAlign val="superscript"/>
        <sz val="16"/>
        <rFont val="宋体"/>
        <family val="3"/>
      </rPr>
      <t>-6</t>
    </r>
  </si>
  <si>
    <r>
      <t>6×10</t>
    </r>
    <r>
      <rPr>
        <vertAlign val="superscript"/>
        <sz val="16"/>
        <rFont val="宋体"/>
        <family val="3"/>
      </rPr>
      <t>-6</t>
    </r>
  </si>
  <si>
    <r>
      <t>1.1×10</t>
    </r>
    <r>
      <rPr>
        <vertAlign val="superscript"/>
        <sz val="16"/>
        <rFont val="宋体"/>
        <family val="3"/>
      </rPr>
      <t>-5</t>
    </r>
  </si>
  <si>
    <r>
      <t>1×10</t>
    </r>
    <r>
      <rPr>
        <vertAlign val="superscript"/>
        <sz val="16"/>
        <rFont val="宋体"/>
        <family val="3"/>
      </rPr>
      <t>-5</t>
    </r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</si>
  <si>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</si>
  <si>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</si>
  <si>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</si>
  <si>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</si>
  <si>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</si>
  <si>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</si>
  <si>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</si>
  <si>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</si>
  <si>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</si>
  <si>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</si>
  <si>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</si>
  <si>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</si>
  <si>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</si>
  <si>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</si>
  <si>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</si>
  <si>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</si>
  <si>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</si>
  <si>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</si>
  <si>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</si>
  <si>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</si>
  <si>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</si>
  <si>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</si>
  <si>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</si>
  <si>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</si>
  <si>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</si>
  <si>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</si>
  <si>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</si>
  <si>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</si>
  <si>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</si>
  <si>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</si>
  <si>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</si>
  <si>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</si>
  <si>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</si>
  <si>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</si>
  <si>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</si>
  <si>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</si>
  <si>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</si>
  <si>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表换线(1本次换线)</t>
  </si>
  <si>
    <t>word原始记录模板路径</t>
  </si>
  <si>
    <t>参数起始终止行号</t>
  </si>
  <si>
    <t>OHM</t>
  </si>
  <si>
    <t>DCV</t>
  </si>
  <si>
    <t>B6:G42</t>
  </si>
  <si>
    <t>ACV1</t>
  </si>
  <si>
    <t>B7:H36</t>
  </si>
  <si>
    <t>ACV2</t>
  </si>
  <si>
    <t>B8:H30</t>
  </si>
  <si>
    <t>DCI</t>
  </si>
  <si>
    <t>ACI</t>
  </si>
  <si>
    <t>B5:G16</t>
  </si>
  <si>
    <t>B4:G27</t>
  </si>
  <si>
    <t>B7:H21</t>
  </si>
  <si>
    <t>3.直流电压:</t>
  </si>
  <si>
    <t>4.交流电压:</t>
  </si>
  <si>
    <t>5.直流电流：</t>
  </si>
  <si>
    <t>6.交流电流：</t>
  </si>
  <si>
    <t>复制表格宽度</t>
  </si>
  <si>
    <t>E:\项目\2021年自动化项目\数字多用表自动化程序\模板\原始记录模板.doc</t>
  </si>
  <si>
    <t>3,3</t>
  </si>
  <si>
    <t>写入位置（行,列）</t>
  </si>
  <si>
    <t>5,3</t>
  </si>
  <si>
    <t>6,3</t>
  </si>
  <si>
    <t>7,3</t>
  </si>
  <si>
    <t>9,3</t>
  </si>
  <si>
    <t>10,3</t>
  </si>
  <si>
    <t>11,3</t>
  </si>
  <si>
    <t>row index</t>
  </si>
  <si>
    <t>row length</t>
  </si>
  <si>
    <t>column index</t>
  </si>
  <si>
    <t>column length</t>
  </si>
  <si>
    <t>写入位置（行,列）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</si>
  <si>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</si>
  <si>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</si>
  <si>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</si>
  <si>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</si>
  <si>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</si>
  <si>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</si>
  <si>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</si>
  <si>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</si>
  <si>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</si>
  <si>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</si>
  <si>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</si>
  <si>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</si>
  <si>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</si>
  <si>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</si>
  <si>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</si>
  <si>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</si>
  <si>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</si>
  <si>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</si>
  <si>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</si>
  <si>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</si>
  <si>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</si>
  <si>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</si>
  <si>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</si>
  <si>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</si>
  <si>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</si>
  <si>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</si>
  <si>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</si>
  <si>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</si>
  <si>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</si>
  <si>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</si>
  <si>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</si>
  <si>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</si>
  <si>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</si>
  <si>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</si>
  <si>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</si>
  <si>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</si>
  <si>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</si>
  <si>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</si>
  <si>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</si>
  <si>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</si>
  <si>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</si>
  <si>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</si>
  <si>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</si>
  <si>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</si>
  <si>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</si>
  <si>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</si>
  <si>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</si>
  <si>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</si>
  <si>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</si>
  <si>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</si>
  <si>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</si>
  <si>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</si>
  <si>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</si>
  <si>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</si>
  <si>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</si>
  <si>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</si>
  <si>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</si>
  <si>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</si>
  <si>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</si>
  <si>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</si>
  <si>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</si>
  <si>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</si>
  <si>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</si>
  <si>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</si>
  <si>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</si>
  <si>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</si>
  <si>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</si>
  <si>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</si>
  <si>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</si>
  <si>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</si>
  <si>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</si>
  <si>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</si>
  <si>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</si>
  <si>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</si>
  <si>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</si>
  <si>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</si>
  <si>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</si>
  <si>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</si>
  <si>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</si>
  <si>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107,3</t>
  </si>
  <si>
    <t>108,3</t>
  </si>
  <si>
    <t>109,3</t>
  </si>
  <si>
    <t>117,3</t>
  </si>
  <si>
    <t>118,3</t>
  </si>
  <si>
    <t>119,3</t>
  </si>
  <si>
    <t>120,3</t>
  </si>
  <si>
    <t>111,3</t>
  </si>
  <si>
    <t>112,3</t>
  </si>
  <si>
    <t>113,3</t>
  </si>
  <si>
    <t>122,3</t>
  </si>
  <si>
    <t>123,3</t>
  </si>
  <si>
    <t>115,3</t>
  </si>
  <si>
    <t>114,3</t>
  </si>
  <si>
    <t>125,3</t>
  </si>
  <si>
    <t>124,3</t>
  </si>
  <si>
    <t>128,4</t>
  </si>
  <si>
    <t>129,4</t>
  </si>
  <si>
    <t>132,4</t>
  </si>
  <si>
    <t>133,4</t>
  </si>
  <si>
    <t>134,4</t>
  </si>
  <si>
    <t>137,4</t>
  </si>
  <si>
    <t>138,4</t>
  </si>
  <si>
    <t>131,4</t>
  </si>
  <si>
    <t>136,4</t>
  </si>
  <si>
    <t>140,4</t>
  </si>
  <si>
    <t>130,4</t>
  </si>
  <si>
    <t>135,4</t>
  </si>
  <si>
    <t>139,4</t>
  </si>
  <si>
    <t>MListBox</t>
  </si>
  <si>
    <t>起始行列</t>
  </si>
  <si>
    <t>2,3</t>
  </si>
  <si>
    <t>13,3</t>
  </si>
  <si>
    <t>50,4</t>
  </si>
  <si>
    <t>79,4</t>
  </si>
  <si>
    <t>103,3</t>
  </si>
  <si>
    <t>127,4</t>
  </si>
  <si>
    <t>E7</t>
  </si>
  <si>
    <t>F8</t>
  </si>
  <si>
    <t>E5</t>
  </si>
  <si>
    <t>CELL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</si>
</sst>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9"/>
      <name val="宋体"/>
      <family val="3"/>
      <scheme val="minor"/>
    </font>
    <font>
      <sz val="9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2"/>
    </font>
    <font>
      <sz val="10"/>
      <name val="黑体"/>
      <family val="3"/>
    </font>
    <font>
      <sz val="12"/>
      <color indexed="12"/>
      <name val="宋体"/>
      <family val="2"/>
    </font>
    <font>
      <sz val="16"/>
      <color indexed="12"/>
      <name val="宋体"/>
      <family val="2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2"/>
    </font>
    <font>
      <sz val="11"/>
      <name val="宋体"/>
      <family val="2"/>
    </font>
    <font>
      <sz val="12"/>
      <name val="宋体"/>
      <family val="2"/>
    </font>
    <font>
      <sz val="12"/>
      <name val="Times New Roman"/>
      <family val="1"/>
    </font>
    <font>
      <b/>
      <sz val="12"/>
      <name val="宋体"/>
      <family val="2"/>
    </font>
    <font>
      <b/>
      <sz val="16"/>
      <name val="黑体"/>
      <family val="3"/>
    </font>
    <font>
      <sz val="12"/>
      <color rgb="FFFF0000"/>
      <name val="宋体"/>
      <family val="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>
      <alignment/>
      <protection/>
    </xf>
  </cellStyleXfs>
  <cellXfs count="98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185" fontId="5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/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6" fontId="5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7" fillId="0" borderId="0" xfId="0" applyFont="1" applyBorder="1"/>
    <xf numFmtId="0" fontId="1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188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84" fontId="5" fillId="0" borderId="0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18" fillId="0" borderId="0" xfId="20">
      <alignment/>
      <protection/>
    </xf>
    <xf numFmtId="0" fontId="18" fillId="0" borderId="0" xfId="20" applyFont="1">
      <alignment/>
      <protection/>
    </xf>
    <xf numFmtId="0" fontId="18" fillId="0" borderId="0" xfId="20" applyAlignment="1">
      <alignment horizontal="center"/>
      <protection/>
    </xf>
    <xf numFmtId="0" fontId="18" fillId="2" borderId="0" xfId="20" applyFill="1">
      <alignment/>
      <protection/>
    </xf>
    <xf numFmtId="0" fontId="18" fillId="2" borderId="0" xfId="20" applyFill="1" applyAlignment="1">
      <alignment horizontal="center"/>
      <protection/>
    </xf>
    <xf numFmtId="0" fontId="18" fillId="0" borderId="0" xfId="20" applyFill="1" applyAlignment="1">
      <alignment horizontal="center"/>
      <protection/>
    </xf>
    <xf numFmtId="0" fontId="18" fillId="0" borderId="0" xfId="20" applyFill="1">
      <alignment/>
      <protection/>
    </xf>
    <xf numFmtId="190" fontId="18" fillId="2" borderId="0" xfId="20" applyNumberFormat="1" applyFont="1" applyFill="1" applyBorder="1" applyAlignment="1">
      <alignment/>
      <protection/>
    </xf>
    <xf numFmtId="191" fontId="18" fillId="0" borderId="0" xfId="20" applyNumberFormat="1" applyFont="1" applyBorder="1" applyAlignment="1">
      <alignment/>
      <protection/>
    </xf>
    <xf numFmtId="190" fontId="18" fillId="0" borderId="0" xfId="20" applyNumberFormat="1" applyFont="1" applyBorder="1" applyAlignment="1">
      <alignment/>
      <protection/>
    </xf>
    <xf numFmtId="191" fontId="18" fillId="2" borderId="0" xfId="20" applyNumberFormat="1" applyFont="1" applyFill="1" applyBorder="1" applyAlignment="1">
      <alignment/>
      <protection/>
    </xf>
    <xf numFmtId="0" fontId="18" fillId="0" borderId="0" xfId="20" applyAlignment="1">
      <alignment horizontal="left"/>
      <protection/>
    </xf>
    <xf numFmtId="0" fontId="18" fillId="0" borderId="0" xfId="20" applyFont="1" applyAlignment="1">
      <alignment horizontal="center"/>
      <protection/>
    </xf>
    <xf numFmtId="0" fontId="18" fillId="2" borderId="0" xfId="20" applyFont="1" applyFill="1" applyAlignment="1">
      <alignment horizontal="center"/>
      <protection/>
    </xf>
    <xf numFmtId="0" fontId="18" fillId="0" borderId="0" xfId="20" applyFont="1" applyFill="1" applyAlignment="1">
      <alignment horizontal="center"/>
      <protection/>
    </xf>
    <xf numFmtId="0" fontId="18" fillId="3" borderId="0" xfId="20" applyFill="1">
      <alignment/>
      <protection/>
    </xf>
    <xf numFmtId="0" fontId="22" fillId="0" borderId="0" xfId="20" applyFont="1">
      <alignment/>
      <protection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26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auto="1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 topLeftCell="A1">
      <selection activeCell="E7" sqref="E7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4" max="254" width="9.00390625" widthPt="54" style="0" customWidth="1"/>
    <col min="255" max="255" width="21.25390625" widthPt="127.5" style="0" customWidth="1"/>
    <col min="256" max="256" width="24.00390625" widthPt="144" style="0" customWidth="1"/>
    <col min="257" max="257" width="16.50390625" widthPt="99" style="0" customWidth="1"/>
    <col min="258" max="258" width="23.00390625" widthPt="138" style="0" customWidth="1"/>
    <col min="259" max="259" width="35.75390625" widthPt="214.5" style="0" customWidth="1"/>
    <col min="510" max="510" width="9.00390625" widthPt="54" style="0" customWidth="1"/>
    <col min="511" max="511" width="21.25390625" widthPt="127.5" style="0" customWidth="1"/>
    <col min="512" max="512" width="24.00390625" widthPt="144" style="0" customWidth="1"/>
    <col min="513" max="513" width="16.50390625" widthPt="99" style="0" customWidth="1"/>
    <col min="514" max="514" width="23.00390625" widthPt="138" style="0" customWidth="1"/>
    <col min="515" max="515" width="35.75390625" widthPt="214.5" style="0" customWidth="1"/>
    <col min="766" max="766" width="9.00390625" widthPt="54" style="0" customWidth="1"/>
    <col min="767" max="767" width="21.25390625" widthPt="127.5" style="0" customWidth="1"/>
    <col min="768" max="768" width="24.00390625" widthPt="144" style="0" customWidth="1"/>
    <col min="769" max="769" width="16.50390625" widthPt="99" style="0" customWidth="1"/>
    <col min="770" max="770" width="23.00390625" widthPt="138" style="0" customWidth="1"/>
    <col min="771" max="771" width="35.75390625" widthPt="214.5" style="0" customWidth="1"/>
    <col min="1022" max="1022" width="9.00390625" widthPt="54" style="0" customWidth="1"/>
    <col min="1023" max="1023" width="21.25390625" widthPt="127.5" style="0" customWidth="1"/>
    <col min="1024" max="1024" width="24.00390625" widthPt="144" style="0" customWidth="1"/>
    <col min="1025" max="1025" width="16.50390625" widthPt="99" style="0" customWidth="1"/>
    <col min="1026" max="1026" width="23.00390625" widthPt="138" style="0" customWidth="1"/>
    <col min="1027" max="1027" width="35.75390625" widthPt="214.5" style="0" customWidth="1"/>
    <col min="1278" max="1278" width="9.00390625" widthPt="54" style="0" customWidth="1"/>
    <col min="1279" max="1279" width="21.25390625" widthPt="127.5" style="0" customWidth="1"/>
    <col min="1280" max="1280" width="24.00390625" widthPt="144" style="0" customWidth="1"/>
    <col min="1281" max="1281" width="16.50390625" widthPt="99" style="0" customWidth="1"/>
    <col min="1282" max="1282" width="23.00390625" widthPt="138" style="0" customWidth="1"/>
    <col min="1283" max="1283" width="35.75390625" widthPt="214.5" style="0" customWidth="1"/>
    <col min="1534" max="1534" width="9.00390625" widthPt="54" style="0" customWidth="1"/>
    <col min="1535" max="1535" width="21.25390625" widthPt="127.5" style="0" customWidth="1"/>
    <col min="1536" max="1536" width="24.00390625" widthPt="144" style="0" customWidth="1"/>
    <col min="1537" max="1537" width="16.50390625" widthPt="99" style="0" customWidth="1"/>
    <col min="1538" max="1538" width="23.00390625" widthPt="138" style="0" customWidth="1"/>
    <col min="1539" max="1539" width="35.75390625" widthPt="214.5" style="0" customWidth="1"/>
    <col min="1790" max="1790" width="9.00390625" widthPt="54" style="0" customWidth="1"/>
    <col min="1791" max="1791" width="21.25390625" widthPt="127.5" style="0" customWidth="1"/>
    <col min="1792" max="1792" width="24.00390625" widthPt="144" style="0" customWidth="1"/>
    <col min="1793" max="1793" width="16.50390625" widthPt="99" style="0" customWidth="1"/>
    <col min="1794" max="1794" width="23.00390625" widthPt="138" style="0" customWidth="1"/>
    <col min="1795" max="1795" width="35.75390625" widthPt="214.5" style="0" customWidth="1"/>
    <col min="2046" max="2046" width="9.00390625" widthPt="54" style="0" customWidth="1"/>
    <col min="2047" max="2047" width="21.25390625" widthPt="127.5" style="0" customWidth="1"/>
    <col min="2048" max="2048" width="24.00390625" widthPt="144" style="0" customWidth="1"/>
    <col min="2049" max="2049" width="16.50390625" widthPt="99" style="0" customWidth="1"/>
    <col min="2050" max="2050" width="23.00390625" widthPt="138" style="0" customWidth="1"/>
    <col min="2051" max="2051" width="35.75390625" widthPt="214.5" style="0" customWidth="1"/>
    <col min="2302" max="2302" width="9.00390625" widthPt="54" style="0" customWidth="1"/>
    <col min="2303" max="2303" width="21.25390625" widthPt="127.5" style="0" customWidth="1"/>
    <col min="2304" max="2304" width="24.00390625" widthPt="144" style="0" customWidth="1"/>
    <col min="2305" max="2305" width="16.50390625" widthPt="99" style="0" customWidth="1"/>
    <col min="2306" max="2306" width="23.00390625" widthPt="138" style="0" customWidth="1"/>
    <col min="2307" max="2307" width="35.75390625" widthPt="214.5" style="0" customWidth="1"/>
    <col min="2558" max="2558" width="9.00390625" widthPt="54" style="0" customWidth="1"/>
    <col min="2559" max="2559" width="21.25390625" widthPt="127.5" style="0" customWidth="1"/>
    <col min="2560" max="2560" width="24.00390625" widthPt="144" style="0" customWidth="1"/>
    <col min="2561" max="2561" width="16.50390625" widthPt="99" style="0" customWidth="1"/>
    <col min="2562" max="2562" width="23.00390625" widthPt="138" style="0" customWidth="1"/>
    <col min="2563" max="2563" width="35.75390625" widthPt="214.5" style="0" customWidth="1"/>
    <col min="2814" max="2814" width="9.00390625" widthPt="54" style="0" customWidth="1"/>
    <col min="2815" max="2815" width="21.25390625" widthPt="127.5" style="0" customWidth="1"/>
    <col min="2816" max="2816" width="24.00390625" widthPt="144" style="0" customWidth="1"/>
    <col min="2817" max="2817" width="16.50390625" widthPt="99" style="0" customWidth="1"/>
    <col min="2818" max="2818" width="23.00390625" widthPt="138" style="0" customWidth="1"/>
    <col min="2819" max="2819" width="35.75390625" widthPt="214.5" style="0" customWidth="1"/>
    <col min="3070" max="3070" width="9.00390625" widthPt="54" style="0" customWidth="1"/>
    <col min="3071" max="3071" width="21.25390625" widthPt="127.5" style="0" customWidth="1"/>
    <col min="3072" max="3072" width="24.00390625" widthPt="144" style="0" customWidth="1"/>
    <col min="3073" max="3073" width="16.50390625" widthPt="99" style="0" customWidth="1"/>
    <col min="3074" max="3074" width="23.00390625" widthPt="138" style="0" customWidth="1"/>
    <col min="3075" max="3075" width="35.75390625" widthPt="214.5" style="0" customWidth="1"/>
    <col min="3326" max="3326" width="9.00390625" widthPt="54" style="0" customWidth="1"/>
    <col min="3327" max="3327" width="21.25390625" widthPt="127.5" style="0" customWidth="1"/>
    <col min="3328" max="3328" width="24.00390625" widthPt="144" style="0" customWidth="1"/>
    <col min="3329" max="3329" width="16.50390625" widthPt="99" style="0" customWidth="1"/>
    <col min="3330" max="3330" width="23.00390625" widthPt="138" style="0" customWidth="1"/>
    <col min="3331" max="3331" width="35.75390625" widthPt="214.5" style="0" customWidth="1"/>
    <col min="3582" max="3582" width="9.00390625" widthPt="54" style="0" customWidth="1"/>
    <col min="3583" max="3583" width="21.25390625" widthPt="127.5" style="0" customWidth="1"/>
    <col min="3584" max="3584" width="24.00390625" widthPt="144" style="0" customWidth="1"/>
    <col min="3585" max="3585" width="16.50390625" widthPt="99" style="0" customWidth="1"/>
    <col min="3586" max="3586" width="23.00390625" widthPt="138" style="0" customWidth="1"/>
    <col min="3587" max="3587" width="35.75390625" widthPt="214.5" style="0" customWidth="1"/>
    <col min="3838" max="3838" width="9.00390625" widthPt="54" style="0" customWidth="1"/>
    <col min="3839" max="3839" width="21.25390625" widthPt="127.5" style="0" customWidth="1"/>
    <col min="3840" max="3840" width="24.00390625" widthPt="144" style="0" customWidth="1"/>
    <col min="3841" max="3841" width="16.50390625" widthPt="99" style="0" customWidth="1"/>
    <col min="3842" max="3842" width="23.00390625" widthPt="138" style="0" customWidth="1"/>
    <col min="3843" max="3843" width="35.75390625" widthPt="214.5" style="0" customWidth="1"/>
    <col min="4094" max="4094" width="9.00390625" widthPt="54" style="0" customWidth="1"/>
    <col min="4095" max="4095" width="21.25390625" widthPt="127.5" style="0" customWidth="1"/>
    <col min="4096" max="4096" width="24.00390625" widthPt="144" style="0" customWidth="1"/>
    <col min="4097" max="4097" width="16.50390625" widthPt="99" style="0" customWidth="1"/>
    <col min="4098" max="4098" width="23.00390625" widthPt="138" style="0" customWidth="1"/>
    <col min="4099" max="4099" width="35.75390625" widthPt="214.5" style="0" customWidth="1"/>
    <col min="4350" max="4350" width="9.00390625" widthPt="54" style="0" customWidth="1"/>
    <col min="4351" max="4351" width="21.25390625" widthPt="127.5" style="0" customWidth="1"/>
    <col min="4352" max="4352" width="24.00390625" widthPt="144" style="0" customWidth="1"/>
    <col min="4353" max="4353" width="16.50390625" widthPt="99" style="0" customWidth="1"/>
    <col min="4354" max="4354" width="23.00390625" widthPt="138" style="0" customWidth="1"/>
    <col min="4355" max="4355" width="35.75390625" widthPt="214.5" style="0" customWidth="1"/>
    <col min="4606" max="4606" width="9.00390625" widthPt="54" style="0" customWidth="1"/>
    <col min="4607" max="4607" width="21.25390625" widthPt="127.5" style="0" customWidth="1"/>
    <col min="4608" max="4608" width="24.00390625" widthPt="144" style="0" customWidth="1"/>
    <col min="4609" max="4609" width="16.50390625" widthPt="99" style="0" customWidth="1"/>
    <col min="4610" max="4610" width="23.00390625" widthPt="138" style="0" customWidth="1"/>
    <col min="4611" max="4611" width="35.75390625" widthPt="214.5" style="0" customWidth="1"/>
    <col min="4862" max="4862" width="9.00390625" widthPt="54" style="0" customWidth="1"/>
    <col min="4863" max="4863" width="21.25390625" widthPt="127.5" style="0" customWidth="1"/>
    <col min="4864" max="4864" width="24.00390625" widthPt="144" style="0" customWidth="1"/>
    <col min="4865" max="4865" width="16.50390625" widthPt="99" style="0" customWidth="1"/>
    <col min="4866" max="4866" width="23.00390625" widthPt="138" style="0" customWidth="1"/>
    <col min="4867" max="4867" width="35.75390625" widthPt="214.5" style="0" customWidth="1"/>
    <col min="5118" max="5118" width="9.00390625" widthPt="54" style="0" customWidth="1"/>
    <col min="5119" max="5119" width="21.25390625" widthPt="127.5" style="0" customWidth="1"/>
    <col min="5120" max="5120" width="24.00390625" widthPt="144" style="0" customWidth="1"/>
    <col min="5121" max="5121" width="16.50390625" widthPt="99" style="0" customWidth="1"/>
    <col min="5122" max="5122" width="23.00390625" widthPt="138" style="0" customWidth="1"/>
    <col min="5123" max="5123" width="35.75390625" widthPt="214.5" style="0" customWidth="1"/>
    <col min="5374" max="5374" width="9.00390625" widthPt="54" style="0" customWidth="1"/>
    <col min="5375" max="5375" width="21.25390625" widthPt="127.5" style="0" customWidth="1"/>
    <col min="5376" max="5376" width="24.00390625" widthPt="144" style="0" customWidth="1"/>
    <col min="5377" max="5377" width="16.50390625" widthPt="99" style="0" customWidth="1"/>
    <col min="5378" max="5378" width="23.00390625" widthPt="138" style="0" customWidth="1"/>
    <col min="5379" max="5379" width="35.75390625" widthPt="214.5" style="0" customWidth="1"/>
    <col min="5630" max="5630" width="9.00390625" widthPt="54" style="0" customWidth="1"/>
    <col min="5631" max="5631" width="21.25390625" widthPt="127.5" style="0" customWidth="1"/>
    <col min="5632" max="5632" width="24.00390625" widthPt="144" style="0" customWidth="1"/>
    <col min="5633" max="5633" width="16.50390625" widthPt="99" style="0" customWidth="1"/>
    <col min="5634" max="5634" width="23.00390625" widthPt="138" style="0" customWidth="1"/>
    <col min="5635" max="5635" width="35.75390625" widthPt="214.5" style="0" customWidth="1"/>
    <col min="5886" max="5886" width="9.00390625" widthPt="54" style="0" customWidth="1"/>
    <col min="5887" max="5887" width="21.25390625" widthPt="127.5" style="0" customWidth="1"/>
    <col min="5888" max="5888" width="24.00390625" widthPt="144" style="0" customWidth="1"/>
    <col min="5889" max="5889" width="16.50390625" widthPt="99" style="0" customWidth="1"/>
    <col min="5890" max="5890" width="23.00390625" widthPt="138" style="0" customWidth="1"/>
    <col min="5891" max="5891" width="35.75390625" widthPt="214.5" style="0" customWidth="1"/>
    <col min="6142" max="6142" width="9.00390625" widthPt="54" style="0" customWidth="1"/>
    <col min="6143" max="6143" width="21.25390625" widthPt="127.5" style="0" customWidth="1"/>
    <col min="6144" max="6144" width="24.00390625" widthPt="144" style="0" customWidth="1"/>
    <col min="6145" max="6145" width="16.50390625" widthPt="99" style="0" customWidth="1"/>
    <col min="6146" max="6146" width="23.00390625" widthPt="138" style="0" customWidth="1"/>
    <col min="6147" max="6147" width="35.75390625" widthPt="214.5" style="0" customWidth="1"/>
    <col min="6398" max="6398" width="9.00390625" widthPt="54" style="0" customWidth="1"/>
    <col min="6399" max="6399" width="21.25390625" widthPt="127.5" style="0" customWidth="1"/>
    <col min="6400" max="6400" width="24.00390625" widthPt="144" style="0" customWidth="1"/>
    <col min="6401" max="6401" width="16.50390625" widthPt="99" style="0" customWidth="1"/>
    <col min="6402" max="6402" width="23.00390625" widthPt="138" style="0" customWidth="1"/>
    <col min="6403" max="6403" width="35.75390625" widthPt="214.5" style="0" customWidth="1"/>
    <col min="6654" max="6654" width="9.00390625" widthPt="54" style="0" customWidth="1"/>
    <col min="6655" max="6655" width="21.25390625" widthPt="127.5" style="0" customWidth="1"/>
    <col min="6656" max="6656" width="24.00390625" widthPt="144" style="0" customWidth="1"/>
    <col min="6657" max="6657" width="16.50390625" widthPt="99" style="0" customWidth="1"/>
    <col min="6658" max="6658" width="23.00390625" widthPt="138" style="0" customWidth="1"/>
    <col min="6659" max="6659" width="35.75390625" widthPt="214.5" style="0" customWidth="1"/>
    <col min="6910" max="6910" width="9.00390625" widthPt="54" style="0" customWidth="1"/>
    <col min="6911" max="6911" width="21.25390625" widthPt="127.5" style="0" customWidth="1"/>
    <col min="6912" max="6912" width="24.00390625" widthPt="144" style="0" customWidth="1"/>
    <col min="6913" max="6913" width="16.50390625" widthPt="99" style="0" customWidth="1"/>
    <col min="6914" max="6914" width="23.00390625" widthPt="138" style="0" customWidth="1"/>
    <col min="6915" max="6915" width="35.75390625" widthPt="214.5" style="0" customWidth="1"/>
    <col min="7166" max="7166" width="9.00390625" widthPt="54" style="0" customWidth="1"/>
    <col min="7167" max="7167" width="21.25390625" widthPt="127.5" style="0" customWidth="1"/>
    <col min="7168" max="7168" width="24.00390625" widthPt="144" style="0" customWidth="1"/>
    <col min="7169" max="7169" width="16.50390625" widthPt="99" style="0" customWidth="1"/>
    <col min="7170" max="7170" width="23.00390625" widthPt="138" style="0" customWidth="1"/>
    <col min="7171" max="7171" width="35.75390625" widthPt="214.5" style="0" customWidth="1"/>
    <col min="7422" max="7422" width="9.00390625" widthPt="54" style="0" customWidth="1"/>
    <col min="7423" max="7423" width="21.25390625" widthPt="127.5" style="0" customWidth="1"/>
    <col min="7424" max="7424" width="24.00390625" widthPt="144" style="0" customWidth="1"/>
    <col min="7425" max="7425" width="16.50390625" widthPt="99" style="0" customWidth="1"/>
    <col min="7426" max="7426" width="23.00390625" widthPt="138" style="0" customWidth="1"/>
    <col min="7427" max="7427" width="35.75390625" widthPt="214.5" style="0" customWidth="1"/>
    <col min="7678" max="7678" width="9.00390625" widthPt="54" style="0" customWidth="1"/>
    <col min="7679" max="7679" width="21.25390625" widthPt="127.5" style="0" customWidth="1"/>
    <col min="7680" max="7680" width="24.00390625" widthPt="144" style="0" customWidth="1"/>
    <col min="7681" max="7681" width="16.50390625" widthPt="99" style="0" customWidth="1"/>
    <col min="7682" max="7682" width="23.00390625" widthPt="138" style="0" customWidth="1"/>
    <col min="7683" max="7683" width="35.75390625" widthPt="214.5" style="0" customWidth="1"/>
    <col min="7934" max="7934" width="9.00390625" widthPt="54" style="0" customWidth="1"/>
    <col min="7935" max="7935" width="21.25390625" widthPt="127.5" style="0" customWidth="1"/>
    <col min="7936" max="7936" width="24.00390625" widthPt="144" style="0" customWidth="1"/>
    <col min="7937" max="7937" width="16.50390625" widthPt="99" style="0" customWidth="1"/>
    <col min="7938" max="7938" width="23.00390625" widthPt="138" style="0" customWidth="1"/>
    <col min="7939" max="7939" width="35.75390625" widthPt="214.5" style="0" customWidth="1"/>
    <col min="8190" max="8190" width="9.00390625" widthPt="54" style="0" customWidth="1"/>
    <col min="8191" max="8191" width="21.25390625" widthPt="127.5" style="0" customWidth="1"/>
    <col min="8192" max="8192" width="24.00390625" widthPt="144" style="0" customWidth="1"/>
    <col min="8193" max="8193" width="16.50390625" widthPt="99" style="0" customWidth="1"/>
    <col min="8194" max="8194" width="23.00390625" widthPt="138" style="0" customWidth="1"/>
    <col min="8195" max="8195" width="35.75390625" widthPt="214.5" style="0" customWidth="1"/>
    <col min="8446" max="8446" width="9.00390625" widthPt="54" style="0" customWidth="1"/>
    <col min="8447" max="8447" width="21.25390625" widthPt="127.5" style="0" customWidth="1"/>
    <col min="8448" max="8448" width="24.00390625" widthPt="144" style="0" customWidth="1"/>
    <col min="8449" max="8449" width="16.50390625" widthPt="99" style="0" customWidth="1"/>
    <col min="8450" max="8450" width="23.00390625" widthPt="138" style="0" customWidth="1"/>
    <col min="8451" max="8451" width="35.75390625" widthPt="214.5" style="0" customWidth="1"/>
    <col min="8702" max="8702" width="9.00390625" widthPt="54" style="0" customWidth="1"/>
    <col min="8703" max="8703" width="21.25390625" widthPt="127.5" style="0" customWidth="1"/>
    <col min="8704" max="8704" width="24.00390625" widthPt="144" style="0" customWidth="1"/>
    <col min="8705" max="8705" width="16.50390625" widthPt="99" style="0" customWidth="1"/>
    <col min="8706" max="8706" width="23.00390625" widthPt="138" style="0" customWidth="1"/>
    <col min="8707" max="8707" width="35.75390625" widthPt="214.5" style="0" customWidth="1"/>
    <col min="8958" max="8958" width="9.00390625" widthPt="54" style="0" customWidth="1"/>
    <col min="8959" max="8959" width="21.25390625" widthPt="127.5" style="0" customWidth="1"/>
    <col min="8960" max="8960" width="24.00390625" widthPt="144" style="0" customWidth="1"/>
    <col min="8961" max="8961" width="16.50390625" widthPt="99" style="0" customWidth="1"/>
    <col min="8962" max="8962" width="23.00390625" widthPt="138" style="0" customWidth="1"/>
    <col min="8963" max="8963" width="35.75390625" widthPt="214.5" style="0" customWidth="1"/>
    <col min="9214" max="9214" width="9.00390625" widthPt="54" style="0" customWidth="1"/>
    <col min="9215" max="9215" width="21.25390625" widthPt="127.5" style="0" customWidth="1"/>
    <col min="9216" max="9216" width="24.00390625" widthPt="144" style="0" customWidth="1"/>
    <col min="9217" max="9217" width="16.50390625" widthPt="99" style="0" customWidth="1"/>
    <col min="9218" max="9218" width="23.00390625" widthPt="138" style="0" customWidth="1"/>
    <col min="9219" max="9219" width="35.75390625" widthPt="214.5" style="0" customWidth="1"/>
    <col min="9470" max="9470" width="9.00390625" widthPt="54" style="0" customWidth="1"/>
    <col min="9471" max="9471" width="21.25390625" widthPt="127.5" style="0" customWidth="1"/>
    <col min="9472" max="9472" width="24.00390625" widthPt="144" style="0" customWidth="1"/>
    <col min="9473" max="9473" width="16.50390625" widthPt="99" style="0" customWidth="1"/>
    <col min="9474" max="9474" width="23.00390625" widthPt="138" style="0" customWidth="1"/>
    <col min="9475" max="9475" width="35.75390625" widthPt="214.5" style="0" customWidth="1"/>
    <col min="9726" max="9726" width="9.00390625" widthPt="54" style="0" customWidth="1"/>
    <col min="9727" max="9727" width="21.25390625" widthPt="127.5" style="0" customWidth="1"/>
    <col min="9728" max="9728" width="24.00390625" widthPt="144" style="0" customWidth="1"/>
    <col min="9729" max="9729" width="16.50390625" widthPt="99" style="0" customWidth="1"/>
    <col min="9730" max="9730" width="23.00390625" widthPt="138" style="0" customWidth="1"/>
    <col min="9731" max="9731" width="35.75390625" widthPt="214.5" style="0" customWidth="1"/>
    <col min="9982" max="9982" width="9.00390625" widthPt="54" style="0" customWidth="1"/>
    <col min="9983" max="9983" width="21.25390625" widthPt="127.5" style="0" customWidth="1"/>
    <col min="9984" max="9984" width="24.00390625" widthPt="144" style="0" customWidth="1"/>
    <col min="9985" max="9985" width="16.50390625" widthPt="99" style="0" customWidth="1"/>
    <col min="9986" max="9986" width="23.00390625" widthPt="138" style="0" customWidth="1"/>
    <col min="9987" max="9987" width="35.75390625" widthPt="214.5" style="0" customWidth="1"/>
    <col min="10238" max="10238" width="9.00390625" widthPt="54" style="0" customWidth="1"/>
    <col min="10239" max="10239" width="21.25390625" widthPt="127.5" style="0" customWidth="1"/>
    <col min="10240" max="10240" width="24.00390625" widthPt="144" style="0" customWidth="1"/>
    <col min="10241" max="10241" width="16.50390625" widthPt="99" style="0" customWidth="1"/>
    <col min="10242" max="10242" width="23.00390625" widthPt="138" style="0" customWidth="1"/>
    <col min="10243" max="10243" width="35.75390625" widthPt="214.5" style="0" customWidth="1"/>
    <col min="10494" max="10494" width="9.00390625" widthPt="54" style="0" customWidth="1"/>
    <col min="10495" max="10495" width="21.25390625" widthPt="127.5" style="0" customWidth="1"/>
    <col min="10496" max="10496" width="24.00390625" widthPt="144" style="0" customWidth="1"/>
    <col min="10497" max="10497" width="16.50390625" widthPt="99" style="0" customWidth="1"/>
    <col min="10498" max="10498" width="23.00390625" widthPt="138" style="0" customWidth="1"/>
    <col min="10499" max="10499" width="35.75390625" widthPt="214.5" style="0" customWidth="1"/>
    <col min="10750" max="10750" width="9.00390625" widthPt="54" style="0" customWidth="1"/>
    <col min="10751" max="10751" width="21.25390625" widthPt="127.5" style="0" customWidth="1"/>
    <col min="10752" max="10752" width="24.00390625" widthPt="144" style="0" customWidth="1"/>
    <col min="10753" max="10753" width="16.50390625" widthPt="99" style="0" customWidth="1"/>
    <col min="10754" max="10754" width="23.00390625" widthPt="138" style="0" customWidth="1"/>
    <col min="10755" max="10755" width="35.75390625" widthPt="214.5" style="0" customWidth="1"/>
    <col min="11006" max="11006" width="9.00390625" widthPt="54" style="0" customWidth="1"/>
    <col min="11007" max="11007" width="21.25390625" widthPt="127.5" style="0" customWidth="1"/>
    <col min="11008" max="11008" width="24.00390625" widthPt="144" style="0" customWidth="1"/>
    <col min="11009" max="11009" width="16.50390625" widthPt="99" style="0" customWidth="1"/>
    <col min="11010" max="11010" width="23.00390625" widthPt="138" style="0" customWidth="1"/>
    <col min="11011" max="11011" width="35.75390625" widthPt="214.5" style="0" customWidth="1"/>
    <col min="11262" max="11262" width="9.00390625" widthPt="54" style="0" customWidth="1"/>
    <col min="11263" max="11263" width="21.25390625" widthPt="127.5" style="0" customWidth="1"/>
    <col min="11264" max="11264" width="24.00390625" widthPt="144" style="0" customWidth="1"/>
    <col min="11265" max="11265" width="16.50390625" widthPt="99" style="0" customWidth="1"/>
    <col min="11266" max="11266" width="23.00390625" widthPt="138" style="0" customWidth="1"/>
    <col min="11267" max="11267" width="35.75390625" widthPt="214.5" style="0" customWidth="1"/>
    <col min="11518" max="11518" width="9.00390625" widthPt="54" style="0" customWidth="1"/>
    <col min="11519" max="11519" width="21.25390625" widthPt="127.5" style="0" customWidth="1"/>
    <col min="11520" max="11520" width="24.00390625" widthPt="144" style="0" customWidth="1"/>
    <col min="11521" max="11521" width="16.50390625" widthPt="99" style="0" customWidth="1"/>
    <col min="11522" max="11522" width="23.00390625" widthPt="138" style="0" customWidth="1"/>
    <col min="11523" max="11523" width="35.75390625" widthPt="214.5" style="0" customWidth="1"/>
    <col min="11774" max="11774" width="9.00390625" widthPt="54" style="0" customWidth="1"/>
    <col min="11775" max="11775" width="21.25390625" widthPt="127.5" style="0" customWidth="1"/>
    <col min="11776" max="11776" width="24.00390625" widthPt="144" style="0" customWidth="1"/>
    <col min="11777" max="11777" width="16.50390625" widthPt="99" style="0" customWidth="1"/>
    <col min="11778" max="11778" width="23.00390625" widthPt="138" style="0" customWidth="1"/>
    <col min="11779" max="11779" width="35.75390625" widthPt="214.5" style="0" customWidth="1"/>
    <col min="12030" max="12030" width="9.00390625" widthPt="54" style="0" customWidth="1"/>
    <col min="12031" max="12031" width="21.25390625" widthPt="127.5" style="0" customWidth="1"/>
    <col min="12032" max="12032" width="24.00390625" widthPt="144" style="0" customWidth="1"/>
    <col min="12033" max="12033" width="16.50390625" widthPt="99" style="0" customWidth="1"/>
    <col min="12034" max="12034" width="23.00390625" widthPt="138" style="0" customWidth="1"/>
    <col min="12035" max="12035" width="35.75390625" widthPt="214.5" style="0" customWidth="1"/>
    <col min="12286" max="12286" width="9.00390625" widthPt="54" style="0" customWidth="1"/>
    <col min="12287" max="12287" width="21.25390625" widthPt="127.5" style="0" customWidth="1"/>
    <col min="12288" max="12288" width="24.00390625" widthPt="144" style="0" customWidth="1"/>
    <col min="12289" max="12289" width="16.50390625" widthPt="99" style="0" customWidth="1"/>
    <col min="12290" max="12290" width="23.00390625" widthPt="138" style="0" customWidth="1"/>
    <col min="12291" max="12291" width="35.75390625" widthPt="214.5" style="0" customWidth="1"/>
    <col min="12542" max="12542" width="9.00390625" widthPt="54" style="0" customWidth="1"/>
    <col min="12543" max="12543" width="21.25390625" widthPt="127.5" style="0" customWidth="1"/>
    <col min="12544" max="12544" width="24.00390625" widthPt="144" style="0" customWidth="1"/>
    <col min="12545" max="12545" width="16.50390625" widthPt="99" style="0" customWidth="1"/>
    <col min="12546" max="12546" width="23.00390625" widthPt="138" style="0" customWidth="1"/>
    <col min="12547" max="12547" width="35.75390625" widthPt="214.5" style="0" customWidth="1"/>
    <col min="12798" max="12798" width="9.00390625" widthPt="54" style="0" customWidth="1"/>
    <col min="12799" max="12799" width="21.25390625" widthPt="127.5" style="0" customWidth="1"/>
    <col min="12800" max="12800" width="24.00390625" widthPt="144" style="0" customWidth="1"/>
    <col min="12801" max="12801" width="16.50390625" widthPt="99" style="0" customWidth="1"/>
    <col min="12802" max="12802" width="23.00390625" widthPt="138" style="0" customWidth="1"/>
    <col min="12803" max="12803" width="35.75390625" widthPt="214.5" style="0" customWidth="1"/>
    <col min="13054" max="13054" width="9.00390625" widthPt="54" style="0" customWidth="1"/>
    <col min="13055" max="13055" width="21.25390625" widthPt="127.5" style="0" customWidth="1"/>
    <col min="13056" max="13056" width="24.00390625" widthPt="144" style="0" customWidth="1"/>
    <col min="13057" max="13057" width="16.50390625" widthPt="99" style="0" customWidth="1"/>
    <col min="13058" max="13058" width="23.00390625" widthPt="138" style="0" customWidth="1"/>
    <col min="13059" max="13059" width="35.75390625" widthPt="214.5" style="0" customWidth="1"/>
    <col min="13310" max="13310" width="9.00390625" widthPt="54" style="0" customWidth="1"/>
    <col min="13311" max="13311" width="21.25390625" widthPt="127.5" style="0" customWidth="1"/>
    <col min="13312" max="13312" width="24.00390625" widthPt="144" style="0" customWidth="1"/>
    <col min="13313" max="13313" width="16.50390625" widthPt="99" style="0" customWidth="1"/>
    <col min="13314" max="13314" width="23.00390625" widthPt="138" style="0" customWidth="1"/>
    <col min="13315" max="13315" width="35.75390625" widthPt="214.5" style="0" customWidth="1"/>
    <col min="13566" max="13566" width="9.00390625" widthPt="54" style="0" customWidth="1"/>
    <col min="13567" max="13567" width="21.25390625" widthPt="127.5" style="0" customWidth="1"/>
    <col min="13568" max="13568" width="24.00390625" widthPt="144" style="0" customWidth="1"/>
    <col min="13569" max="13569" width="16.50390625" widthPt="99" style="0" customWidth="1"/>
    <col min="13570" max="13570" width="23.00390625" widthPt="138" style="0" customWidth="1"/>
    <col min="13571" max="13571" width="35.75390625" widthPt="214.5" style="0" customWidth="1"/>
    <col min="13822" max="13822" width="9.00390625" widthPt="54" style="0" customWidth="1"/>
    <col min="13823" max="13823" width="21.25390625" widthPt="127.5" style="0" customWidth="1"/>
    <col min="13824" max="13824" width="24.00390625" widthPt="144" style="0" customWidth="1"/>
    <col min="13825" max="13825" width="16.50390625" widthPt="99" style="0" customWidth="1"/>
    <col min="13826" max="13826" width="23.00390625" widthPt="138" style="0" customWidth="1"/>
    <col min="13827" max="13827" width="35.75390625" widthPt="214.5" style="0" customWidth="1"/>
    <col min="14078" max="14078" width="9.00390625" widthPt="54" style="0" customWidth="1"/>
    <col min="14079" max="14079" width="21.25390625" widthPt="127.5" style="0" customWidth="1"/>
    <col min="14080" max="14080" width="24.00390625" widthPt="144" style="0" customWidth="1"/>
    <col min="14081" max="14081" width="16.50390625" widthPt="99" style="0" customWidth="1"/>
    <col min="14082" max="14082" width="23.00390625" widthPt="138" style="0" customWidth="1"/>
    <col min="14083" max="14083" width="35.75390625" widthPt="214.5" style="0" customWidth="1"/>
    <col min="14334" max="14334" width="9.00390625" widthPt="54" style="0" customWidth="1"/>
    <col min="14335" max="14335" width="21.25390625" widthPt="127.5" style="0" customWidth="1"/>
    <col min="14336" max="14336" width="24.00390625" widthPt="144" style="0" customWidth="1"/>
    <col min="14337" max="14337" width="16.50390625" widthPt="99" style="0" customWidth="1"/>
    <col min="14338" max="14338" width="23.00390625" widthPt="138" style="0" customWidth="1"/>
    <col min="14339" max="14339" width="35.75390625" widthPt="214.5" style="0" customWidth="1"/>
    <col min="14590" max="14590" width="9.00390625" widthPt="54" style="0" customWidth="1"/>
    <col min="14591" max="14591" width="21.25390625" widthPt="127.5" style="0" customWidth="1"/>
    <col min="14592" max="14592" width="24.00390625" widthPt="144" style="0" customWidth="1"/>
    <col min="14593" max="14593" width="16.50390625" widthPt="99" style="0" customWidth="1"/>
    <col min="14594" max="14594" width="23.00390625" widthPt="138" style="0" customWidth="1"/>
    <col min="14595" max="14595" width="35.75390625" widthPt="214.5" style="0" customWidth="1"/>
    <col min="14846" max="14846" width="9.00390625" widthPt="54" style="0" customWidth="1"/>
    <col min="14847" max="14847" width="21.25390625" widthPt="127.5" style="0" customWidth="1"/>
    <col min="14848" max="14848" width="24.00390625" widthPt="144" style="0" customWidth="1"/>
    <col min="14849" max="14849" width="16.50390625" widthPt="99" style="0" customWidth="1"/>
    <col min="14850" max="14850" width="23.00390625" widthPt="138" style="0" customWidth="1"/>
    <col min="14851" max="14851" width="35.75390625" widthPt="214.5" style="0" customWidth="1"/>
    <col min="15102" max="15102" width="9.00390625" widthPt="54" style="0" customWidth="1"/>
    <col min="15103" max="15103" width="21.25390625" widthPt="127.5" style="0" customWidth="1"/>
    <col min="15104" max="15104" width="24.00390625" widthPt="144" style="0" customWidth="1"/>
    <col min="15105" max="15105" width="16.50390625" widthPt="99" style="0" customWidth="1"/>
    <col min="15106" max="15106" width="23.00390625" widthPt="138" style="0" customWidth="1"/>
    <col min="15107" max="15107" width="35.75390625" widthPt="214.5" style="0" customWidth="1"/>
    <col min="15358" max="15358" width="9.00390625" widthPt="54" style="0" customWidth="1"/>
    <col min="15359" max="15359" width="21.25390625" widthPt="127.5" style="0" customWidth="1"/>
    <col min="15360" max="15360" width="24.00390625" widthPt="144" style="0" customWidth="1"/>
    <col min="15361" max="15361" width="16.50390625" widthPt="99" style="0" customWidth="1"/>
    <col min="15362" max="15362" width="23.00390625" widthPt="138" style="0" customWidth="1"/>
    <col min="15363" max="15363" width="35.75390625" widthPt="214.5" style="0" customWidth="1"/>
    <col min="15614" max="15614" width="9.00390625" widthPt="54" style="0" customWidth="1"/>
    <col min="15615" max="15615" width="21.25390625" widthPt="127.5" style="0" customWidth="1"/>
    <col min="15616" max="15616" width="24.00390625" widthPt="144" style="0" customWidth="1"/>
    <col min="15617" max="15617" width="16.50390625" widthPt="99" style="0" customWidth="1"/>
    <col min="15618" max="15618" width="23.00390625" widthPt="138" style="0" customWidth="1"/>
    <col min="15619" max="15619" width="35.75390625" widthPt="214.5" style="0" customWidth="1"/>
    <col min="15870" max="15870" width="9.00390625" widthPt="54" style="0" customWidth="1"/>
    <col min="15871" max="15871" width="21.25390625" widthPt="127.5" style="0" customWidth="1"/>
    <col min="15872" max="15872" width="24.00390625" widthPt="144" style="0" customWidth="1"/>
    <col min="15873" max="15873" width="16.50390625" widthPt="99" style="0" customWidth="1"/>
    <col min="15874" max="15874" width="23.00390625" widthPt="138" style="0" customWidth="1"/>
    <col min="15875" max="15875" width="35.75390625" widthPt="214.5" style="0" customWidth="1"/>
    <col min="16126" max="16126" width="9.00390625" widthPt="54" style="0" customWidth="1"/>
    <col min="16127" max="16127" width="21.25390625" widthPt="127.5" style="0" customWidth="1"/>
    <col min="16128" max="16128" width="24.00390625" widthPt="144" style="0" customWidth="1"/>
    <col min="16129" max="16129" width="16.50390625" widthPt="99" style="0" customWidth="1"/>
    <col min="16130" max="16130" width="23.00390625" widthPt="138" style="0" customWidth="1"/>
    <col min="16131" max="16131" width="35.75390625" widthPt="214.5" style="0" customWidth="1"/>
  </cols>
  <sheetData>
    <row r="1" spans="1:7" ht="13.5"/>
    <row r="2" spans="1:7" ht="13.5"/>
    <row r="3" spans="1:7" ht="13.5"/>
    <row r="4" spans="1:7" ht="13.5"/>
    <row r="5" spans="1:7" ht="20.25">
      <c r="B5" s="1" t="s">
        <v>0</v>
      </c>
    </row>
    <row r="6" spans="1:7" ht="20.25">
      <c r="B6" s="1" t="s">
        <v>1</v>
      </c>
      <c r="G6">
        <v>1</v>
      </c>
    </row>
    <row r="7" spans="1:7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ht="23.25">
      <c r="B8" s="2" t="s">
        <v>8</v>
      </c>
      <c r="C8" s="59" t="s">
        <v>205</v>
      </c>
      <c r="D8" s="3">
        <v>99.991</v>
      </c>
      <c r="E8" s="4">
        <v>54.376</v>
      </c>
      <c r="F8" s="3">
        <v>100.019</v>
      </c>
      <c r="G8" s="5" t="s">
        <v>9</v>
      </c>
    </row>
    <row r="9" spans="1:7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7" ht="23.25">
      <c r="B10" s="2" t="s">
        <v>14</v>
      </c>
      <c r="C10" s="59">
        <v>1.00002</v>
      </c>
      <c r="D10" s="6">
        <v>0.99991</v>
      </c>
      <c r="E10" s="7">
        <v>0.00228</v>
      </c>
      <c r="F10" s="6">
        <v>1.00013</v>
      </c>
      <c r="G10" s="5" t="s">
        <v>15</v>
      </c>
    </row>
    <row r="11" spans="1:7" ht="23.25">
      <c r="B11" s="2" t="s">
        <v>16</v>
      </c>
      <c r="C11" s="59">
        <v>9.9999</v>
      </c>
      <c r="D11" s="9">
        <v>9.9988</v>
      </c>
      <c r="E11" s="5">
        <v>0.0503</v>
      </c>
      <c r="F11" s="9">
        <v>10.0019</v>
      </c>
      <c r="G11" s="5" t="s">
        <v>17</v>
      </c>
    </row>
    <row r="12" spans="1:7" ht="23.25">
      <c r="B12" s="2" t="s">
        <v>18</v>
      </c>
      <c r="C12" s="59">
        <v>99.998</v>
      </c>
      <c r="D12" s="3">
        <v>99.987</v>
      </c>
      <c r="E12" s="4">
        <v>0.005</v>
      </c>
      <c r="F12" s="3">
        <v>100.009</v>
      </c>
      <c r="G12" s="5" t="s">
        <v>19</v>
      </c>
    </row>
    <row r="13" spans="1:7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7" ht="23.25">
      <c r="B14" s="2" t="s">
        <v>25</v>
      </c>
      <c r="C14" s="59">
        <v>0.99996</v>
      </c>
      <c r="D14" s="6">
        <v>0.99985</v>
      </c>
      <c r="E14" s="7">
        <v>5E-05</v>
      </c>
      <c r="F14" s="6">
        <v>1.00007</v>
      </c>
      <c r="G14" s="5" t="s">
        <v>26</v>
      </c>
    </row>
    <row r="15" spans="1:7" ht="23.25">
      <c r="B15" s="2" t="s">
        <v>27</v>
      </c>
      <c r="C15" s="59">
        <v>9.9988</v>
      </c>
      <c r="D15" s="8">
        <v>9.9947</v>
      </c>
      <c r="E15" s="5">
        <v>0</v>
      </c>
      <c r="F15" s="8">
        <v>10.0029</v>
      </c>
      <c r="G15" s="5" t="s">
        <v>28</v>
      </c>
    </row>
    <row r="16" spans="1:7" ht="23.25">
      <c r="B16" s="2" t="s">
        <v>29</v>
      </c>
      <c r="C16" s="59">
        <v>100.012</v>
      </c>
      <c r="D16" s="10">
        <v>99.202</v>
      </c>
      <c r="E16" s="4">
        <v>0</v>
      </c>
      <c r="F16" s="10">
        <v>100.822</v>
      </c>
      <c r="G16" s="5" t="s">
        <v>30</v>
      </c>
    </row>
    <row r="17" spans="1:7" ht="13.5">
      <c r="A17">
        <v>1</v>
      </c>
    </row>
    <row r="18" ht="13.5">
      <c r="A18">
        <v>1</v>
      </c>
    </row>
    <row r="19" ht="13.5">
      <c r="A19">
        <v>1</v>
      </c>
    </row>
    <row r="20" ht="13.5">
      <c r="A20">
        <v>1</v>
      </c>
    </row>
    <row r="21" ht="13.5">
      <c r="A21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E7" sqref="E7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83" t="s">
        <v>31</v>
      </c>
      <c r="B1" s="83"/>
      <c r="C1" s="11"/>
      <c r="D1" s="11"/>
      <c r="E1" s="11"/>
      <c r="F1" s="84" t="s">
        <v>32</v>
      </c>
      <c r="G1" s="84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84" t="s">
        <v>33</v>
      </c>
      <c r="B3" s="84"/>
      <c r="C3" s="84"/>
      <c r="D3" s="84"/>
      <c r="E3" s="84"/>
      <c r="F3" s="84"/>
      <c r="G3" s="84"/>
    </row>
    <row r="4" spans="1:15" ht="13.5"/>
    <row r="5" spans="1:15" ht="19.5" customHeight="1"/>
    <row r="6" spans="1:15" ht="19.5" customHeight="1">
      <c r="B6" s="85" t="s">
        <v>257</v>
      </c>
      <c r="C6" s="85"/>
      <c r="D6" s="85"/>
      <c r="E6" s="15"/>
      <c r="F6" s="15"/>
      <c r="G6" s="15"/>
    </row>
    <row r="7" spans="1:15" ht="24.75" customHeight="1">
      <c r="B7" s="16" t="s">
        <v>34</v>
      </c>
      <c r="C7" s="16" t="s">
        <v>35</v>
      </c>
      <c r="D7" s="16" t="s">
        <v>36</v>
      </c>
      <c r="E7" s="16" t="s">
        <v>37</v>
      </c>
      <c r="F7" s="16" t="s">
        <v>38</v>
      </c>
      <c r="G7" s="16" t="s">
        <v>39</v>
      </c>
    </row>
    <row r="8" spans="1:15" ht="24.75" customHeight="1">
      <c r="B8" s="16" t="s">
        <v>40</v>
      </c>
      <c r="C8" s="59" t="s">
        <v>74</v>
      </c>
      <c r="D8" s="17">
        <f>C8-(0.0037%*C8+0.0035%*100)</f>
        <v>99.9928</v>
      </c>
      <c r="E8" s="5">
        <v>12464.5383</v>
      </c>
      <c r="F8" s="5">
        <f>C8+(0.0037%*C8+0.0035%*100)</f>
        <v>100.0072</v>
      </c>
      <c r="G8" s="46" t="s">
        <v>195</v>
      </c>
      <c r="J8">
        <f>(0.0009%*D8+0.0005)/1.732</f>
        <v>0.000808276674364896</v>
      </c>
      <c r="K8">
        <f>J8/C8</f>
        <v>8.08276674364896E-06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0.0013999352</v>
      </c>
    </row>
    <row r="9" spans="1:15" ht="24.75" customHeight="1">
      <c r="B9" s="16"/>
      <c r="C9" s="59" t="s">
        <v>75</v>
      </c>
      <c r="D9" s="17">
        <f>C9-(0.0037%*C9+0.0035%*100)</f>
        <v>49.99465</v>
      </c>
      <c r="E9" s="5">
        <v>57928.7318</v>
      </c>
      <c r="F9" s="17">
        <f>C9+(0.0037%*C9+0.0035%*100)</f>
        <v>50.00535</v>
      </c>
      <c r="G9" s="46" t="s">
        <v>196</v>
      </c>
      <c r="J9">
        <f>(0.0009%*D9+0.0005)/1.732</f>
        <v>0.000548471045034642</v>
      </c>
      <c r="K9">
        <f>J9/C9</f>
        <v>1.09694209006928E-05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0.00094995185</v>
      </c>
    </row>
    <row r="10" spans="1:15" ht="24.75" customHeight="1">
      <c r="B10" s="16"/>
      <c r="C10" s="59" t="s">
        <v>76</v>
      </c>
      <c r="D10" s="17">
        <f>C10-(0.0037%*C10+0.0035%*100)</f>
        <v>9.99613</v>
      </c>
      <c r="E10" s="5">
        <v>1775.8001</v>
      </c>
      <c r="F10" s="17">
        <f>C10+(0.0037%*C10+0.0035%*100)</f>
        <v>10.00387</v>
      </c>
      <c r="G10" s="46" t="s">
        <v>197</v>
      </c>
      <c r="J10">
        <f>(0.0009%*D10+0.0005)/1.732</f>
        <v>0.000340626541570439</v>
      </c>
      <c r="K10">
        <f>J10/C10</f>
        <v>3.40626541570439E-05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0.00058996517</v>
      </c>
    </row>
    <row r="11" spans="1:15" ht="24.75" customHeight="1">
      <c r="B11" s="16" t="s">
        <v>34</v>
      </c>
      <c r="C11" s="16" t="s">
        <v>41</v>
      </c>
      <c r="D11" s="16" t="s">
        <v>42</v>
      </c>
      <c r="E11" s="2" t="s">
        <v>170</v>
      </c>
      <c r="F11" s="16" t="s">
        <v>43</v>
      </c>
      <c r="G11" s="46"/>
      <c r="H11" s="21"/>
      <c r="J11" s="15"/>
      <c r="K11" s="15"/>
      <c r="M11" s="22"/>
    </row>
    <row r="12" spans="1:15" ht="24.75" customHeight="1">
      <c r="B12" s="16" t="s">
        <v>44</v>
      </c>
      <c r="C12" s="59" t="s">
        <v>77</v>
      </c>
      <c r="D12" s="20">
        <f>C12-(0.0025%*C12+0.0007%*1)</f>
        <v>0.999968</v>
      </c>
      <c r="E12" s="58">
        <v>76.820089</v>
      </c>
      <c r="F12" s="20">
        <f>C12+(0.0025%*C12+0.0007%*1)</f>
        <v>1.000032</v>
      </c>
      <c r="G12" s="46" t="s">
        <v>198</v>
      </c>
      <c r="H12" s="21"/>
      <c r="J12">
        <f>(0.0006%*D12+0.0000008)/1.732</f>
        <v>3.92598614318707E-06</v>
      </c>
      <c r="K12">
        <f aca="true" t="shared" si="0" ref="K12:K30">J12/C12</f>
        <v>3.92598614318707E-06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6.799808E-06</v>
      </c>
    </row>
    <row r="13" spans="1:15" ht="24.75" customHeight="1">
      <c r="B13" s="16"/>
      <c r="C13" s="59" t="s">
        <v>78</v>
      </c>
      <c r="D13" s="20">
        <f>C13-(0.0025%*C13+0.0007%*1)</f>
        <v>0.4999805</v>
      </c>
      <c r="E13" s="58">
        <v>7.897914</v>
      </c>
      <c r="F13" s="20">
        <f>C13+(0.0025%*C13+0.0007%*1)</f>
        <v>0.5000195</v>
      </c>
      <c r="G13" s="46" t="s">
        <v>199</v>
      </c>
      <c r="H13" s="21"/>
      <c r="J13">
        <f>(0.0006%*D13+0.0000008)/1.732</f>
        <v>2.19392782909931E-06</v>
      </c>
      <c r="K13">
        <f t="shared" si="0"/>
        <v>4.38785565819861E-06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3.799883E-06</v>
      </c>
    </row>
    <row r="14" spans="1:15" ht="24.75" customHeight="1">
      <c r="B14" s="16"/>
      <c r="C14" s="59" t="s">
        <v>79</v>
      </c>
      <c r="D14" s="20">
        <f>C14-(0.0025%*C14+0.0007%*1)</f>
        <v>0.199988</v>
      </c>
      <c r="E14" s="58">
        <v>11.50897</v>
      </c>
      <c r="F14" s="20">
        <f>C14+(0.0025%*C14+0.0007%*1)</f>
        <v>0.200012</v>
      </c>
      <c r="G14" s="46" t="s">
        <v>200</v>
      </c>
      <c r="H14" s="21"/>
      <c r="J14">
        <f>(0.0009%*D14+0.0000005)/1.732</f>
        <v>1.32788221709007E-06</v>
      </c>
      <c r="K14">
        <f t="shared" si="0"/>
        <v>6.63941108545035E-06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2.299892E-06</v>
      </c>
    </row>
    <row r="15" spans="1:15" ht="24.75" customHeight="1">
      <c r="B15" s="16" t="s">
        <v>45</v>
      </c>
      <c r="C15" s="59" t="s">
        <v>80</v>
      </c>
      <c r="D15" s="23">
        <f aca="true" t="shared" si="3" ref="D15:D24">C15-(0.0024%*C15+0.0005%*10)</f>
        <v>9.99971</v>
      </c>
      <c r="E15" s="7">
        <v>2.4178</v>
      </c>
      <c r="F15" s="23">
        <f aca="true" t="shared" si="4" ref="F15:F24">C15+(0.0024%*C15+0.0005%*10)</f>
        <v>10.00029</v>
      </c>
      <c r="G15" s="46" t="s">
        <v>201</v>
      </c>
      <c r="H15" s="21"/>
      <c r="J15">
        <f aca="true" t="shared" si="5" ref="J15:J22">(0.0004%*D15+0.000003)/1.732</f>
        <v>2.48261200923788E-05</v>
      </c>
      <c r="K15">
        <f t="shared" si="0"/>
        <v>2.48261200923788E-06</v>
      </c>
      <c r="L15">
        <f aca="true" t="shared" si="6" ref="L15:L24">0.00001/2/SQRT(3)/C15</f>
        <v>2.88675134594813E-07</v>
      </c>
      <c r="M15" s="19">
        <f t="shared" si="1"/>
        <v>4.97995983919549E-06</v>
      </c>
      <c r="O15">
        <f t="shared" si="2"/>
        <v>4.299884E-05</v>
      </c>
    </row>
    <row r="16" spans="1:15" ht="24.75" customHeight="1">
      <c r="B16" s="16"/>
      <c r="C16" s="59" t="s">
        <v>81</v>
      </c>
      <c r="D16" s="23">
        <f t="shared" si="3"/>
        <v>8.999734</v>
      </c>
      <c r="E16" s="7">
        <v>36.79723</v>
      </c>
      <c r="F16" s="23">
        <f t="shared" si="4"/>
        <v>9.000266</v>
      </c>
      <c r="G16" s="46" t="s">
        <v>201</v>
      </c>
      <c r="H16" s="21"/>
      <c r="J16">
        <f t="shared" si="5"/>
        <v>2.25167066974596E-05</v>
      </c>
      <c r="K16">
        <f t="shared" si="0"/>
        <v>2.50185629971773E-06</v>
      </c>
      <c r="L16">
        <f t="shared" si="6"/>
        <v>3.20750149549792E-07</v>
      </c>
      <c r="M16" s="19">
        <f t="shared" si="1"/>
        <v>5.05964425626941E-06</v>
      </c>
      <c r="O16">
        <f t="shared" si="2"/>
        <v>3.8998936E-05</v>
      </c>
    </row>
    <row r="17" spans="1:15" ht="24.75" customHeight="1">
      <c r="B17" s="16"/>
      <c r="C17" s="59" t="s">
        <v>73</v>
      </c>
      <c r="D17" s="23">
        <f t="shared" si="3"/>
        <v>7.999758</v>
      </c>
      <c r="E17" s="7">
        <v>92.30002</v>
      </c>
      <c r="F17" s="23">
        <f t="shared" si="4"/>
        <v>8.000242</v>
      </c>
      <c r="G17" s="46" t="s">
        <v>201</v>
      </c>
      <c r="H17" s="21"/>
      <c r="J17">
        <f t="shared" si="5"/>
        <v>2.02072933025404E-05</v>
      </c>
      <c r="K17">
        <f t="shared" si="0"/>
        <v>2.52591166281755E-06</v>
      </c>
      <c r="L17">
        <f t="shared" si="6"/>
        <v>3.60843918243516E-07</v>
      </c>
      <c r="M17" s="19">
        <f t="shared" si="1"/>
        <v>5.09901951359278E-06</v>
      </c>
      <c r="O17">
        <f t="shared" si="2"/>
        <v>3.4999032E-05</v>
      </c>
    </row>
    <row r="18" spans="1:15" ht="24.75" customHeight="1">
      <c r="B18" s="16"/>
      <c r="C18" s="59" t="s">
        <v>82</v>
      </c>
      <c r="D18" s="23">
        <f t="shared" si="3"/>
        <v>6.999782</v>
      </c>
      <c r="E18" s="7">
        <v>26.16131</v>
      </c>
      <c r="F18" s="23">
        <f t="shared" si="4"/>
        <v>7.000218</v>
      </c>
      <c r="G18" s="46" t="s">
        <v>201</v>
      </c>
      <c r="H18" s="21"/>
      <c r="J18">
        <f t="shared" si="5"/>
        <v>1.78978799076212E-05</v>
      </c>
      <c r="K18">
        <f t="shared" si="0"/>
        <v>2.55683998680304E-06</v>
      </c>
      <c r="L18">
        <f t="shared" si="6"/>
        <v>4.12393049421161E-07</v>
      </c>
      <c r="M18" s="19">
        <f t="shared" si="1"/>
        <v>5.17687164221791E-06</v>
      </c>
      <c r="O18">
        <f t="shared" si="2"/>
        <v>3.0999128E-05</v>
      </c>
    </row>
    <row r="19" spans="1:15" ht="24.75" customHeight="1">
      <c r="B19" s="16"/>
      <c r="C19" s="59" t="s">
        <v>83</v>
      </c>
      <c r="D19" s="23">
        <f t="shared" si="3"/>
        <v>5.999806</v>
      </c>
      <c r="E19" s="7">
        <v>22.26983</v>
      </c>
      <c r="F19" s="23">
        <f t="shared" si="4"/>
        <v>6.000194</v>
      </c>
      <c r="G19" s="46" t="s">
        <v>201</v>
      </c>
      <c r="H19" s="21"/>
      <c r="J19">
        <f t="shared" si="5"/>
        <v>1.55884665127021E-05</v>
      </c>
      <c r="K19">
        <f t="shared" si="0"/>
        <v>2.59807775211701E-06</v>
      </c>
      <c r="L19">
        <f t="shared" si="6"/>
        <v>4.81125224324688E-07</v>
      </c>
      <c r="M19" s="19">
        <f t="shared" si="1"/>
        <v>5.29150262212918E-06</v>
      </c>
      <c r="O19">
        <f t="shared" si="2"/>
        <v>2.6999224E-05</v>
      </c>
    </row>
    <row r="20" spans="1:15" ht="24.75" customHeight="1">
      <c r="B20" s="16"/>
      <c r="C20" s="59" t="s">
        <v>84</v>
      </c>
      <c r="D20" s="23">
        <f t="shared" si="3"/>
        <v>4.99983</v>
      </c>
      <c r="E20" s="7">
        <v>72.85143</v>
      </c>
      <c r="F20" s="23">
        <f t="shared" si="4"/>
        <v>5.00017</v>
      </c>
      <c r="G20" s="46" t="s">
        <v>202</v>
      </c>
      <c r="H20" s="21"/>
      <c r="J20">
        <f t="shared" si="5"/>
        <v>1.32790531177829E-05</v>
      </c>
      <c r="K20">
        <f t="shared" si="0"/>
        <v>2.65581062355658E-06</v>
      </c>
      <c r="L20">
        <f t="shared" si="6"/>
        <v>5.77350269189626E-07</v>
      </c>
      <c r="M20" s="19">
        <f t="shared" si="1"/>
        <v>5.44058820349418E-06</v>
      </c>
      <c r="O20">
        <f t="shared" si="2"/>
        <v>2.299932E-05</v>
      </c>
    </row>
    <row r="21" spans="1:15" ht="24.75" customHeight="1">
      <c r="B21" s="16"/>
      <c r="C21" s="59" t="s">
        <v>85</v>
      </c>
      <c r="D21" s="23">
        <f t="shared" si="3"/>
        <v>3.999854</v>
      </c>
      <c r="E21" s="7">
        <v>10.75987</v>
      </c>
      <c r="F21" s="23">
        <f t="shared" si="4"/>
        <v>4.000146</v>
      </c>
      <c r="G21" s="46" t="s">
        <v>202</v>
      </c>
      <c r="H21" s="21"/>
      <c r="J21">
        <f t="shared" si="5"/>
        <v>1.09696397228637E-05</v>
      </c>
      <c r="K21">
        <f t="shared" si="0"/>
        <v>2.74240993071594E-06</v>
      </c>
      <c r="L21">
        <f t="shared" si="6"/>
        <v>7.21687836487032E-07</v>
      </c>
      <c r="M21" s="19">
        <f t="shared" si="1"/>
        <v>5.65685424949238E-06</v>
      </c>
      <c r="O21">
        <f t="shared" si="2"/>
        <v>1.8999416E-05</v>
      </c>
    </row>
    <row r="22" spans="1:15" ht="24.75" customHeight="1">
      <c r="B22" s="16"/>
      <c r="C22" s="59" t="s">
        <v>86</v>
      </c>
      <c r="D22" s="23">
        <f t="shared" si="3"/>
        <v>2.999878</v>
      </c>
      <c r="E22" s="7">
        <v>85.38522</v>
      </c>
      <c r="F22" s="23">
        <f t="shared" si="4"/>
        <v>3.000122</v>
      </c>
      <c r="G22" s="46" t="s">
        <v>202</v>
      </c>
      <c r="H22" s="21"/>
      <c r="J22">
        <f t="shared" si="5"/>
        <v>8.66022632794457E-06</v>
      </c>
      <c r="K22">
        <f t="shared" si="0"/>
        <v>2.88674210931486E-06</v>
      </c>
      <c r="L22">
        <f t="shared" si="6"/>
        <v>9.62250448649376E-07</v>
      </c>
      <c r="M22" s="19">
        <f t="shared" si="1"/>
        <v>6.09918027279076E-06</v>
      </c>
      <c r="O22">
        <f t="shared" si="2"/>
        <v>1.4999512E-05</v>
      </c>
    </row>
    <row r="23" spans="1:15" ht="24.75" customHeight="1">
      <c r="B23" s="16"/>
      <c r="C23" s="59" t="s">
        <v>87</v>
      </c>
      <c r="D23" s="23">
        <f t="shared" si="3"/>
        <v>1.999902</v>
      </c>
      <c r="E23" s="7">
        <v>65.30134</v>
      </c>
      <c r="F23" s="23">
        <f t="shared" si="4"/>
        <v>2.000098</v>
      </c>
      <c r="G23" s="46" t="s">
        <v>198</v>
      </c>
      <c r="H23" s="21"/>
      <c r="J23">
        <f>(0.0006%*D23+0.0000008)/1.732</f>
        <v>7.38996073903002E-06</v>
      </c>
      <c r="K23">
        <f t="shared" si="0"/>
        <v>3.69498036951501E-06</v>
      </c>
      <c r="L23">
        <f t="shared" si="6"/>
        <v>1.44337567297406E-06</v>
      </c>
      <c r="M23" s="19">
        <f t="shared" si="1"/>
        <v>7.92464510246358E-06</v>
      </c>
      <c r="O23">
        <f t="shared" si="2"/>
        <v>1.2799412E-05</v>
      </c>
    </row>
    <row r="24" spans="1:15" ht="24.75" customHeight="1">
      <c r="B24" s="16"/>
      <c r="C24" s="59" t="s">
        <v>88</v>
      </c>
      <c r="D24" s="23">
        <f t="shared" si="3"/>
        <v>0.999926</v>
      </c>
      <c r="E24" s="7">
        <v>13.97673</v>
      </c>
      <c r="F24" s="23">
        <f t="shared" si="4"/>
        <v>1.000074</v>
      </c>
      <c r="G24" s="46" t="s">
        <v>203</v>
      </c>
      <c r="H24" s="21"/>
      <c r="J24">
        <f>(0.0006%*D24+0.0000008)/1.732</f>
        <v>3.92584064665127E-06</v>
      </c>
      <c r="K24">
        <f t="shared" si="0"/>
        <v>3.92584064665127E-06</v>
      </c>
      <c r="L24">
        <f t="shared" si="6"/>
        <v>2.88675134594813E-06</v>
      </c>
      <c r="M24" s="19">
        <f t="shared" si="1"/>
        <v>9.73652915571047E-06</v>
      </c>
      <c r="O24">
        <f t="shared" si="2"/>
        <v>6.799556E-06</v>
      </c>
    </row>
    <row r="25" spans="1:15" ht="24.75" customHeight="1">
      <c r="B25" s="16" t="s">
        <v>46</v>
      </c>
      <c r="C25" s="59" t="s">
        <v>89</v>
      </c>
      <c r="D25" s="25">
        <f>C25-(0.0038%*C25+0.0006%*100)</f>
        <v>99.9956</v>
      </c>
      <c r="E25" s="5">
        <v>35.4868</v>
      </c>
      <c r="F25" s="25">
        <f>C25+(0.0038%*C25+0.0006%*100)</f>
        <v>100.0044</v>
      </c>
      <c r="G25" s="46" t="s">
        <v>198</v>
      </c>
      <c r="H25" s="21"/>
      <c r="J25">
        <f>(0.0006%*D25+0.00005)/1.732</f>
        <v>0.000375273441108545</v>
      </c>
      <c r="K25">
        <f t="shared" si="0"/>
        <v>3.75273441108545E-06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0.0006499736</v>
      </c>
    </row>
    <row r="26" spans="1:15" ht="24.75" customHeight="1">
      <c r="B26" s="16"/>
      <c r="C26" s="59" t="s">
        <v>75</v>
      </c>
      <c r="D26" s="25">
        <f>C26-(0.0038%*C26+0.0006%*100)</f>
        <v>49.9975</v>
      </c>
      <c r="E26" s="5">
        <v>66.827</v>
      </c>
      <c r="F26" s="25">
        <f>C26+(0.0038%*C26+0.0006%*100)</f>
        <v>50.0025</v>
      </c>
      <c r="G26" s="46" t="s">
        <v>198</v>
      </c>
      <c r="H26" s="21"/>
      <c r="J26">
        <f>(0.0006%*D26+0.00005)/1.732</f>
        <v>0.000202069861431871</v>
      </c>
      <c r="K26">
        <f t="shared" si="0"/>
        <v>4.04139722863741E-06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0.000349985</v>
      </c>
    </row>
    <row r="27" spans="1:15" ht="24.75" customHeight="1">
      <c r="B27" s="16"/>
      <c r="C27" s="59" t="s">
        <v>90</v>
      </c>
      <c r="D27" s="25">
        <f>C27-(0.0038%*C27+0.0006%*100)</f>
        <v>19.99864</v>
      </c>
      <c r="E27" s="5">
        <v>27.7958</v>
      </c>
      <c r="F27" s="25">
        <f>C27+(0.0038%*C27+0.0006%*100)</f>
        <v>20.00136</v>
      </c>
      <c r="G27" s="46" t="s">
        <v>202</v>
      </c>
      <c r="H27" s="21"/>
      <c r="J27">
        <f>(0.0004%*D27+0.000005)/1.732</f>
        <v>4.90730715935335E-05</v>
      </c>
      <c r="K27">
        <f t="shared" si="0"/>
        <v>2.45365357967667E-06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8.499456E-05</v>
      </c>
    </row>
    <row r="28" spans="1:15" ht="24.75" customHeight="1">
      <c r="B28" s="16" t="s">
        <v>47</v>
      </c>
      <c r="C28" s="59" t="s">
        <v>91</v>
      </c>
      <c r="D28" s="26">
        <f>C28-(0.0041%*C28+0.001%*1000)</f>
        <v>999.949</v>
      </c>
      <c r="E28" s="4">
        <v>24.005</v>
      </c>
      <c r="F28" s="26">
        <f>C28+(0.0041%*C28+0.001%*1000)</f>
        <v>1000.051</v>
      </c>
      <c r="G28" s="46" t="s">
        <v>204</v>
      </c>
      <c r="H28" s="21"/>
      <c r="J28">
        <f>(0.0008%*D28+0.0005)/1.732</f>
        <v>0.0049073856812933</v>
      </c>
      <c r="K28">
        <f t="shared" si="0"/>
        <v>4.9073856812933E-06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0.008499592</v>
      </c>
    </row>
    <row r="29" spans="1:15" ht="24.75" customHeight="1">
      <c r="B29" s="16"/>
      <c r="C29" s="59" t="s">
        <v>92</v>
      </c>
      <c r="D29" s="26">
        <f>C29-(0.0041%*C29+0.001%*1000)</f>
        <v>499.9695</v>
      </c>
      <c r="E29" s="4">
        <v>5.561</v>
      </c>
      <c r="F29" s="26">
        <f>C29+(0.0041%*C29+0.001%*1000)</f>
        <v>500.0305</v>
      </c>
      <c r="G29" s="46" t="s">
        <v>203</v>
      </c>
      <c r="H29" s="21"/>
      <c r="J29">
        <f>(0.0008%*D29+0.0005)/1.732</f>
        <v>0.00259801154734411</v>
      </c>
      <c r="K29">
        <f t="shared" si="0"/>
        <v>5.19602309468822E-06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0.004499756</v>
      </c>
    </row>
    <row r="30" spans="1:15" ht="24.75" customHeight="1">
      <c r="B30" s="16"/>
      <c r="C30" s="59" t="s">
        <v>93</v>
      </c>
      <c r="D30" s="26">
        <f>C30-(0.0041%*C30+0.001%*1000)</f>
        <v>199.9818</v>
      </c>
      <c r="E30" s="4">
        <v>41.627</v>
      </c>
      <c r="F30" s="26">
        <f>C30+(0.0041%*C30+0.001%*1000)</f>
        <v>200.0182</v>
      </c>
      <c r="G30" s="46" t="s">
        <v>198</v>
      </c>
      <c r="H30" s="21"/>
      <c r="J30">
        <f>(0.0006%*D30+0.00005)/1.732</f>
        <v>0.000721645958429561</v>
      </c>
      <c r="K30">
        <f t="shared" si="0"/>
        <v>3.60822979214781E-06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0.0012498908</v>
      </c>
    </row>
    <row r="31" spans="1:15" ht="24.75" customHeight="1">
      <c r="B31" s="16" t="s">
        <v>48</v>
      </c>
      <c r="C31" s="16" t="s">
        <v>49</v>
      </c>
      <c r="D31" s="16" t="s">
        <v>50</v>
      </c>
      <c r="E31" s="2" t="s">
        <v>72</v>
      </c>
      <c r="F31" s="16" t="s">
        <v>51</v>
      </c>
      <c r="G31" s="46"/>
      <c r="H31" s="21"/>
      <c r="J31" s="15"/>
      <c r="K31" s="15"/>
      <c r="M31" s="22"/>
    </row>
    <row r="32" spans="1:15" ht="24.75" customHeight="1">
      <c r="B32" s="16" t="s">
        <v>52</v>
      </c>
      <c r="C32" s="59" t="s">
        <v>94</v>
      </c>
      <c r="D32" s="17">
        <f>C32-(0.0037%*C8+0.0035%*100)</f>
        <v>-100.0072</v>
      </c>
      <c r="E32" s="5">
        <v>82.4009</v>
      </c>
      <c r="F32" s="17">
        <f>C32+(0.0037%*C8+0.0035%*100)</f>
        <v>-99.9928</v>
      </c>
      <c r="G32" s="46" t="s">
        <v>195</v>
      </c>
      <c r="H32" s="21"/>
      <c r="J32">
        <f>(0.0009%*-D32+0.0005)/1.732</f>
        <v>0.000808351501154734</v>
      </c>
      <c r="K32">
        <f>J32/-C32</f>
        <v>8.08351501154734E-06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0.0014000648</v>
      </c>
    </row>
    <row r="33" spans="1:15" ht="24.75" customHeight="1">
      <c r="B33" s="16"/>
      <c r="C33" s="59" t="s">
        <v>95</v>
      </c>
      <c r="D33" s="17">
        <f>C33-(0.0037%*C10+0.0035%*100)</f>
        <v>-10.00387</v>
      </c>
      <c r="E33" s="5">
        <v>78.604</v>
      </c>
      <c r="F33" s="17">
        <f>C33+(0.0037%*C10+0.0035%*100)</f>
        <v>-9.99613</v>
      </c>
      <c r="G33" s="46" t="s">
        <v>197</v>
      </c>
      <c r="H33" s="21"/>
      <c r="J33">
        <f>(0.0009%*-D33+0.0005)/1.732</f>
        <v>0.000340666760969977</v>
      </c>
      <c r="K33">
        <f>J33/-C33</f>
        <v>3.40666760969977E-05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0.00059003483</v>
      </c>
    </row>
    <row r="34" spans="1:15" ht="24.75" customHeight="1">
      <c r="B34" s="16" t="s">
        <v>48</v>
      </c>
      <c r="C34" s="16" t="s">
        <v>53</v>
      </c>
      <c r="D34" s="16" t="s">
        <v>54</v>
      </c>
      <c r="E34" s="2" t="s">
        <v>71</v>
      </c>
      <c r="F34" s="16" t="s">
        <v>55</v>
      </c>
      <c r="G34" s="46"/>
      <c r="H34" s="28"/>
      <c r="J34" s="15"/>
      <c r="K34" s="15"/>
      <c r="M34" s="22"/>
    </row>
    <row r="35" spans="1:15" ht="24.75" customHeight="1">
      <c r="B35" s="16" t="s">
        <v>56</v>
      </c>
      <c r="C35" s="59" t="s">
        <v>96</v>
      </c>
      <c r="D35" s="29">
        <f>C35-(0.0025%*C12+0.0007%*1)</f>
        <v>-1.000032</v>
      </c>
      <c r="E35" s="58">
        <v>96.768485</v>
      </c>
      <c r="F35" s="29">
        <f>C35+(0.0025%*C12+0.0007%*1)</f>
        <v>-0.999968</v>
      </c>
      <c r="G35" s="46" t="s">
        <v>198</v>
      </c>
      <c r="H35" s="28"/>
      <c r="J35">
        <f>(0.0006%*-D35+0.0000008)/1.732</f>
        <v>3.926207852194E-06</v>
      </c>
      <c r="K35">
        <f aca="true" t="shared" si="7" ref="K35:K42">J35/-C35</f>
        <v>3.926207852194E-06</v>
      </c>
      <c r="L35">
        <f>0.000001/2/SQRT(3)/C35</f>
        <v>-2.88675134594813E-07</v>
      </c>
      <c r="M35" s="19">
        <f aca="true" t="shared" si="8" ref="M35:M42">2*SQRT(K35^2+L35^2)</f>
        <v>7.87400787401181E-06</v>
      </c>
      <c r="O35">
        <f aca="true" t="shared" si="9" ref="O35:O42">J35*1.732</f>
        <v>6.800192E-06</v>
      </c>
    </row>
    <row r="36" spans="1:15" ht="24.75" customHeight="1">
      <c r="B36" s="16"/>
      <c r="C36" s="59" t="s">
        <v>97</v>
      </c>
      <c r="D36" s="29">
        <f>C36-(0.0025%*C14+0.0007%*1)</f>
        <v>-0.200012</v>
      </c>
      <c r="E36" s="58">
        <v>98.365539</v>
      </c>
      <c r="F36" s="29">
        <f>C36+(0.0025%*C14+0.0007%*1)</f>
        <v>-0.199988</v>
      </c>
      <c r="G36" s="46" t="s">
        <v>200</v>
      </c>
      <c r="H36" s="28"/>
      <c r="J36">
        <f>(0.0009%*-D36+0.0000005)/1.732</f>
        <v>1.32800692840647E-06</v>
      </c>
      <c r="K36">
        <f t="shared" si="7"/>
        <v>6.64003464203233E-06</v>
      </c>
      <c r="L36">
        <f>0.000001/2/SQRT(3)/C36</f>
        <v>-1.44337567297406E-06</v>
      </c>
      <c r="M36" s="19">
        <f t="shared" si="8"/>
        <v>1.35941163743731E-05</v>
      </c>
      <c r="O36">
        <f t="shared" si="9"/>
        <v>2.300108E-06</v>
      </c>
    </row>
    <row r="37" spans="1:15" ht="24.75" customHeight="1">
      <c r="B37" s="16" t="s">
        <v>57</v>
      </c>
      <c r="C37" s="59" t="s">
        <v>98</v>
      </c>
      <c r="D37" s="24">
        <f>C37-(0.0024%*C15+0.0005%*10)</f>
        <v>-10.00029</v>
      </c>
      <c r="E37" s="7">
        <v>95.1119</v>
      </c>
      <c r="F37" s="24">
        <f>C37+(0.0024%*C15+0.0005%*10)</f>
        <v>-9.99971</v>
      </c>
      <c r="G37" s="46" t="s">
        <v>201</v>
      </c>
      <c r="H37" s="28"/>
      <c r="J37">
        <f>(0.0004%*-D37+0.000003)/1.732</f>
        <v>2.48274595842956E-05</v>
      </c>
      <c r="K37">
        <f t="shared" si="7"/>
        <v>2.48274595842956E-06</v>
      </c>
      <c r="L37">
        <f>0.00001/2/SQRT(3)/C37</f>
        <v>-2.88675134594813E-07</v>
      </c>
      <c r="M37" s="19">
        <f t="shared" si="8"/>
        <v>4.97995983919549E-06</v>
      </c>
      <c r="O37">
        <f t="shared" si="9"/>
        <v>4.300116E-05</v>
      </c>
    </row>
    <row r="38" spans="1:15" ht="24.75" customHeight="1">
      <c r="B38" s="16"/>
      <c r="C38" s="59" t="s">
        <v>99</v>
      </c>
      <c r="D38" s="24">
        <f>C38-(0.0024%*C24+0.0005%*10)</f>
        <v>-1.000074</v>
      </c>
      <c r="E38" s="7">
        <v>64.37824</v>
      </c>
      <c r="F38" s="24">
        <f>C38+(0.0024%*C24+0.0005%*10)</f>
        <v>-0.999926</v>
      </c>
      <c r="G38" s="46" t="s">
        <v>203</v>
      </c>
      <c r="H38" s="28"/>
      <c r="J38">
        <f>(0.0006%*-D38+0.0000008)/1.732</f>
        <v>3.92635334872979E-06</v>
      </c>
      <c r="K38">
        <f t="shared" si="7"/>
        <v>3.92635334872979E-06</v>
      </c>
      <c r="L38">
        <f>0.00001/2/SQRT(3)/C38</f>
        <v>-2.88675134594813E-06</v>
      </c>
      <c r="M38" s="19">
        <f t="shared" si="8"/>
        <v>9.73652915571047E-06</v>
      </c>
      <c r="O38">
        <f t="shared" si="9"/>
        <v>6.800444E-06</v>
      </c>
    </row>
    <row r="39" spans="1:15" ht="24.75" customHeight="1">
      <c r="B39" s="16" t="s">
        <v>58</v>
      </c>
      <c r="C39" s="59" t="s">
        <v>94</v>
      </c>
      <c r="D39" s="17">
        <f>C39-(0.0038%*C25+0.0006%*100)</f>
        <v>-100.0044</v>
      </c>
      <c r="E39" s="5">
        <v>49.5114</v>
      </c>
      <c r="F39" s="17">
        <f>C39+(0.0038%*C25+0.0006%*100)</f>
        <v>-99.9956</v>
      </c>
      <c r="G39" s="46" t="s">
        <v>198</v>
      </c>
      <c r="H39" s="28"/>
      <c r="J39">
        <f>(0.0006%*-D39+0.00005)/1.732</f>
        <v>0.000375303926096998</v>
      </c>
      <c r="K39">
        <f t="shared" si="7"/>
        <v>3.75303926096998E-06</v>
      </c>
      <c r="L39">
        <f>0.0001/2/SQRT(3)/C39</f>
        <v>-2.88675134594813E-07</v>
      </c>
      <c r="M39" s="19">
        <f t="shared" si="8"/>
        <v>7.53657747256671E-06</v>
      </c>
      <c r="O39">
        <f t="shared" si="9"/>
        <v>0.0006500264</v>
      </c>
    </row>
    <row r="40" spans="1:15" ht="24.75" customHeight="1">
      <c r="B40" s="16"/>
      <c r="C40" s="59" t="s">
        <v>100</v>
      </c>
      <c r="D40" s="17">
        <f>C40-(0.0038%*C27+0.0006%*100)</f>
        <v>-20.00136</v>
      </c>
      <c r="E40" s="5">
        <v>0.0008</v>
      </c>
      <c r="F40" s="17">
        <f>C40+(0.0038%*C27+0.0006%*100)</f>
        <v>-19.99864</v>
      </c>
      <c r="G40" s="46" t="s">
        <v>202</v>
      </c>
      <c r="H40" s="28"/>
      <c r="J40">
        <f>(0.0004%*-D40+0.000005)/1.732</f>
        <v>4.90793533487298E-05</v>
      </c>
      <c r="K40">
        <f t="shared" si="7"/>
        <v>2.45396766743649E-06</v>
      </c>
      <c r="L40">
        <f>0.0001/2/SQRT(3)/C40</f>
        <v>-1.44337567297406E-06</v>
      </c>
      <c r="M40" s="19">
        <f t="shared" si="8"/>
        <v>5.69209978830308E-06</v>
      </c>
      <c r="O40">
        <f t="shared" si="9"/>
        <v>8.500544E-05</v>
      </c>
    </row>
    <row r="41" spans="1:15" ht="24.75" customHeight="1">
      <c r="B41" s="16" t="s">
        <v>59</v>
      </c>
      <c r="C41" s="59" t="s">
        <v>101</v>
      </c>
      <c r="D41" s="27">
        <f>C41-(0.0041%*C28+0.001%*1000)</f>
        <v>-1000.051</v>
      </c>
      <c r="E41" s="4">
        <v>56.287</v>
      </c>
      <c r="F41" s="27">
        <f>C41+(0.0041%*C28+0.001%*1000)</f>
        <v>-999.949</v>
      </c>
      <c r="G41" s="46" t="s">
        <v>204</v>
      </c>
      <c r="H41" s="28"/>
      <c r="J41">
        <f>(0.0008%*-D41+0.0005)/1.732</f>
        <v>0.00490785681293303</v>
      </c>
      <c r="K41">
        <f t="shared" si="7"/>
        <v>4.90785681293303E-06</v>
      </c>
      <c r="L41">
        <f>0.001/2/SQRT(3)/C41</f>
        <v>-2.88675134594813E-07</v>
      </c>
      <c r="M41" s="19">
        <f t="shared" si="8"/>
        <v>9.83869910099908E-06</v>
      </c>
      <c r="O41">
        <f t="shared" si="9"/>
        <v>0.008500408</v>
      </c>
    </row>
    <row r="42" spans="1:15" ht="24.75" customHeight="1">
      <c r="B42" s="16"/>
      <c r="C42" s="59" t="s">
        <v>102</v>
      </c>
      <c r="D42" s="27">
        <f>C42-(0.0041%*C30+0.001%*1000)</f>
        <v>-200.0182</v>
      </c>
      <c r="E42" s="4">
        <v>30.181</v>
      </c>
      <c r="F42" s="27">
        <f>C42+(0.0041%*C30+0.001%*1000)</f>
        <v>-199.9818</v>
      </c>
      <c r="G42" s="46" t="s">
        <v>198</v>
      </c>
      <c r="H42" s="28"/>
      <c r="J42">
        <f>(0.0006%*-D42+0.00005)/1.732</f>
        <v>0.000721772055427252</v>
      </c>
      <c r="K42">
        <f t="shared" si="7"/>
        <v>3.60886027713626E-06</v>
      </c>
      <c r="L42">
        <f>0.001/2/SQRT(3)/C42</f>
        <v>-1.44337567297406E-06</v>
      </c>
      <c r="M42" s="19">
        <f t="shared" si="8"/>
        <v>7.77174369109018E-06</v>
      </c>
      <c r="O42">
        <f t="shared" si="9"/>
        <v>0.0012501092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85" zoomScaleNormal="85" workbookViewId="0" topLeftCell="A1">
      <selection activeCell="A1" sqref="A1:A104857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4" ht="13.5">
      <c r="B1" s="86" t="s">
        <v>31</v>
      </c>
      <c r="C1" s="86"/>
      <c r="F1" s="87" t="s">
        <v>60</v>
      </c>
      <c r="G1" s="87"/>
      <c r="H1" s="30"/>
      <c r="I1" s="30"/>
    </row>
    <row r="2" spans="1:14" ht="13.5">
      <c r="G2" s="14"/>
      <c r="H2" s="30"/>
    </row>
    <row r="3" spans="1:14" ht="22.5">
      <c r="B3" s="88" t="s">
        <v>33</v>
      </c>
      <c r="C3" s="88"/>
      <c r="D3" s="88"/>
      <c r="E3" s="88"/>
      <c r="F3" s="88"/>
      <c r="G3" s="88"/>
      <c r="H3" s="88"/>
    </row>
    <row r="4" spans="1:14" ht="18.75">
      <c r="B4" s="89"/>
      <c r="C4" s="89"/>
      <c r="D4" s="89"/>
      <c r="E4" s="31"/>
      <c r="F4" s="31"/>
      <c r="G4" s="31"/>
      <c r="H4" s="31"/>
      <c r="I4" s="32"/>
    </row>
    <row r="5" spans="1:14" ht="15.75">
      <c r="B5" s="33"/>
      <c r="C5" s="33"/>
      <c r="D5" s="34"/>
      <c r="E5" s="34"/>
      <c r="F5" s="34"/>
      <c r="G5" s="34"/>
      <c r="H5" s="31"/>
      <c r="I5" s="32"/>
    </row>
    <row r="6" spans="1:14" ht="15.75">
      <c r="B6" s="33"/>
      <c r="C6" s="33"/>
      <c r="D6" s="34"/>
      <c r="E6" s="34"/>
      <c r="F6" s="34"/>
      <c r="G6" s="34"/>
      <c r="H6" s="31"/>
      <c r="I6" s="32"/>
    </row>
    <row r="7" spans="1:14" ht="24.75" customHeight="1">
      <c r="B7" s="90" t="s">
        <v>258</v>
      </c>
      <c r="C7" s="91"/>
      <c r="D7" s="91"/>
      <c r="E7" s="91"/>
      <c r="F7" s="60"/>
    </row>
    <row r="8" spans="1:14" s="15" customFormat="1" ht="24.75" customHeight="1">
      <c r="A8" s="1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72</v>
      </c>
      <c r="G8" s="16" t="s">
        <v>164</v>
      </c>
      <c r="H8" s="16" t="s">
        <v>142</v>
      </c>
      <c r="I8" s="35"/>
      <c r="J8"/>
      <c r="K8" s="15"/>
      <c r="L8" s="15"/>
      <c r="M8" s="15"/>
      <c r="N8" s="15"/>
    </row>
    <row r="9" spans="1:15" s="15" customFormat="1" ht="24.75" customHeight="1">
      <c r="A9" s="15"/>
      <c r="B9" s="16" t="s">
        <v>193</v>
      </c>
      <c r="C9" s="16" t="s">
        <v>166</v>
      </c>
      <c r="D9" s="27">
        <v>100</v>
      </c>
      <c r="E9" s="27">
        <f>D9-(0.35%*D9+0.04%*100)</f>
        <v>99.61</v>
      </c>
      <c r="F9" s="4">
        <v>20815.833</v>
      </c>
      <c r="G9" s="27">
        <f>D9+(0.35%*D9+0.04%*100)</f>
        <v>100.39</v>
      </c>
      <c r="H9" s="18" t="s">
        <v>185</v>
      </c>
      <c r="I9" s="63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>
        <v>39778.462</v>
      </c>
      <c r="G10" s="27">
        <f>D10+(0.35%*D10+0.04%*100)</f>
        <v>10.075</v>
      </c>
      <c r="H10" s="18" t="s">
        <v>167</v>
      </c>
      <c r="I10" s="63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4" s="15" customFormat="1" ht="24.75" customHeight="1">
      <c r="A11" s="15"/>
      <c r="B11" s="16"/>
      <c r="C11" s="16" t="s">
        <v>137</v>
      </c>
      <c r="D11" s="16" t="s">
        <v>168</v>
      </c>
      <c r="E11" s="16" t="s">
        <v>169</v>
      </c>
      <c r="F11" s="16" t="s">
        <v>71</v>
      </c>
      <c r="G11" s="16" t="s">
        <v>171</v>
      </c>
      <c r="H11" s="18"/>
      <c r="I11" s="63"/>
      <c r="J11" s="15"/>
      <c r="K11" s="15"/>
      <c r="L11"/>
      <c r="M11" s="22"/>
      <c r="N11" s="15"/>
    </row>
    <row r="12" spans="1:15" s="15" customFormat="1" ht="24.75" customHeight="1">
      <c r="A12" s="15"/>
      <c r="B12" s="16"/>
      <c r="C12" s="16" t="s">
        <v>172</v>
      </c>
      <c r="D12" s="37">
        <v>1</v>
      </c>
      <c r="E12" s="37">
        <f>D12-(0.35%*D12+0.03%*1)</f>
        <v>0.9962</v>
      </c>
      <c r="F12" s="7">
        <v>42.97789</v>
      </c>
      <c r="G12" s="37">
        <f>D12+(0.35%*D12+0.03%*1)</f>
        <v>1.0038</v>
      </c>
      <c r="H12" s="18" t="s">
        <v>145</v>
      </c>
      <c r="I12" s="63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>
        <v>98.88924</v>
      </c>
      <c r="G13" s="37">
        <f>D13+(0.35%*D13+0.03%*1)</f>
        <v>0.201</v>
      </c>
      <c r="H13" s="18" t="s">
        <v>185</v>
      </c>
      <c r="I13" s="63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173</v>
      </c>
      <c r="D14" s="36">
        <v>10</v>
      </c>
      <c r="E14" s="36">
        <f>D14-(0.35%*D14+0.03%*10)</f>
        <v>9.962</v>
      </c>
      <c r="F14" s="5">
        <v>23.2461</v>
      </c>
      <c r="G14" s="36">
        <f>D14+(0.35%*D14+0.03%*10)</f>
        <v>10.038</v>
      </c>
      <c r="H14" s="18" t="s">
        <v>145</v>
      </c>
      <c r="I14" s="63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>
        <v>24.0728</v>
      </c>
      <c r="G15" s="36">
        <f>D15+(0.35%*D15+0.03%*10)</f>
        <v>2.01</v>
      </c>
      <c r="H15" s="18" t="s">
        <v>145</v>
      </c>
      <c r="I15" s="63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174</v>
      </c>
      <c r="D16" s="26">
        <v>100</v>
      </c>
      <c r="E16" s="26">
        <f>D16-(0.35%*D16+0.03%*100)</f>
        <v>99.62</v>
      </c>
      <c r="F16" s="4">
        <v>91.388</v>
      </c>
      <c r="G16" s="26">
        <f>D16+(0.35%*D16+0.03%*100)</f>
        <v>100.38</v>
      </c>
      <c r="H16" s="18" t="s">
        <v>145</v>
      </c>
      <c r="I16" s="63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>
        <v>21.957</v>
      </c>
      <c r="G17" s="26">
        <f>D17+(0.35%*D17+0.03%*100)</f>
        <v>20.1</v>
      </c>
      <c r="H17" s="18" t="s">
        <v>145</v>
      </c>
      <c r="I17" s="63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194</v>
      </c>
      <c r="C18" s="16" t="s">
        <v>184</v>
      </c>
      <c r="D18" s="38">
        <v>700</v>
      </c>
      <c r="E18" s="38">
        <f>D18-(0.06%*D18+0.0225%*1000)</f>
        <v>699.355</v>
      </c>
      <c r="F18" s="55">
        <v>41.71</v>
      </c>
      <c r="G18" s="38">
        <f>D18+(0.06%*D18+0.0225%*1000)</f>
        <v>700.645</v>
      </c>
      <c r="H18" s="18" t="s">
        <v>186</v>
      </c>
      <c r="I18" s="63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5">
        <v>13.92</v>
      </c>
      <c r="G19" s="38">
        <f>D19+(0.06%*D19+0.0225%*1000)</f>
        <v>200.345</v>
      </c>
      <c r="H19" s="18" t="s">
        <v>186</v>
      </c>
      <c r="I19" s="63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4" s="15" customFormat="1" ht="24.75" customHeight="1">
      <c r="A20" s="15"/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72</v>
      </c>
      <c r="G20" s="16" t="s">
        <v>164</v>
      </c>
      <c r="H20" s="18"/>
      <c r="I20" s="63"/>
      <c r="J20" s="15"/>
      <c r="K20" s="15"/>
      <c r="L20" s="15"/>
      <c r="M20" s="22"/>
      <c r="N20" s="15"/>
    </row>
    <row r="21" spans="1:15" s="15" customFormat="1" ht="24.75" customHeight="1">
      <c r="A21" s="15"/>
      <c r="B21" s="16" t="s">
        <v>150</v>
      </c>
      <c r="C21" s="16" t="s">
        <v>166</v>
      </c>
      <c r="D21" s="27">
        <v>100</v>
      </c>
      <c r="E21" s="27">
        <f>D21-(0.06%*D21+0.04%*100)</f>
        <v>99.9</v>
      </c>
      <c r="F21" s="4">
        <v>11637.244</v>
      </c>
      <c r="G21" s="27">
        <f>D21+(0.06%*D21+0.04%*100)</f>
        <v>100.1</v>
      </c>
      <c r="H21" s="18" t="s">
        <v>187</v>
      </c>
      <c r="I21" s="63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>
        <v>50485.663</v>
      </c>
      <c r="G22" s="27">
        <f>D22+(0.06%*D22+0.04%*100)</f>
        <v>50.07</v>
      </c>
      <c r="H22" s="18" t="s">
        <v>188</v>
      </c>
      <c r="I22" s="63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>
        <v>77891.524</v>
      </c>
      <c r="G23" s="27">
        <f>D23+(0.06%*D23+0.04%*100)</f>
        <v>10.046</v>
      </c>
      <c r="H23" s="18" t="s">
        <v>189</v>
      </c>
      <c r="I23" s="63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4" s="15" customFormat="1" ht="24.75" customHeight="1">
      <c r="A24" s="15"/>
      <c r="B24" s="16"/>
      <c r="C24" s="16" t="s">
        <v>137</v>
      </c>
      <c r="D24" s="16" t="s">
        <v>168</v>
      </c>
      <c r="E24" s="16" t="s">
        <v>169</v>
      </c>
      <c r="F24" s="16" t="s">
        <v>71</v>
      </c>
      <c r="G24" s="16" t="s">
        <v>171</v>
      </c>
      <c r="H24" s="18"/>
      <c r="I24" s="63"/>
      <c r="J24" s="15"/>
      <c r="K24" s="15"/>
      <c r="L24" s="15"/>
      <c r="M24" s="22"/>
      <c r="N24" s="15"/>
    </row>
    <row r="25" spans="1:15" s="15" customFormat="1" ht="24.75" customHeight="1">
      <c r="A25" s="15"/>
      <c r="B25" s="16"/>
      <c r="C25" s="16" t="s">
        <v>172</v>
      </c>
      <c r="D25" s="37">
        <v>1</v>
      </c>
      <c r="E25" s="37">
        <f>D25-(0.06%*D25+0.03%*1)</f>
        <v>0.9991</v>
      </c>
      <c r="F25" s="7">
        <v>39.97429</v>
      </c>
      <c r="G25" s="37">
        <f>D25+(0.06%*D25+0.03%*1)</f>
        <v>1.0009</v>
      </c>
      <c r="H25" s="18" t="s">
        <v>190</v>
      </c>
      <c r="I25" s="63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>
        <v>42.24003</v>
      </c>
      <c r="G26" s="37">
        <f>D26+(0.06%*D26+0.03%*1)</f>
        <v>0.5006</v>
      </c>
      <c r="H26" s="18" t="s">
        <v>191</v>
      </c>
      <c r="I26" s="63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>
        <v>78.90685</v>
      </c>
      <c r="G27" s="37">
        <f>D27+(0.06%*D27+0.03%*1)</f>
        <v>0.20042</v>
      </c>
      <c r="H27" s="18" t="s">
        <v>180</v>
      </c>
      <c r="I27" s="63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173</v>
      </c>
      <c r="D28" s="17">
        <v>10</v>
      </c>
      <c r="E28" s="36">
        <f>D28-(0.06%*D28+0.03%*10)</f>
        <v>9.991</v>
      </c>
      <c r="F28" s="5">
        <v>62.3886</v>
      </c>
      <c r="G28" s="36">
        <f>D28+(0.06%*D28+0.03%*10)</f>
        <v>10.009</v>
      </c>
      <c r="H28" s="18" t="s">
        <v>190</v>
      </c>
      <c r="I28" s="63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>
        <v>89.5341</v>
      </c>
      <c r="G29" s="36">
        <f>D29+(0.06%*D29+0.03%*10)</f>
        <v>5.006</v>
      </c>
      <c r="H29" s="18" t="s">
        <v>192</v>
      </c>
      <c r="I29" s="63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>
        <v>95.5415</v>
      </c>
      <c r="G30" s="36">
        <f>D30+(0.06%*D30+0.03%*10)</f>
        <v>2.0042</v>
      </c>
      <c r="H30" s="18" t="s">
        <v>192</v>
      </c>
      <c r="I30" s="63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174</v>
      </c>
      <c r="D31" s="27">
        <v>100</v>
      </c>
      <c r="E31" s="26">
        <f>D31-(0.06%*D31+0.03%*100)</f>
        <v>99.91</v>
      </c>
      <c r="F31" s="4">
        <v>22.473</v>
      </c>
      <c r="G31" s="26">
        <f>D31+(0.06%*D31+0.03%*100)</f>
        <v>100.09</v>
      </c>
      <c r="H31" s="18" t="s">
        <v>191</v>
      </c>
      <c r="I31" s="63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>
        <v>82.349</v>
      </c>
      <c r="G32" s="26">
        <f>D32+(0.06%*D32+0.03%*100)</f>
        <v>50.06</v>
      </c>
      <c r="H32" s="18" t="s">
        <v>191</v>
      </c>
      <c r="I32" s="63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>
        <v>34.366</v>
      </c>
      <c r="G33" s="26">
        <f>D33+(0.06%*D33+0.03%*100)</f>
        <v>20.042</v>
      </c>
      <c r="H33" s="18" t="s">
        <v>190</v>
      </c>
      <c r="I33" s="63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184</v>
      </c>
      <c r="D34" s="39">
        <v>700</v>
      </c>
      <c r="E34" s="38">
        <f>D34-(0.06%*D34+0.0225%*1000)</f>
        <v>699.355</v>
      </c>
      <c r="F34" s="55">
        <v>47.09</v>
      </c>
      <c r="G34" s="38">
        <f>D34+(0.06%*D34+0.0225%*1000)</f>
        <v>700.645</v>
      </c>
      <c r="H34" s="18" t="s">
        <v>186</v>
      </c>
      <c r="I34" s="63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5">
        <v>79.8</v>
      </c>
      <c r="G35" s="38">
        <f>D35+(0.06%*D35+0.0225%*1000)</f>
        <v>500.525</v>
      </c>
      <c r="H35" s="18" t="s">
        <v>186</v>
      </c>
      <c r="I35" s="63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5">
        <v>32.7</v>
      </c>
      <c r="G36" s="38">
        <f>D36+(0.06%*D36+0.0225%*1000)</f>
        <v>200.345</v>
      </c>
      <c r="H36" s="18" t="s">
        <v>186</v>
      </c>
      <c r="I36" s="63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 topLeftCell="A1">
      <selection activeCell="A1" sqref="A1:A104857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4" ht="18.75">
      <c r="B1" s="92" t="s">
        <v>61</v>
      </c>
      <c r="C1" s="92"/>
      <c r="D1" s="40"/>
      <c r="E1" s="40"/>
      <c r="F1" s="84" t="s">
        <v>62</v>
      </c>
      <c r="G1" s="84"/>
      <c r="H1" s="30"/>
      <c r="I1" s="30"/>
    </row>
    <row r="2" spans="1:14" ht="13.5">
      <c r="G2" s="14"/>
      <c r="H2" s="30"/>
    </row>
    <row r="3" spans="1:14" ht="18.75">
      <c r="B3" s="84" t="s">
        <v>63</v>
      </c>
      <c r="C3" s="84"/>
      <c r="D3" s="84"/>
      <c r="E3" s="84"/>
      <c r="F3" s="84"/>
      <c r="G3" s="84"/>
      <c r="H3" s="84"/>
    </row>
    <row r="4" spans="1:14" ht="18.75">
      <c r="B4" s="93"/>
      <c r="C4" s="93"/>
      <c r="D4" s="93"/>
      <c r="E4" s="41"/>
      <c r="F4" s="41"/>
      <c r="G4" s="41"/>
      <c r="H4" s="41"/>
      <c r="I4" s="32"/>
    </row>
    <row r="5" spans="1:14" ht="15.75">
      <c r="B5" s="42"/>
      <c r="C5" s="42"/>
      <c r="D5" s="34"/>
      <c r="E5" s="34"/>
      <c r="F5" s="34"/>
      <c r="G5" s="34"/>
      <c r="H5" s="41"/>
      <c r="I5" s="32"/>
    </row>
    <row r="6" spans="1:14" ht="15.75">
      <c r="B6" s="42"/>
      <c r="C6" s="42"/>
      <c r="D6" s="34"/>
      <c r="E6" s="34"/>
      <c r="F6" s="34"/>
      <c r="G6" s="34"/>
      <c r="H6" s="41"/>
      <c r="I6" s="32"/>
    </row>
    <row r="7" spans="1:14" ht="19.5" customHeight="1">
      <c r="B7" s="94"/>
      <c r="C7" s="94"/>
      <c r="D7" s="94"/>
      <c r="E7" s="94"/>
    </row>
    <row r="8" spans="1:14" s="45" customFormat="1" ht="30" customHeight="1">
      <c r="A8" s="4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72</v>
      </c>
      <c r="G8" s="16" t="s">
        <v>164</v>
      </c>
      <c r="H8" s="16" t="s">
        <v>142</v>
      </c>
      <c r="I8" s="43"/>
      <c r="J8" s="44"/>
      <c r="K8" s="45"/>
      <c r="L8" s="45"/>
      <c r="M8" s="45"/>
      <c r="N8" s="45"/>
    </row>
    <row r="9" spans="1:15" s="45" customFormat="1" ht="30" customHeight="1">
      <c r="A9" s="45"/>
      <c r="B9" s="16" t="s">
        <v>165</v>
      </c>
      <c r="C9" s="16" t="s">
        <v>166</v>
      </c>
      <c r="D9" s="26">
        <v>100</v>
      </c>
      <c r="E9" s="26">
        <f>D9-(0.12%*D9+0.05%*100)</f>
        <v>99.83</v>
      </c>
      <c r="F9" s="4">
        <v>16812.108</v>
      </c>
      <c r="G9" s="26">
        <f>D9+(0.12%*D9+0.05%*100)</f>
        <v>100.17</v>
      </c>
      <c r="H9" s="18" t="s">
        <v>145</v>
      </c>
      <c r="I9" s="63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7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>
        <v>49219.504</v>
      </c>
      <c r="G10" s="26">
        <f>D10+(0.12%*D10+0.05%*100)</f>
        <v>10.062</v>
      </c>
      <c r="H10" s="18" t="s">
        <v>167</v>
      </c>
      <c r="I10" s="63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7">
        <f>2*SQRT(K10^2+L10^2)</f>
        <v>0.000867973041056</v>
      </c>
      <c r="N10" s="45"/>
      <c r="O10" s="45">
        <f>J10*1.732</f>
        <v>0.0075</v>
      </c>
    </row>
    <row r="11" spans="1:14" s="45" customFormat="1" ht="30" customHeight="1">
      <c r="A11" s="45"/>
      <c r="B11" s="16"/>
      <c r="C11" s="16" t="s">
        <v>137</v>
      </c>
      <c r="D11" s="16" t="s">
        <v>168</v>
      </c>
      <c r="E11" s="16" t="s">
        <v>169</v>
      </c>
      <c r="F11" s="16" t="s">
        <v>71</v>
      </c>
      <c r="G11" s="16" t="s">
        <v>171</v>
      </c>
      <c r="H11" s="18"/>
      <c r="I11" s="63"/>
      <c r="J11" s="45"/>
      <c r="K11" s="45"/>
      <c r="L11"/>
      <c r="M11" s="48"/>
      <c r="N11" s="45"/>
    </row>
    <row r="12" spans="1:15" s="45" customFormat="1" ht="30" customHeight="1">
      <c r="A12" s="45"/>
      <c r="B12" s="16"/>
      <c r="C12" s="16" t="s">
        <v>172</v>
      </c>
      <c r="D12" s="37">
        <v>1</v>
      </c>
      <c r="E12" s="37">
        <f>D12-(0.12%*D12+0.05%*1)</f>
        <v>0.9983</v>
      </c>
      <c r="F12" s="7">
        <v>41.27327</v>
      </c>
      <c r="G12" s="37">
        <f>D12+(0.12%*D12+0.05%*1)</f>
        <v>1.0017</v>
      </c>
      <c r="H12" s="18" t="s">
        <v>135</v>
      </c>
      <c r="I12" s="63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7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>
        <v>54.73733</v>
      </c>
      <c r="G13" s="37">
        <f>D13+(0.12%*D13+0.05%*1)</f>
        <v>0.20074</v>
      </c>
      <c r="H13" s="18" t="s">
        <v>145</v>
      </c>
      <c r="I13" s="63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7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173</v>
      </c>
      <c r="D14" s="25">
        <v>10</v>
      </c>
      <c r="E14" s="25">
        <f>D14-(0.12%*D14+0.05%*10)</f>
        <v>9.983</v>
      </c>
      <c r="F14" s="5">
        <v>95.6321</v>
      </c>
      <c r="G14" s="25">
        <f>D14+(0.12%*D14+0.05%*10)</f>
        <v>10.017</v>
      </c>
      <c r="H14" s="18" t="s">
        <v>135</v>
      </c>
      <c r="I14" s="63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7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>
        <v>15.4452</v>
      </c>
      <c r="G15" s="25">
        <f>D15+(0.12%*D15+0.05%*10)</f>
        <v>2.0074</v>
      </c>
      <c r="H15" s="18" t="s">
        <v>135</v>
      </c>
      <c r="I15" s="63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7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174</v>
      </c>
      <c r="D16" s="26">
        <v>100</v>
      </c>
      <c r="E16" s="26">
        <f>D16-(0.12%*D16+0.05%*100)</f>
        <v>99.83</v>
      </c>
      <c r="F16" s="4">
        <v>16.069</v>
      </c>
      <c r="G16" s="26">
        <f>D16+(0.12%*D16+0.05%*100)</f>
        <v>100.17</v>
      </c>
      <c r="H16" s="18" t="s">
        <v>175</v>
      </c>
      <c r="I16" s="63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7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>
        <v>28.227</v>
      </c>
      <c r="G17" s="26">
        <f>D17+(0.12%*D17+0.05%*100)</f>
        <v>20.074</v>
      </c>
      <c r="H17" s="18" t="s">
        <v>135</v>
      </c>
      <c r="I17" s="63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7">
        <f t="shared" si="1"/>
        <v>0.000114551298552221</v>
      </c>
      <c r="N17" s="45"/>
      <c r="O17" s="45">
        <f t="shared" si="2"/>
        <v>0.00192</v>
      </c>
    </row>
    <row r="18" spans="1:14" s="45" customFormat="1" ht="30" customHeight="1">
      <c r="A18" s="45"/>
      <c r="B18" s="16"/>
      <c r="C18" s="2" t="s">
        <v>64</v>
      </c>
      <c r="D18" s="49">
        <v>700</v>
      </c>
      <c r="E18" s="49">
        <f>D18-(0.12%*D18+0.0375%*1000)</f>
        <v>698.785</v>
      </c>
      <c r="F18" s="55">
        <v>57.89</v>
      </c>
      <c r="G18" s="49">
        <f>D18+(0.12%*D18+0.0375%*1000)</f>
        <v>701.215</v>
      </c>
      <c r="H18" s="18" t="s">
        <v>157</v>
      </c>
      <c r="I18" s="63">
        <v>2</v>
      </c>
      <c r="J18"/>
      <c r="K18"/>
      <c r="L18"/>
      <c r="M18" s="47"/>
      <c r="N18" s="45"/>
    </row>
    <row r="19" spans="1:14" ht="23.25">
      <c r="B19" s="16"/>
      <c r="C19" s="2"/>
      <c r="D19" s="49">
        <v>200</v>
      </c>
      <c r="E19" s="49">
        <f>D19-(0.12%*D19+0.0375%*1000)</f>
        <v>199.385</v>
      </c>
      <c r="F19" s="55">
        <v>1.24</v>
      </c>
      <c r="G19" s="49">
        <f>D19+(0.12%*D19+0.0375%*1000)</f>
        <v>200.615</v>
      </c>
      <c r="H19" s="18" t="s">
        <v>175</v>
      </c>
      <c r="I19" s="63">
        <v>2</v>
      </c>
    </row>
    <row r="20" spans="1:14" ht="20.25"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163</v>
      </c>
      <c r="G20" s="16" t="s">
        <v>164</v>
      </c>
      <c r="H20" s="18"/>
      <c r="I20" s="63"/>
    </row>
    <row r="21" spans="1:14" s="45" customFormat="1" ht="30" customHeight="1">
      <c r="A21" s="45"/>
      <c r="B21" s="16" t="s">
        <v>176</v>
      </c>
      <c r="C21" s="16" t="s">
        <v>166</v>
      </c>
      <c r="D21" s="62">
        <v>100</v>
      </c>
      <c r="E21" s="62">
        <f>D21-(0.6%*D21+0.08%*100)</f>
        <v>99.32</v>
      </c>
      <c r="F21" s="4">
        <v>41913.015</v>
      </c>
      <c r="G21" s="62">
        <f>D21+(0.6%*D21+0.08%*100)</f>
        <v>100.68</v>
      </c>
      <c r="H21" s="18" t="s">
        <v>167</v>
      </c>
      <c r="I21" s="63">
        <v>3</v>
      </c>
      <c r="J21" s="45"/>
      <c r="K21" s="45"/>
      <c r="L21" s="45"/>
      <c r="M21" s="48"/>
      <c r="N21" s="45"/>
    </row>
    <row r="22" spans="1:15" s="45" customFormat="1" ht="30" customHeight="1">
      <c r="A22" s="45"/>
      <c r="B22" s="16"/>
      <c r="C22" s="16"/>
      <c r="D22" s="62">
        <v>10</v>
      </c>
      <c r="E22" s="62">
        <f>D22-(0.6%*D22+0.08%*100)</f>
        <v>9.86</v>
      </c>
      <c r="F22" s="4">
        <v>64734.041</v>
      </c>
      <c r="G22" s="62">
        <f>D22+(0.6%*D22+0.08%*100)</f>
        <v>10.14</v>
      </c>
      <c r="H22" s="18" t="s">
        <v>177</v>
      </c>
      <c r="I22" s="63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7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137</v>
      </c>
      <c r="D23" s="16" t="s">
        <v>168</v>
      </c>
      <c r="E23" s="16" t="s">
        <v>169</v>
      </c>
      <c r="F23" s="16" t="s">
        <v>71</v>
      </c>
      <c r="G23" s="16" t="s">
        <v>171</v>
      </c>
      <c r="H23" s="18"/>
      <c r="I23" s="63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7" t="e">
        <f>2*SQRT(K23^2+L23^2)</f>
        <v>#VALUE!</v>
      </c>
      <c r="N23" s="45"/>
      <c r="O23" s="45" t="e">
        <f>J23*1.732</f>
        <v>#VALUE!</v>
      </c>
    </row>
    <row r="24" spans="1:14" s="45" customFormat="1" ht="30" customHeight="1">
      <c r="A24" s="45"/>
      <c r="B24" s="16"/>
      <c r="C24" s="16" t="s">
        <v>172</v>
      </c>
      <c r="D24" s="37">
        <v>1</v>
      </c>
      <c r="E24" s="37">
        <f>D24-(0.6%*D24+0.08%*1)</f>
        <v>0.9932</v>
      </c>
      <c r="F24" s="7">
        <v>10.92463</v>
      </c>
      <c r="G24" s="37">
        <f>D24+(0.6%*D24+0.08%*1)</f>
        <v>1.0068</v>
      </c>
      <c r="H24" s="18" t="s">
        <v>178</v>
      </c>
      <c r="I24" s="63">
        <v>5</v>
      </c>
      <c r="J24" s="45"/>
      <c r="K24" s="45"/>
      <c r="L24"/>
      <c r="M24" s="48"/>
      <c r="N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>
        <v>54.58187</v>
      </c>
      <c r="G25" s="37">
        <f>D25+(0.6%*D25+0.08%*1)</f>
        <v>0.202</v>
      </c>
      <c r="H25" s="18" t="s">
        <v>179</v>
      </c>
      <c r="I25" s="63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7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1"/>
      <c r="C26" s="16" t="s">
        <v>173</v>
      </c>
      <c r="D26" s="25">
        <v>10</v>
      </c>
      <c r="E26" s="25">
        <f>D26-(0.6%*D26+0.08%*10)</f>
        <v>9.932</v>
      </c>
      <c r="F26" s="5">
        <v>63.7249</v>
      </c>
      <c r="G26" s="25">
        <f>D26+(0.6%*D26+0.08%*10)</f>
        <v>10.068</v>
      </c>
      <c r="H26" s="18" t="s">
        <v>180</v>
      </c>
      <c r="I26" s="63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7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1"/>
      <c r="C27" s="16"/>
      <c r="D27" s="25">
        <v>2</v>
      </c>
      <c r="E27" s="25">
        <f>D27-(0.6%*D27+0.08%*10)</f>
        <v>1.98</v>
      </c>
      <c r="F27" s="5">
        <v>39.5287</v>
      </c>
      <c r="G27" s="25">
        <f>D27+(0.6%*D27+0.08%*10)</f>
        <v>2.02</v>
      </c>
      <c r="H27" s="18" t="s">
        <v>181</v>
      </c>
      <c r="I27" s="63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7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1"/>
      <c r="C28" s="16" t="s">
        <v>174</v>
      </c>
      <c r="D28" s="26">
        <v>100</v>
      </c>
      <c r="E28" s="26">
        <f>D28-(0.6%*D28+0.08%*100)</f>
        <v>99.32</v>
      </c>
      <c r="F28" s="4">
        <v>21.841</v>
      </c>
      <c r="G28" s="26">
        <f>D28+(0.6%*D28+0.08%*100)</f>
        <v>100.68</v>
      </c>
      <c r="H28" s="18" t="s">
        <v>182</v>
      </c>
      <c r="I28" s="63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7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1"/>
      <c r="C29" s="16"/>
      <c r="D29" s="26">
        <v>20</v>
      </c>
      <c r="E29" s="26">
        <f>D29-(0.6%*D29+0.08%*100)</f>
        <v>19.8</v>
      </c>
      <c r="F29" s="4">
        <v>3.214</v>
      </c>
      <c r="G29" s="26">
        <f>D29+(0.6%*D29+0.08%*100)</f>
        <v>20.2</v>
      </c>
      <c r="H29" s="18" t="s">
        <v>183</v>
      </c>
      <c r="I29" s="63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7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1"/>
      <c r="C30" s="16" t="s">
        <v>184</v>
      </c>
      <c r="D30" s="38">
        <v>200</v>
      </c>
      <c r="E30" s="38">
        <f>D30-(0.6%*D30+0.06%*1000)</f>
        <v>198.2</v>
      </c>
      <c r="F30" s="55">
        <v>13.88</v>
      </c>
      <c r="G30" s="38">
        <f>D30+(0.6%*D30+0.06%*1000)</f>
        <v>201.8</v>
      </c>
      <c r="H30" s="18" t="s">
        <v>182</v>
      </c>
      <c r="I30" s="63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7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2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topLeftCell="A1">
      <selection activeCell="B4" sqref="B4:D4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3" ht="18.75">
      <c r="B1" s="92" t="s">
        <v>65</v>
      </c>
      <c r="C1" s="92"/>
      <c r="D1" s="40"/>
      <c r="E1" s="84" t="s">
        <v>66</v>
      </c>
      <c r="F1" s="84"/>
      <c r="G1" s="50"/>
      <c r="H1" s="30"/>
    </row>
    <row r="2" spans="1:13" ht="18.75">
      <c r="B2" s="40"/>
      <c r="C2" s="40"/>
      <c r="D2" s="40"/>
      <c r="E2" s="40"/>
      <c r="F2" s="40"/>
      <c r="G2" s="40"/>
    </row>
    <row r="3" spans="1:13" ht="22.5">
      <c r="B3" s="84" t="s">
        <v>67</v>
      </c>
      <c r="C3" s="84"/>
      <c r="D3" s="84"/>
      <c r="E3" s="84"/>
      <c r="F3" s="84"/>
      <c r="G3" s="84"/>
      <c r="H3" s="51"/>
      <c r="I3" s="13"/>
    </row>
    <row r="4" spans="1:13" ht="20.25">
      <c r="B4" s="90" t="s">
        <v>259</v>
      </c>
      <c r="C4" s="94"/>
      <c r="D4" s="94"/>
      <c r="E4" s="52"/>
      <c r="F4" s="52"/>
      <c r="G4" s="52"/>
      <c r="H4" s="52"/>
      <c r="I4" s="13"/>
    </row>
    <row r="5" spans="1:13" s="45" customFormat="1" ht="24.75" customHeight="1">
      <c r="A5" s="45"/>
      <c r="B5" s="16" t="s">
        <v>103</v>
      </c>
      <c r="C5" s="16" t="s">
        <v>104</v>
      </c>
      <c r="D5" s="16" t="s">
        <v>105</v>
      </c>
      <c r="E5" s="16" t="s">
        <v>106</v>
      </c>
      <c r="F5" s="16" t="s">
        <v>107</v>
      </c>
      <c r="G5" s="16" t="s">
        <v>108</v>
      </c>
      <c r="H5" s="54"/>
      <c r="I5" s="53"/>
      <c r="J5" s="45"/>
      <c r="K5" s="45"/>
      <c r="L5" s="48"/>
      <c r="M5" s="45"/>
    </row>
    <row r="6" spans="1:14" s="45" customFormat="1" ht="24.75" customHeight="1">
      <c r="A6" s="45"/>
      <c r="B6" s="16" t="s">
        <v>109</v>
      </c>
      <c r="C6" s="17">
        <v>10</v>
      </c>
      <c r="D6" s="17">
        <f>C6-(0.05%*C6+0.02%*10)</f>
        <v>9.993</v>
      </c>
      <c r="E6" s="5">
        <v>11777.7988</v>
      </c>
      <c r="F6" s="17">
        <f>C6+(0.05%*C6+0.02%*10)</f>
        <v>10.007</v>
      </c>
      <c r="G6" s="18" t="s">
        <v>110</v>
      </c>
      <c r="H6" s="64">
        <v>4</v>
      </c>
      <c r="I6">
        <f>(0.004%*C6+0.00005)/1.732</f>
        <v>0.000259815242494226</v>
      </c>
      <c r="J6">
        <f aca="true" t="shared" si="0" ref="J6:J14">I6/C6</f>
        <v>2.59815242494226E-05</v>
      </c>
      <c r="K6">
        <f>0.0001/2/SQRT(3)/C6</f>
        <v>2.88675134594813E-06</v>
      </c>
      <c r="L6" s="47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17">
        <v>5</v>
      </c>
      <c r="D7" s="17">
        <f>C7-(0.05%*C7+0.02%*10)</f>
        <v>4.9955</v>
      </c>
      <c r="E7" s="5">
        <v>57221.6504</v>
      </c>
      <c r="F7" s="17">
        <f>C7+(0.05%*C7+0.02%*10)</f>
        <v>5.0045</v>
      </c>
      <c r="G7" s="18" t="s">
        <v>111</v>
      </c>
      <c r="H7" s="64">
        <v>4</v>
      </c>
      <c r="I7">
        <f>(0.004%*C7+0.00005)/1.732</f>
        <v>0.000144341801385681</v>
      </c>
      <c r="J7">
        <f t="shared" si="0"/>
        <v>2.88683602771363E-05</v>
      </c>
      <c r="K7">
        <f>0.0001/2/SQRT(3)/C7</f>
        <v>5.77350269189626E-06</v>
      </c>
      <c r="L7" s="47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17">
        <v>1</v>
      </c>
      <c r="D8" s="17">
        <f>C8-(0.05%*C8+0.02%*10)</f>
        <v>0.9975</v>
      </c>
      <c r="E8" s="5">
        <v>19615.0466</v>
      </c>
      <c r="F8" s="17">
        <f>C8+(0.05%*C8+0.02%*10)</f>
        <v>1.0025</v>
      </c>
      <c r="G8" s="18" t="s">
        <v>112</v>
      </c>
      <c r="H8" s="64">
        <v>4</v>
      </c>
      <c r="I8">
        <f>(0.004%*C8+0.000008)/1.732</f>
        <v>2.77136258660508E-05</v>
      </c>
      <c r="J8">
        <f t="shared" si="0"/>
        <v>2.77136258660508E-05</v>
      </c>
      <c r="K8">
        <f>0.0001/2/SQRT(3)/C8</f>
        <v>2.88675134594813E-05</v>
      </c>
      <c r="L8" s="47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113</v>
      </c>
      <c r="C9" s="26">
        <v>100</v>
      </c>
      <c r="D9" s="26">
        <f>C9-(0.05%*C9+0.005%*100)</f>
        <v>99.945</v>
      </c>
      <c r="E9" s="4">
        <v>29969.301</v>
      </c>
      <c r="F9" s="26">
        <f>C9+(0.05%*C9+0.005%*100)</f>
        <v>100.055</v>
      </c>
      <c r="G9" s="18" t="s">
        <v>111</v>
      </c>
      <c r="H9" s="64">
        <v>3</v>
      </c>
      <c r="I9">
        <f>(0.005%*C9+0.0008)/1.732</f>
        <v>0.00334872979214781</v>
      </c>
      <c r="J9">
        <f t="shared" si="0"/>
        <v>3.34872979214781E-05</v>
      </c>
      <c r="K9">
        <f>0.001/2/SQRT(3)/C9</f>
        <v>2.88675134594813E-06</v>
      </c>
      <c r="L9" s="47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/>
      <c r="C10" s="26">
        <v>50</v>
      </c>
      <c r="D10" s="26">
        <f>C10-(0.05%*C10+0.005%*100)</f>
        <v>49.97</v>
      </c>
      <c r="E10" s="4">
        <v>44152.155</v>
      </c>
      <c r="F10" s="26">
        <f>C10+(0.05%*C10+0.005%*100)</f>
        <v>50.03</v>
      </c>
      <c r="G10" s="18" t="s">
        <v>114</v>
      </c>
      <c r="H10" s="64">
        <v>3</v>
      </c>
      <c r="I10">
        <f>(0.005%*C10+0.0008)/1.732</f>
        <v>0.00190531177829099</v>
      </c>
      <c r="J10">
        <f t="shared" si="0"/>
        <v>3.81062355658199E-05</v>
      </c>
      <c r="K10">
        <f>0.001/2/SQRT(3)/C10</f>
        <v>5.77350269189626E-06</v>
      </c>
      <c r="L10" s="47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6">
        <v>20</v>
      </c>
      <c r="D11" s="26">
        <f>C11-(0.05%*C11+0.005%*100)</f>
        <v>19.985</v>
      </c>
      <c r="E11" s="4">
        <v>636.825</v>
      </c>
      <c r="F11" s="26">
        <f>C11+(0.05%*C11+0.005%*100)</f>
        <v>20.015</v>
      </c>
      <c r="G11" s="18" t="s">
        <v>115</v>
      </c>
      <c r="H11" s="64">
        <v>3</v>
      </c>
      <c r="I11">
        <f>(0.004%*C11+0.00005)/1.732</f>
        <v>0.000490762124711316</v>
      </c>
      <c r="J11">
        <f t="shared" si="0"/>
        <v>2.45381062355658E-05</v>
      </c>
      <c r="K11">
        <f>0.001/2/SQRT(3)/C11</f>
        <v>1.44337567297406E-05</v>
      </c>
      <c r="L11" s="47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 t="s">
        <v>34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8"/>
      <c r="H12" s="64"/>
      <c r="I12" t="e">
        <f>(0.009%*C12+0.015)/1.732</f>
        <v>#VALUE!</v>
      </c>
      <c r="J12" t="e">
        <f t="shared" si="0"/>
        <v>#VALUE!</v>
      </c>
      <c r="K12" t="e">
        <f>0.01/2/SQRT(3)/C12</f>
        <v>#VALUE!</v>
      </c>
      <c r="L12" s="47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120</v>
      </c>
      <c r="C13" s="24">
        <v>1</v>
      </c>
      <c r="D13" s="37">
        <f>C13-(0.05%*C13+0.02%*1)</f>
        <v>0.9993</v>
      </c>
      <c r="E13" s="7">
        <v>92</v>
      </c>
      <c r="F13" s="37">
        <f>C13+(0.05%*C13+0.02%*1)</f>
        <v>1.0007</v>
      </c>
      <c r="G13" s="18" t="s">
        <v>121</v>
      </c>
      <c r="H13" s="64">
        <v>5</v>
      </c>
      <c r="I13">
        <f>(0.005%*C13+0.0008)/1.732</f>
        <v>0.000490762124711316</v>
      </c>
      <c r="J13">
        <f t="shared" si="0"/>
        <v>0.000490762124711316</v>
      </c>
      <c r="K13">
        <f>0.01/2/SQRT(3)/C13</f>
        <v>0.00288675134594813</v>
      </c>
      <c r="L13" s="47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24">
        <v>0.5</v>
      </c>
      <c r="D14" s="37">
        <f>C14-(0.05%*C14+0.02%*1)</f>
        <v>0.49955</v>
      </c>
      <c r="E14" s="7">
        <v>5.33</v>
      </c>
      <c r="F14" s="37">
        <f>C14+(0.05%*C14+0.02%*1)</f>
        <v>0.50045</v>
      </c>
      <c r="G14" s="18" t="s">
        <v>122</v>
      </c>
      <c r="H14" s="64">
        <v>5</v>
      </c>
      <c r="I14">
        <f>(0.005%*C14+0.0008)/1.732</f>
        <v>0.000476327944572748</v>
      </c>
      <c r="J14">
        <f t="shared" si="0"/>
        <v>0.000952655889145497</v>
      </c>
      <c r="K14">
        <f>0.01/2/SQRT(3)/C14</f>
        <v>0.00577350269189626</v>
      </c>
      <c r="L14" s="47">
        <f t="shared" si="1"/>
        <v>0.0117031425865021</v>
      </c>
      <c r="M14" s="45"/>
      <c r="N14" s="45">
        <f t="shared" si="2"/>
        <v>0.000825</v>
      </c>
    </row>
    <row r="15" spans="1:13" s="45" customFormat="1" ht="24.75" customHeight="1">
      <c r="A15" s="45"/>
      <c r="B15" s="16"/>
      <c r="C15" s="24">
        <v>0.2</v>
      </c>
      <c r="D15" s="37">
        <f>C15-(0.05%*C15+0.02%*1)</f>
        <v>0.1997</v>
      </c>
      <c r="E15" s="7">
        <v>84.78</v>
      </c>
      <c r="F15" s="37">
        <f>C15+(0.05%*C15+0.02%*1)</f>
        <v>0.2003</v>
      </c>
      <c r="G15" s="18" t="s">
        <v>123</v>
      </c>
      <c r="H15" s="64">
        <v>5</v>
      </c>
      <c r="I15"/>
      <c r="J15"/>
      <c r="K15"/>
      <c r="L15" s="47"/>
      <c r="M15" s="45"/>
    </row>
    <row r="16" spans="1:14" s="45" customFormat="1" ht="24.75" customHeight="1">
      <c r="A16" s="45"/>
      <c r="B16" s="16" t="s">
        <v>124</v>
      </c>
      <c r="C16" s="25">
        <v>3</v>
      </c>
      <c r="D16" s="25">
        <f>C16-(0.1%*C16+0.02%*3)</f>
        <v>2.9964</v>
      </c>
      <c r="E16" s="5">
        <v>52.7015</v>
      </c>
      <c r="F16" s="25">
        <f>C16+(0.1%*C16+0.02%*3)</f>
        <v>3.0036</v>
      </c>
      <c r="G16" s="18" t="s">
        <v>125</v>
      </c>
      <c r="H16" s="64">
        <v>4</v>
      </c>
      <c r="I16">
        <f>(0.009%*C16+0.000015)/1.732</f>
        <v>0.000164549653579677</v>
      </c>
      <c r="J16">
        <f aca="true" t="shared" si="3" ref="J16:J23">I16/C16</f>
        <v>5.48498845265589E-05</v>
      </c>
      <c r="K16">
        <f>0.00001/2/SQRT(3)/C16</f>
        <v>9.62250448649376E-07</v>
      </c>
      <c r="L16" s="47">
        <f aca="true" t="shared" si="4" ref="L16:L23">2*SQRT(J16^2+K16^2)</f>
        <v>0.000109715997010463</v>
      </c>
      <c r="M16" s="45"/>
      <c r="N16" s="45">
        <f aca="true" t="shared" si="5" ref="N16:N23">I16*1.732</f>
        <v>0.000285</v>
      </c>
    </row>
    <row r="17" spans="1:14" s="45" customFormat="1" ht="24.75" customHeight="1">
      <c r="A17" s="45"/>
      <c r="B17" s="16"/>
      <c r="C17" s="25">
        <v>2</v>
      </c>
      <c r="D17" s="25">
        <f>C17-(0.1%*C17+0.02%*3)</f>
        <v>1.9974</v>
      </c>
      <c r="E17" s="5">
        <v>41.2682</v>
      </c>
      <c r="F17" s="25">
        <f>C17+(0.1%*C17+0.02%*3)</f>
        <v>2.0026</v>
      </c>
      <c r="G17" s="18" t="s">
        <v>126</v>
      </c>
      <c r="H17" s="64">
        <v>4</v>
      </c>
      <c r="I17">
        <f>(0.009%*C17+0.000015)/1.732</f>
        <v>0.000112586605080831</v>
      </c>
      <c r="J17">
        <f t="shared" si="3"/>
        <v>5.62933025404157E-05</v>
      </c>
      <c r="K17">
        <f>0.00001/2/SQRT(3)/C17</f>
        <v>1.44337567297406E-06</v>
      </c>
      <c r="L17" s="47">
        <f t="shared" si="4"/>
        <v>0.000112623265802409</v>
      </c>
      <c r="M17" s="45"/>
      <c r="N17" s="45">
        <f t="shared" si="5"/>
        <v>0.000195</v>
      </c>
    </row>
    <row r="18" spans="1:14" s="45" customFormat="1" ht="24.75" customHeight="1">
      <c r="A18" s="45"/>
      <c r="B18" s="16" t="s">
        <v>103</v>
      </c>
      <c r="C18" s="16" t="s">
        <v>127</v>
      </c>
      <c r="D18" s="16" t="s">
        <v>128</v>
      </c>
      <c r="E18" s="16" t="s">
        <v>106</v>
      </c>
      <c r="F18" s="16" t="s">
        <v>107</v>
      </c>
      <c r="G18" s="18"/>
      <c r="H18" s="64">
        <v>4</v>
      </c>
      <c r="I18" t="e">
        <f>(0.005%*C18+0.0000008)/1.732</f>
        <v>#VALUE!</v>
      </c>
      <c r="J18" t="e">
        <f t="shared" si="3"/>
        <v>#VALUE!</v>
      </c>
      <c r="K18" t="e">
        <f>0.00001/2/SQRT(3)/C18</f>
        <v>#VALUE!</v>
      </c>
      <c r="L18" s="47" t="e">
        <f t="shared" si="4"/>
        <v>#VALUE!</v>
      </c>
      <c r="M18" s="45"/>
      <c r="N18" s="45" t="e">
        <f t="shared" si="5"/>
        <v>#VALUE!</v>
      </c>
    </row>
    <row r="19" spans="1:14" s="45" customFormat="1" ht="24.75" customHeight="1">
      <c r="A19" s="45"/>
      <c r="B19" s="16" t="s">
        <v>109</v>
      </c>
      <c r="C19" s="17">
        <v>-10</v>
      </c>
      <c r="D19" s="17">
        <f>C19-(0.05%*C6+0.02%*10)</f>
        <v>-10.007</v>
      </c>
      <c r="E19" s="5">
        <v>13829.1849</v>
      </c>
      <c r="F19" s="17">
        <f>C19+(0.05%*C6+0.02%*10)</f>
        <v>-9.993</v>
      </c>
      <c r="G19" s="18" t="s">
        <v>115</v>
      </c>
      <c r="H19" s="64">
        <v>4</v>
      </c>
      <c r="I19">
        <f>(0.036%*C19+0.00048)/1.732</f>
        <v>-0.0018013856812933</v>
      </c>
      <c r="J19">
        <f t="shared" si="3"/>
        <v>0.00018013856812933</v>
      </c>
      <c r="K19">
        <f>0.0001/2/SQRT(3)/C19</f>
        <v>-2.88675134594813E-06</v>
      </c>
      <c r="L19" s="47">
        <f t="shared" si="4"/>
        <v>0.000360323188262981</v>
      </c>
      <c r="M19" s="45"/>
      <c r="N19" s="45">
        <f t="shared" si="5"/>
        <v>-0.00312</v>
      </c>
    </row>
    <row r="20" spans="1:14" s="45" customFormat="1" ht="24.75" customHeight="1">
      <c r="A20" s="45"/>
      <c r="B20" s="16"/>
      <c r="C20" s="17">
        <v>-1</v>
      </c>
      <c r="D20" s="17">
        <f>C20-(0.05%*C8+0.02%*10)</f>
        <v>-1.0025</v>
      </c>
      <c r="E20" s="5">
        <v>72594.2894</v>
      </c>
      <c r="F20" s="17">
        <f>C20+(0.05%*C8+0.02%*10)</f>
        <v>-0.9975</v>
      </c>
      <c r="G20" s="18" t="s">
        <v>112</v>
      </c>
      <c r="H20" s="64">
        <v>3</v>
      </c>
      <c r="I20">
        <f>(0.009%*C20+0.000015)/1.732</f>
        <v>-4.33025404157044E-05</v>
      </c>
      <c r="J20">
        <f t="shared" si="3"/>
        <v>4.33025404157044E-05</v>
      </c>
      <c r="K20">
        <f>0.0001/2/SQRT(3)/C20</f>
        <v>-2.88675134594813E-05</v>
      </c>
      <c r="L20" s="47">
        <f t="shared" si="4"/>
        <v>0.000104084580990654</v>
      </c>
      <c r="M20" s="45"/>
      <c r="N20" s="45">
        <f t="shared" si="5"/>
        <v>-7.5E-05</v>
      </c>
    </row>
    <row r="21" spans="1:14" s="45" customFormat="1" ht="24.75" customHeight="1">
      <c r="A21" s="45"/>
      <c r="B21" s="16" t="s">
        <v>113</v>
      </c>
      <c r="C21" s="27">
        <v>-100</v>
      </c>
      <c r="D21" s="27">
        <f>C21-(0.05%*C9+0.005%*100)</f>
        <v>-100.055</v>
      </c>
      <c r="E21" s="4">
        <v>69068.492</v>
      </c>
      <c r="F21" s="27">
        <f>C21+(0.05%*C9+0.005%*100)</f>
        <v>-99.945</v>
      </c>
      <c r="G21" s="18" t="s">
        <v>111</v>
      </c>
      <c r="H21" s="64">
        <v>3</v>
      </c>
      <c r="I21">
        <f>(0.036%*C21+0.00048)/1.732</f>
        <v>-0.0205080831408776</v>
      </c>
      <c r="J21">
        <f t="shared" si="3"/>
        <v>0.000205080831408776</v>
      </c>
      <c r="K21">
        <f>0.0001/2/SQRT(3)/C21</f>
        <v>-2.88675134594813E-07</v>
      </c>
      <c r="L21" s="47">
        <f t="shared" si="4"/>
        <v>0.000410161919246534</v>
      </c>
      <c r="M21" s="45"/>
      <c r="N21" s="45">
        <f t="shared" si="5"/>
        <v>-0.03552</v>
      </c>
    </row>
    <row r="22" spans="1:14" s="45" customFormat="1" ht="24.75" customHeight="1">
      <c r="A22" s="45"/>
      <c r="B22" s="16"/>
      <c r="C22" s="27">
        <v>-20</v>
      </c>
      <c r="D22" s="27">
        <f>C22-(0.05%*C11+0.005%*100)</f>
        <v>-20.015</v>
      </c>
      <c r="E22" s="4">
        <v>93698.412</v>
      </c>
      <c r="F22" s="27">
        <f>C22+(0.05%*C11+0.005%*100)</f>
        <v>-19.985</v>
      </c>
      <c r="G22" s="18" t="s">
        <v>110</v>
      </c>
      <c r="H22" s="64">
        <v>3</v>
      </c>
      <c r="I22">
        <f>(0.036%*C22+0.00048)/1.732</f>
        <v>-0.00387990762124711</v>
      </c>
      <c r="J22">
        <f t="shared" si="3"/>
        <v>0.000193995381062356</v>
      </c>
      <c r="K22">
        <f>0.0001/2/SQRT(3)/C22</f>
        <v>-1.44337567297406E-06</v>
      </c>
      <c r="L22" s="47">
        <f t="shared" si="4"/>
        <v>0.000388001546388671</v>
      </c>
      <c r="M22" s="45"/>
      <c r="N22" s="45">
        <f t="shared" si="5"/>
        <v>-0.00672</v>
      </c>
    </row>
    <row r="23" spans="1:14" s="45" customFormat="1" ht="24.75" customHeight="1">
      <c r="A23" s="45"/>
      <c r="B23" s="16" t="s">
        <v>103</v>
      </c>
      <c r="C23" s="16" t="s">
        <v>116</v>
      </c>
      <c r="D23" s="16" t="s">
        <v>129</v>
      </c>
      <c r="E23" s="16" t="s">
        <v>130</v>
      </c>
      <c r="F23" s="16" t="s">
        <v>131</v>
      </c>
      <c r="G23" s="18"/>
      <c r="H23" s="64"/>
      <c r="I23" t="e">
        <f>(0.036%*C23+0.00048)/1.732</f>
        <v>#VALUE!</v>
      </c>
      <c r="J23" t="e">
        <f t="shared" si="3"/>
        <v>#VALUE!</v>
      </c>
      <c r="K23" t="e">
        <f>0.0001/2/SQRT(3)/C23</f>
        <v>#VALUE!</v>
      </c>
      <c r="L23" s="47" t="e">
        <f t="shared" si="4"/>
        <v>#VALUE!</v>
      </c>
      <c r="M23" s="45"/>
      <c r="N23" s="45" t="e">
        <f t="shared" si="5"/>
        <v>#VALUE!</v>
      </c>
    </row>
    <row r="24" spans="1:13" s="45" customFormat="1" ht="24.75" customHeight="1">
      <c r="A24" s="45"/>
      <c r="B24" s="16" t="s">
        <v>120</v>
      </c>
      <c r="C24" s="24">
        <v>-1</v>
      </c>
      <c r="D24" s="24">
        <f>C24-(0.05%*C13+0.02%*1)</f>
        <v>-1.0007</v>
      </c>
      <c r="E24" s="7">
        <v>15.35564</v>
      </c>
      <c r="F24" s="24">
        <f>C24+(0.05%*C13+0.02%*1)</f>
        <v>-0.9993</v>
      </c>
      <c r="G24" s="18" t="s">
        <v>132</v>
      </c>
      <c r="H24" s="64">
        <v>5</v>
      </c>
      <c r="I24"/>
      <c r="J24"/>
      <c r="K24"/>
      <c r="L24" s="47"/>
      <c r="M24" s="45"/>
    </row>
    <row r="25" spans="1:14" s="45" customFormat="1" ht="24.75" customHeight="1">
      <c r="A25" s="45"/>
      <c r="B25" s="16"/>
      <c r="C25" s="24">
        <v>-0.2</v>
      </c>
      <c r="D25" s="24">
        <f>C25-(0.05%*C15+0.02%*1)</f>
        <v>-0.2003</v>
      </c>
      <c r="E25" s="7">
        <v>41.42683</v>
      </c>
      <c r="F25" s="24">
        <f>C25+(0.05%*C15+0.02%*1)</f>
        <v>-0.1997</v>
      </c>
      <c r="G25" s="18" t="s">
        <v>123</v>
      </c>
      <c r="H25" s="64">
        <v>5</v>
      </c>
      <c r="I25">
        <f>(0.005%*-C25+0.007)/1.732</f>
        <v>0.0040473441108545</v>
      </c>
      <c r="J25">
        <f>I25/-C25</f>
        <v>0.0202367205542725</v>
      </c>
      <c r="K25">
        <f>0.001/2/SQRT(3)/C25</f>
        <v>-0.00144337567297406</v>
      </c>
      <c r="L25" s="47">
        <f>2*SQRT(J25^2+K25^2)</f>
        <v>0.0405762586791833</v>
      </c>
      <c r="M25" s="45"/>
      <c r="N25" s="45">
        <f>I25*1.732</f>
        <v>0.00701</v>
      </c>
    </row>
    <row r="26" spans="1:14" s="45" customFormat="1" ht="24.75" customHeight="1">
      <c r="A26" s="45"/>
      <c r="B26" s="16" t="s">
        <v>133</v>
      </c>
      <c r="C26" s="17">
        <v>-3</v>
      </c>
      <c r="D26" s="17">
        <f>C26-(0.1%*C16+0.02%*3)</f>
        <v>-3.0036</v>
      </c>
      <c r="E26" s="5">
        <v>68.5728</v>
      </c>
      <c r="F26" s="17">
        <f>C26+(0.1%*C16+0.02%*3)</f>
        <v>-2.9964</v>
      </c>
      <c r="G26" s="18" t="s">
        <v>134</v>
      </c>
      <c r="H26" s="64">
        <v>4</v>
      </c>
      <c r="I26">
        <f>(0.005%*-C26+0.007)/1.732</f>
        <v>0.00412817551963048</v>
      </c>
      <c r="J26">
        <f>I26/-C26</f>
        <v>0.00137605850654349</v>
      </c>
      <c r="K26">
        <f>0.001/2/SQRT(3)/C26</f>
        <v>-9.62250448649376E-05</v>
      </c>
      <c r="L26" s="47">
        <f>2*SQRT(J26^2+K26^2)</f>
        <v>0.00275883765379553</v>
      </c>
      <c r="M26" s="45"/>
      <c r="N26" s="45">
        <f>I26*1.732</f>
        <v>0.00715</v>
      </c>
    </row>
    <row r="27" spans="1:13" s="45" customFormat="1" ht="24.75" customHeight="1">
      <c r="A27" s="45"/>
      <c r="B27" s="16"/>
      <c r="C27" s="17">
        <v>-2</v>
      </c>
      <c r="D27" s="17">
        <f>C27-(0.1%*C17+0.02%*3)</f>
        <v>-2.0026</v>
      </c>
      <c r="E27" s="5">
        <v>30.1224</v>
      </c>
      <c r="F27" s="17">
        <f>C27+(0.1%*C17+0.02%*3)</f>
        <v>-1.9974</v>
      </c>
      <c r="G27" s="18" t="s">
        <v>135</v>
      </c>
      <c r="H27" s="64">
        <v>4</v>
      </c>
      <c r="I27"/>
      <c r="J27"/>
      <c r="K27"/>
      <c r="L27" s="47"/>
      <c r="M27" s="45"/>
    </row>
    <row r="28" s="45" customFormat="1" ht="19.5" customHeight="1"/>
    <row r="29" s="45" customFormat="1" ht="20.25"/>
    <row r="30" s="45" customFormat="1" ht="20.25"/>
    <row r="31" s="45" customFormat="1" ht="20.25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</sheetData>
  <mergeCells count="4">
    <mergeCell ref="B1:C1"/>
    <mergeCell ref="E1:F1"/>
    <mergeCell ref="B3:G3"/>
    <mergeCell ref="B4:D4"/>
  </mergeCells>
  <conditionalFormatting sqref="E6">
    <cfRule type="expression" priority="5" dxfId="0">
      <formula>OR($E6&gt;=ROUND($F6,$H6),$E6&lt;=ROUND($D6,$H6))</formula>
    </cfRule>
  </conditionalFormatting>
  <conditionalFormatting sqref="E7:E11">
    <cfRule type="expression" priority="4" dxfId="0">
      <formula>OR($E7&gt;=ROUND($F7,$H7),$E7&lt;=ROUND($D7,$H7))</formula>
    </cfRule>
  </conditionalFormatting>
  <conditionalFormatting sqref="E13:E17">
    <cfRule type="expression" priority="3" dxfId="0">
      <formula>OR($E13&gt;=ROUND($F13,$H13),$E13&lt;=ROUND($D13,$H13))</formula>
    </cfRule>
  </conditionalFormatting>
  <conditionalFormatting sqref="E19:E22">
    <cfRule type="expression" priority="2" dxfId="0">
      <formula>OR($E19&gt;=ROUND($F19,$H19),$E19&lt;=ROUND($D19,$H19))</formula>
    </cfRule>
  </conditionalFormatting>
  <conditionalFormatting sqref="E24:E27">
    <cfRule type="expression" priority="1" dxfId="0">
      <formula>OR($E24&gt;=ROUND($F24,$H24),$E24&lt;=ROUND($D24,$H24))</formula>
    </cfRule>
  </conditionalFormatting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 topLeftCell="A1">
      <selection activeCell="A1" sqref="A1:A1048576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4" ht="13.5">
      <c r="A1" s="45"/>
      <c r="B1" s="95" t="s">
        <v>68</v>
      </c>
      <c r="C1" s="95"/>
      <c r="D1" s="95"/>
      <c r="E1" s="56"/>
      <c r="F1" s="96" t="s">
        <v>69</v>
      </c>
      <c r="G1" s="96"/>
      <c r="H1" s="57"/>
      <c r="I1" s="57"/>
      <c r="J1" s="45"/>
      <c r="K1" s="45"/>
      <c r="L1" s="45"/>
      <c r="M1" s="45"/>
      <c r="N1" s="45"/>
    </row>
    <row r="2" spans="1:14" ht="13.5">
      <c r="A2" s="45"/>
      <c r="B2" s="95"/>
      <c r="C2" s="9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3.5">
      <c r="A3" s="45"/>
      <c r="B3" s="45"/>
      <c r="C3" s="96" t="s">
        <v>70</v>
      </c>
      <c r="D3" s="96"/>
      <c r="E3" s="96"/>
      <c r="F3" s="96"/>
      <c r="G3" s="96"/>
      <c r="H3" s="96"/>
      <c r="I3" s="57"/>
      <c r="J3" s="45"/>
      <c r="K3" s="45"/>
      <c r="L3" s="45"/>
      <c r="M3" s="45"/>
      <c r="N3" s="45"/>
    </row>
    <row r="4" spans="1:14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30" customHeight="1">
      <c r="A7" s="45"/>
      <c r="B7" s="97" t="s">
        <v>260</v>
      </c>
      <c r="C7" s="97"/>
      <c r="D7" s="97"/>
      <c r="E7" s="97"/>
      <c r="F7" s="45"/>
      <c r="G7" s="45"/>
      <c r="H7" s="45"/>
      <c r="I7" s="45"/>
      <c r="J7" s="45"/>
      <c r="K7" s="45"/>
      <c r="L7" s="45"/>
      <c r="M7" s="45"/>
      <c r="N7" s="45"/>
    </row>
    <row r="8" spans="1:14" ht="30" customHeight="1">
      <c r="A8" s="45"/>
      <c r="B8" s="16" t="s">
        <v>136</v>
      </c>
      <c r="C8" s="16" t="s">
        <v>137</v>
      </c>
      <c r="D8" s="16" t="s">
        <v>138</v>
      </c>
      <c r="E8" s="16" t="s">
        <v>139</v>
      </c>
      <c r="F8" s="16" t="s">
        <v>140</v>
      </c>
      <c r="G8" s="16" t="s">
        <v>141</v>
      </c>
      <c r="H8" s="16" t="s">
        <v>142</v>
      </c>
      <c r="I8" s="43"/>
      <c r="J8" s="45"/>
      <c r="K8" s="45"/>
      <c r="L8" s="45"/>
      <c r="M8" s="45"/>
      <c r="N8" s="45"/>
    </row>
    <row r="9" spans="1:15" ht="30" customHeight="1">
      <c r="A9" s="45"/>
      <c r="B9" s="16" t="s">
        <v>143</v>
      </c>
      <c r="C9" s="16" t="s">
        <v>144</v>
      </c>
      <c r="D9" s="37">
        <v>1</v>
      </c>
      <c r="E9" s="37">
        <f>D9-(0.1%*D9+0.04%*1)</f>
        <v>0.9986</v>
      </c>
      <c r="F9" s="7">
        <v>43.1545</v>
      </c>
      <c r="G9" s="37">
        <f>D9+(0.1%*D9+0.04%*1)</f>
        <v>1.0014</v>
      </c>
      <c r="H9" s="18" t="s">
        <v>145</v>
      </c>
      <c r="I9" s="65">
        <v>5</v>
      </c>
      <c r="J9">
        <f>(0.02%*D9+0.0004)/1.732</f>
        <v>0.000346420323325635</v>
      </c>
      <c r="K9">
        <f>J9/D9</f>
        <v>0.000346420323325635</v>
      </c>
      <c r="L9">
        <f>0.0001/2/SQRT(3)/D9</f>
        <v>2.88675134594813E-05</v>
      </c>
      <c r="M9" s="47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/>
      <c r="D10" s="37">
        <v>0.1</v>
      </c>
      <c r="E10" s="37">
        <f>D10-(0.1%*D10+0.04%*1)</f>
        <v>0.0995</v>
      </c>
      <c r="F10" s="7">
        <v>42.25185</v>
      </c>
      <c r="G10" s="37">
        <f>D10+(0.1%*D10+0.04%*1)</f>
        <v>0.1005</v>
      </c>
      <c r="H10" s="18" t="s">
        <v>146</v>
      </c>
      <c r="I10" s="65">
        <v>5</v>
      </c>
      <c r="J10">
        <f>(0.02%*D10+0.004)/1.732</f>
        <v>0.00232101616628176</v>
      </c>
      <c r="K10">
        <f>J10/D10</f>
        <v>0.0232101616628176</v>
      </c>
      <c r="L10">
        <f>0.001/2/SQRT(3)/D10</f>
        <v>0.00288675134594813</v>
      </c>
      <c r="M10" s="47">
        <f>2*SQRT(K10^2+L10^2)</f>
        <v>0.0467779836119515</v>
      </c>
      <c r="N10" s="45"/>
      <c r="O10" s="45">
        <f>J10*1.732</f>
        <v>0.00402</v>
      </c>
    </row>
    <row r="11" spans="1:15" ht="30" customHeight="1">
      <c r="A11" s="45"/>
      <c r="B11" s="16" t="s">
        <v>147</v>
      </c>
      <c r="C11" s="16" t="s">
        <v>148</v>
      </c>
      <c r="D11" s="25">
        <v>3</v>
      </c>
      <c r="E11" s="25">
        <f>D11-(0.15%*D11+0.06%*3)</f>
        <v>2.9937</v>
      </c>
      <c r="F11" s="5">
        <v>98.49251</v>
      </c>
      <c r="G11" s="16">
        <f>D11+(0.15%*D11+0.06%*3)</f>
        <v>3.0063</v>
      </c>
      <c r="H11" s="18" t="s">
        <v>149</v>
      </c>
      <c r="I11" s="65">
        <v>4</v>
      </c>
      <c r="J11">
        <f>(0.02%*D11+0.0004)/1.732</f>
        <v>0.000577367205542725</v>
      </c>
      <c r="K11">
        <f>J11/D11</f>
        <v>0.000192455735180908</v>
      </c>
      <c r="L11">
        <f>0.001/2/SQRT(3)/D11</f>
        <v>9.62250448649376E-05</v>
      </c>
      <c r="M11" s="47">
        <f>2*SQRT(K11^2+L11^2)</f>
        <v>0.000430341724679353</v>
      </c>
      <c r="N11" s="45"/>
      <c r="O11" s="45">
        <f>J11*1.732</f>
        <v>0.001</v>
      </c>
    </row>
    <row r="12" spans="1:15" ht="30" customHeight="1">
      <c r="A12" s="45"/>
      <c r="B12" s="16"/>
      <c r="C12" s="16"/>
      <c r="D12" s="25">
        <v>2</v>
      </c>
      <c r="E12" s="25">
        <f>D12-(0.15%*D12+0.06%*3)</f>
        <v>1.9952</v>
      </c>
      <c r="F12" s="5">
        <v>76.9189</v>
      </c>
      <c r="G12" s="16">
        <f>D12+(0.15%*D12+0.06%*3)</f>
        <v>2.0048</v>
      </c>
      <c r="H12" s="18" t="s">
        <v>149</v>
      </c>
      <c r="I12" s="65">
        <v>4</v>
      </c>
      <c r="J12">
        <f>(0.032%*D12+0.04)/1.732</f>
        <v>0.0234642032332564</v>
      </c>
      <c r="K12">
        <f>J12/D12</f>
        <v>0.0117321016166282</v>
      </c>
      <c r="L12">
        <f>0.01/2/SQRT(3)/D12</f>
        <v>0.00144337567297406</v>
      </c>
      <c r="M12" s="47">
        <f>2*SQRT(K12^2+L12^2)</f>
        <v>0.023641111792807</v>
      </c>
      <c r="N12" s="45"/>
      <c r="O12" s="45">
        <f>J12*1.732</f>
        <v>0.04064</v>
      </c>
    </row>
    <row r="13" spans="1:15" ht="30" customHeight="1">
      <c r="A13" s="45"/>
      <c r="B13" s="16" t="s">
        <v>150</v>
      </c>
      <c r="C13" s="16" t="s">
        <v>144</v>
      </c>
      <c r="D13" s="24">
        <v>1</v>
      </c>
      <c r="E13" s="37">
        <f>D13-(0.1%*D13+0.04%*1)</f>
        <v>0.9986</v>
      </c>
      <c r="F13" s="7">
        <v>27.20326</v>
      </c>
      <c r="G13" s="37">
        <f>D13+(0.1%*D13+0.04%*1)</f>
        <v>1.0014</v>
      </c>
      <c r="H13" s="18" t="s">
        <v>151</v>
      </c>
      <c r="I13" s="65">
        <v>5</v>
      </c>
      <c r="J13">
        <f>(0.02%*D13+0.004)/1.732</f>
        <v>0.00242494226327945</v>
      </c>
      <c r="K13">
        <f>J13/D13</f>
        <v>0.00242494226327945</v>
      </c>
      <c r="L13">
        <f>0.01/2/SQRT(3)/D13</f>
        <v>0.00288675134594813</v>
      </c>
      <c r="M13" s="47">
        <f>2*SQRT(K13^2+L13^2)</f>
        <v>0.00754020644279717</v>
      </c>
      <c r="N13" s="45"/>
      <c r="O13" s="45">
        <f>J13*1.732</f>
        <v>0.0042</v>
      </c>
    </row>
    <row r="14" spans="1:14" ht="30" customHeight="1">
      <c r="A14" s="45"/>
      <c r="B14" s="61"/>
      <c r="C14" s="16"/>
      <c r="D14" s="24">
        <v>0.5</v>
      </c>
      <c r="E14" s="37">
        <f>D14-(0.1%*D14+0.04%*1)</f>
        <v>0.4991</v>
      </c>
      <c r="F14" s="7">
        <v>64.91348</v>
      </c>
      <c r="G14" s="37">
        <f>D14+(0.1%*D14+0.04%*1)</f>
        <v>0.5009</v>
      </c>
      <c r="H14" s="18" t="s">
        <v>152</v>
      </c>
      <c r="I14" s="65">
        <v>5</v>
      </c>
      <c r="J14" s="45"/>
      <c r="K14" s="45"/>
      <c r="L14" s="45"/>
      <c r="M14" s="48"/>
      <c r="N14" s="45"/>
    </row>
    <row r="15" spans="1:15" ht="30" customHeight="1">
      <c r="A15" s="45"/>
      <c r="B15" s="61"/>
      <c r="C15" s="16"/>
      <c r="D15" s="24">
        <v>0.1</v>
      </c>
      <c r="E15" s="37">
        <f>D15-(0.1%*D15+0.04%*1)</f>
        <v>0.0995</v>
      </c>
      <c r="F15" s="7">
        <v>14.85145</v>
      </c>
      <c r="G15" s="37">
        <f>D15+(0.1%*D15+0.04%*1)</f>
        <v>0.1005</v>
      </c>
      <c r="H15" s="18" t="s">
        <v>153</v>
      </c>
      <c r="I15" s="65">
        <v>5</v>
      </c>
      <c r="J15">
        <f>(0.032%*D15+0.00004)/1.732</f>
        <v>4.15704387990762E-05</v>
      </c>
      <c r="K15">
        <f aca="true" t="shared" si="0" ref="K15:K20">J15/D15</f>
        <v>0.000415704387990762</v>
      </c>
      <c r="L15">
        <f>0.00001/2/SQRT(3)/D15</f>
        <v>2.88675134594813E-05</v>
      </c>
      <c r="M15" s="47">
        <f aca="true" t="shared" si="1" ref="M15:M20">2*SQRT(K15^2+L15^2)</f>
        <v>0.000833411063041522</v>
      </c>
      <c r="N15" s="45"/>
      <c r="O15" s="45">
        <f aca="true" t="shared" si="2" ref="O15:O20">J15*1.732</f>
        <v>7.2E-05</v>
      </c>
    </row>
    <row r="16" spans="1:15" ht="30" customHeight="1">
      <c r="A16" s="45"/>
      <c r="B16" s="61"/>
      <c r="C16" s="16" t="s">
        <v>124</v>
      </c>
      <c r="D16" s="25">
        <v>3</v>
      </c>
      <c r="E16" s="25">
        <f>D16-(0.15%*D16+0.06%*3)</f>
        <v>2.9937</v>
      </c>
      <c r="F16" s="5">
        <v>1.7106</v>
      </c>
      <c r="G16" s="16">
        <f>D16+(0.15%*D16+0.06%*3)</f>
        <v>3.0063</v>
      </c>
      <c r="H16" s="18" t="s">
        <v>154</v>
      </c>
      <c r="I16" s="65">
        <v>4</v>
      </c>
      <c r="J16">
        <f>(0.02%*D16+0.000004)/1.732</f>
        <v>0.000348729792147806</v>
      </c>
      <c r="K16">
        <f t="shared" si="0"/>
        <v>0.000116243264049269</v>
      </c>
      <c r="L16">
        <f>0.00001/2/SQRT(3)/D16</f>
        <v>9.62250448649376E-07</v>
      </c>
      <c r="M16" s="47">
        <f t="shared" si="1"/>
        <v>0.000232494301005422</v>
      </c>
      <c r="N16" s="45"/>
      <c r="O16" s="45">
        <f t="shared" si="2"/>
        <v>0.000604</v>
      </c>
    </row>
    <row r="17" spans="1:15" ht="30" customHeight="1">
      <c r="A17" s="45"/>
      <c r="B17" s="61"/>
      <c r="C17" s="16"/>
      <c r="D17" s="25">
        <v>2</v>
      </c>
      <c r="E17" s="25">
        <f>D17-(0.15%*D17+0.06%*3)</f>
        <v>1.9952</v>
      </c>
      <c r="F17" s="5">
        <v>4.4814</v>
      </c>
      <c r="G17" s="16">
        <f>D17+(0.15%*D17+0.06%*3)</f>
        <v>2.0048</v>
      </c>
      <c r="H17" s="18" t="s">
        <v>134</v>
      </c>
      <c r="I17" s="65">
        <v>4</v>
      </c>
      <c r="J17">
        <f>(0.046%*D17+0.00017)/1.732</f>
        <v>0.00062933025404157</v>
      </c>
      <c r="K17">
        <f t="shared" si="0"/>
        <v>0.000314665127020785</v>
      </c>
      <c r="L17">
        <f>0.0001/2/SQRT(3)/D17</f>
        <v>1.44337567297406E-05</v>
      </c>
      <c r="M17" s="47">
        <f t="shared" si="1"/>
        <v>0.000629992063442072</v>
      </c>
      <c r="N17" s="45"/>
      <c r="O17" s="45">
        <f t="shared" si="2"/>
        <v>0.00109</v>
      </c>
    </row>
    <row r="18" spans="1:15" ht="30" customHeight="1">
      <c r="A18" s="45"/>
      <c r="B18" s="16" t="s">
        <v>155</v>
      </c>
      <c r="C18" s="16" t="s">
        <v>156</v>
      </c>
      <c r="D18" s="24">
        <v>1</v>
      </c>
      <c r="E18" s="37">
        <f>D18-(0.1%*D18+0.04%*1)</f>
        <v>0.9986</v>
      </c>
      <c r="F18" s="7">
        <v>71.3987</v>
      </c>
      <c r="G18" s="37">
        <f>D18+(0.1%*D18+0.04%*1)</f>
        <v>1.0014</v>
      </c>
      <c r="H18" s="18" t="s">
        <v>157</v>
      </c>
      <c r="I18" s="65">
        <v>5</v>
      </c>
      <c r="J18">
        <f>(0.032%*D18+0.00004)/1.732</f>
        <v>0.000207852193995381</v>
      </c>
      <c r="K18">
        <f t="shared" si="0"/>
        <v>0.000207852193995381</v>
      </c>
      <c r="L18">
        <f>0.0001/2/SQRT(3)/D18</f>
        <v>2.88675134594813E-05</v>
      </c>
      <c r="M18" s="47">
        <f t="shared" si="1"/>
        <v>0.000419694650907061</v>
      </c>
      <c r="N18" s="45"/>
      <c r="O18" s="45">
        <f t="shared" si="2"/>
        <v>0.00036</v>
      </c>
    </row>
    <row r="19" spans="1:15" ht="30" customHeight="1">
      <c r="A19" s="45"/>
      <c r="B19" s="16"/>
      <c r="C19" s="16"/>
      <c r="D19" s="24">
        <v>0.1</v>
      </c>
      <c r="E19" s="37">
        <f>D19-(0.1%*D19+0.04%*1)</f>
        <v>0.0995</v>
      </c>
      <c r="F19" s="7">
        <v>12.588</v>
      </c>
      <c r="G19" s="37">
        <f>D19+(0.1%*D19+0.04%*1)</f>
        <v>0.1005</v>
      </c>
      <c r="H19" s="18" t="s">
        <v>158</v>
      </c>
      <c r="I19" s="65">
        <v>5</v>
      </c>
      <c r="J19">
        <f>(0.046%*D19+0.00017)/1.732</f>
        <v>0.000124711316397229</v>
      </c>
      <c r="K19">
        <f t="shared" si="0"/>
        <v>0.00124711316397229</v>
      </c>
      <c r="L19">
        <f>0.0001/2/SQRT(3)/D19</f>
        <v>0.000288675134594813</v>
      </c>
      <c r="M19" s="47">
        <f t="shared" si="1"/>
        <v>0.00256017546273688</v>
      </c>
      <c r="N19" s="45"/>
      <c r="O19" s="45">
        <f t="shared" si="2"/>
        <v>0.000216</v>
      </c>
    </row>
    <row r="20" spans="1:15" ht="30" customHeight="1">
      <c r="A20" s="45"/>
      <c r="B20" s="16"/>
      <c r="C20" s="16" t="s">
        <v>159</v>
      </c>
      <c r="D20" s="25">
        <v>3</v>
      </c>
      <c r="E20" s="25">
        <f>D20-(0.15%*D20+0.06%*3)</f>
        <v>2.9937</v>
      </c>
      <c r="F20" s="5">
        <v>15.7916</v>
      </c>
      <c r="G20" s="16">
        <f>D20+(0.15%*D20+0.06%*3)</f>
        <v>3.0063</v>
      </c>
      <c r="H20" s="18" t="s">
        <v>160</v>
      </c>
      <c r="I20" s="65">
        <v>4</v>
      </c>
      <c r="J20">
        <f>(0.046%*D20+0.00017)/1.732</f>
        <v>0.000894919168591224</v>
      </c>
      <c r="K20">
        <f t="shared" si="0"/>
        <v>0.000298306389530408</v>
      </c>
      <c r="L20">
        <f>0.0001/2/SQRT(3)/D20</f>
        <v>9.62250448649376E-06</v>
      </c>
      <c r="M20" s="47">
        <f t="shared" si="1"/>
        <v>0.000596923110626486</v>
      </c>
      <c r="N20" s="45"/>
      <c r="O20" s="45">
        <f t="shared" si="2"/>
        <v>0.00155</v>
      </c>
    </row>
    <row r="21" spans="1:14" ht="30" customHeight="1">
      <c r="A21" s="45"/>
      <c r="B21" s="16"/>
      <c r="C21" s="16"/>
      <c r="D21" s="25">
        <v>2</v>
      </c>
      <c r="E21" s="25">
        <f>D21-(0.15%*D21+0.06%*3)</f>
        <v>1.9952</v>
      </c>
      <c r="F21" s="5">
        <v>52.4833</v>
      </c>
      <c r="G21" s="16">
        <f>D21+(0.15%*D21+0.06%*3)</f>
        <v>2.0048</v>
      </c>
      <c r="H21" s="18" t="s">
        <v>157</v>
      </c>
      <c r="I21" s="65">
        <v>4</v>
      </c>
      <c r="J21" s="45"/>
      <c r="K21" s="45"/>
      <c r="L21" s="45"/>
      <c r="M21" s="48"/>
      <c r="N21" s="45"/>
    </row>
    <row r="22" ht="30" customHeight="1"/>
  </sheetData>
  <mergeCells count="5">
    <mergeCell ref="B1:D1"/>
    <mergeCell ref="F1:G1"/>
    <mergeCell ref="B2:C2"/>
    <mergeCell ref="C3:H3"/>
    <mergeCell ref="B7:E7"/>
  </mergeCells>
  <conditionalFormatting sqref="F9">
    <cfRule type="expression" priority="2" dxfId="0">
      <formula>OR($F9&gt;=ROUND($G9,$I9),$F9&lt;=ROUND($E9,$I9))</formula>
    </cfRule>
  </conditionalFormatting>
  <conditionalFormatting sqref="F10:F21">
    <cfRule type="expression" priority="1" dxfId="0">
      <formula>OR($F10&gt;=ROUND($G10,$I10),$F10&lt;=ROUND($E10,$I10))</formula>
    </cfRule>
  </conditionalFormatting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topLeftCell="A1">
      <selection activeCell="K2" sqref="K2:K8"/>
    </sheetView>
  </sheetViews>
  <sheetFormatPr defaultColWidth="9.00390625" defaultColWidthPt="54" defaultRowHeight="13.5"/>
  <cols>
    <col min="1" max="1" width="9.125" widthPt="54.75" style="66" bestFit="1" customWidth="1"/>
    <col min="2" max="2" width="10.50390625" widthPt="63" style="66" bestFit="1" customWidth="1"/>
    <col min="3" max="3" width="9.125" widthPt="54.75" style="66" bestFit="1" customWidth="1"/>
    <col min="4" max="4" width="10.50390625" widthPt="63" style="66" bestFit="1" customWidth="1"/>
    <col min="5" max="5" width="9.125" widthPt="54.75" style="66" bestFit="1" customWidth="1"/>
    <col min="6" max="6" width="17.375" widthPt="104.25" style="66" customWidth="1"/>
    <col min="7" max="7" width="20.00390625" widthPt="120" style="66" customWidth="1"/>
    <col min="8" max="9" width="9.00390625" widthPt="54" style="66" customWidth="1"/>
    <col min="10" max="10" width="14.75390625" widthPt="88.5" style="66" customWidth="1"/>
    <col min="11" max="11" width="13.75390625" widthPt="82.5" style="66" customWidth="1"/>
    <col min="12" max="12" width="25.375" widthPt="152.25" style="66" customWidth="1"/>
    <col min="13" max="256" width="9.00390625" widthPt="54" style="66" customWidth="1"/>
    <col min="257" max="257" width="9.125" widthPt="54.75" style="66" bestFit="1" customWidth="1"/>
    <col min="258" max="258" width="10.50390625" widthPt="63" style="66" bestFit="1" customWidth="1"/>
    <col min="259" max="259" width="9.125" widthPt="54.75" style="66" bestFit="1" customWidth="1"/>
    <col min="260" max="260" width="10.50390625" widthPt="63" style="66" bestFit="1" customWidth="1"/>
    <col min="261" max="261" width="9.125" widthPt="54.75" style="66" bestFit="1" customWidth="1"/>
    <col min="262" max="262" width="17.375" widthPt="104.25" style="66" customWidth="1"/>
    <col min="263" max="265" width="9.00390625" widthPt="54" style="66" customWidth="1"/>
    <col min="266" max="266" width="14.75390625" widthPt="88.5" style="66" customWidth="1"/>
    <col min="267" max="267" width="13.75390625" widthPt="82.5" style="66" customWidth="1"/>
    <col min="268" max="268" width="9.125" widthPt="54.75" style="66" bestFit="1" customWidth="1"/>
    <col min="269" max="512" width="9.00390625" widthPt="54" style="66" customWidth="1"/>
    <col min="513" max="513" width="9.125" widthPt="54.75" style="66" bestFit="1" customWidth="1"/>
    <col min="514" max="514" width="10.50390625" widthPt="63" style="66" bestFit="1" customWidth="1"/>
    <col min="515" max="515" width="9.125" widthPt="54.75" style="66" bestFit="1" customWidth="1"/>
    <col min="516" max="516" width="10.50390625" widthPt="63" style="66" bestFit="1" customWidth="1"/>
    <col min="517" max="517" width="9.125" widthPt="54.75" style="66" bestFit="1" customWidth="1"/>
    <col min="518" max="518" width="17.375" widthPt="104.25" style="66" customWidth="1"/>
    <col min="519" max="521" width="9.00390625" widthPt="54" style="66" customWidth="1"/>
    <col min="522" max="522" width="14.75390625" widthPt="88.5" style="66" customWidth="1"/>
    <col min="523" max="523" width="13.75390625" widthPt="82.5" style="66" customWidth="1"/>
    <col min="524" max="524" width="9.125" widthPt="54.75" style="66" bestFit="1" customWidth="1"/>
    <col min="525" max="768" width="9.00390625" widthPt="54" style="66" customWidth="1"/>
    <col min="769" max="769" width="9.125" widthPt="54.75" style="66" bestFit="1" customWidth="1"/>
    <col min="770" max="770" width="10.50390625" widthPt="63" style="66" bestFit="1" customWidth="1"/>
    <col min="771" max="771" width="9.125" widthPt="54.75" style="66" bestFit="1" customWidth="1"/>
    <col min="772" max="772" width="10.50390625" widthPt="63" style="66" bestFit="1" customWidth="1"/>
    <col min="773" max="773" width="9.125" widthPt="54.75" style="66" bestFit="1" customWidth="1"/>
    <col min="774" max="774" width="17.375" widthPt="104.25" style="66" customWidth="1"/>
    <col min="775" max="777" width="9.00390625" widthPt="54" style="66" customWidth="1"/>
    <col min="778" max="778" width="14.75390625" widthPt="88.5" style="66" customWidth="1"/>
    <col min="779" max="779" width="13.75390625" widthPt="82.5" style="66" customWidth="1"/>
    <col min="780" max="780" width="9.125" widthPt="54.75" style="66" bestFit="1" customWidth="1"/>
    <col min="781" max="1024" width="9.00390625" widthPt="54" style="66" customWidth="1"/>
    <col min="1025" max="1025" width="9.125" widthPt="54.75" style="66" bestFit="1" customWidth="1"/>
    <col min="1026" max="1026" width="10.50390625" widthPt="63" style="66" bestFit="1" customWidth="1"/>
    <col min="1027" max="1027" width="9.125" widthPt="54.75" style="66" bestFit="1" customWidth="1"/>
    <col min="1028" max="1028" width="10.50390625" widthPt="63" style="66" bestFit="1" customWidth="1"/>
    <col min="1029" max="1029" width="9.125" widthPt="54.75" style="66" bestFit="1" customWidth="1"/>
    <col min="1030" max="1030" width="17.375" widthPt="104.25" style="66" customWidth="1"/>
    <col min="1031" max="1033" width="9.00390625" widthPt="54" style="66" customWidth="1"/>
    <col min="1034" max="1034" width="14.75390625" widthPt="88.5" style="66" customWidth="1"/>
    <col min="1035" max="1035" width="13.75390625" widthPt="82.5" style="66" customWidth="1"/>
    <col min="1036" max="1036" width="9.125" widthPt="54.75" style="66" bestFit="1" customWidth="1"/>
    <col min="1037" max="1280" width="9.00390625" widthPt="54" style="66" customWidth="1"/>
    <col min="1281" max="1281" width="9.125" widthPt="54.75" style="66" bestFit="1" customWidth="1"/>
    <col min="1282" max="1282" width="10.50390625" widthPt="63" style="66" bestFit="1" customWidth="1"/>
    <col min="1283" max="1283" width="9.125" widthPt="54.75" style="66" bestFit="1" customWidth="1"/>
    <col min="1284" max="1284" width="10.50390625" widthPt="63" style="66" bestFit="1" customWidth="1"/>
    <col min="1285" max="1285" width="9.125" widthPt="54.75" style="66" bestFit="1" customWidth="1"/>
    <col min="1286" max="1286" width="17.375" widthPt="104.25" style="66" customWidth="1"/>
    <col min="1287" max="1289" width="9.00390625" widthPt="54" style="66" customWidth="1"/>
    <col min="1290" max="1290" width="14.75390625" widthPt="88.5" style="66" customWidth="1"/>
    <col min="1291" max="1291" width="13.75390625" widthPt="82.5" style="66" customWidth="1"/>
    <col min="1292" max="1292" width="9.125" widthPt="54.75" style="66" bestFit="1" customWidth="1"/>
    <col min="1293" max="1536" width="9.00390625" widthPt="54" style="66" customWidth="1"/>
    <col min="1537" max="1537" width="9.125" widthPt="54.75" style="66" bestFit="1" customWidth="1"/>
    <col min="1538" max="1538" width="10.50390625" widthPt="63" style="66" bestFit="1" customWidth="1"/>
    <col min="1539" max="1539" width="9.125" widthPt="54.75" style="66" bestFit="1" customWidth="1"/>
    <col min="1540" max="1540" width="10.50390625" widthPt="63" style="66" bestFit="1" customWidth="1"/>
    <col min="1541" max="1541" width="9.125" widthPt="54.75" style="66" bestFit="1" customWidth="1"/>
    <col min="1542" max="1542" width="17.375" widthPt="104.25" style="66" customWidth="1"/>
    <col min="1543" max="1545" width="9.00390625" widthPt="54" style="66" customWidth="1"/>
    <col min="1546" max="1546" width="14.75390625" widthPt="88.5" style="66" customWidth="1"/>
    <col min="1547" max="1547" width="13.75390625" widthPt="82.5" style="66" customWidth="1"/>
    <col min="1548" max="1548" width="9.125" widthPt="54.75" style="66" bestFit="1" customWidth="1"/>
    <col min="1549" max="1792" width="9.00390625" widthPt="54" style="66" customWidth="1"/>
    <col min="1793" max="1793" width="9.125" widthPt="54.75" style="66" bestFit="1" customWidth="1"/>
    <col min="1794" max="1794" width="10.50390625" widthPt="63" style="66" bestFit="1" customWidth="1"/>
    <col min="1795" max="1795" width="9.125" widthPt="54.75" style="66" bestFit="1" customWidth="1"/>
    <col min="1796" max="1796" width="10.50390625" widthPt="63" style="66" bestFit="1" customWidth="1"/>
    <col min="1797" max="1797" width="9.125" widthPt="54.75" style="66" bestFit="1" customWidth="1"/>
    <col min="1798" max="1798" width="17.375" widthPt="104.25" style="66" customWidth="1"/>
    <col min="1799" max="1801" width="9.00390625" widthPt="54" style="66" customWidth="1"/>
    <col min="1802" max="1802" width="14.75390625" widthPt="88.5" style="66" customWidth="1"/>
    <col min="1803" max="1803" width="13.75390625" widthPt="82.5" style="66" customWidth="1"/>
    <col min="1804" max="1804" width="9.125" widthPt="54.75" style="66" bestFit="1" customWidth="1"/>
    <col min="1805" max="2048" width="9.00390625" widthPt="54" style="66" customWidth="1"/>
    <col min="2049" max="2049" width="9.125" widthPt="54.75" style="66" bestFit="1" customWidth="1"/>
    <col min="2050" max="2050" width="10.50390625" widthPt="63" style="66" bestFit="1" customWidth="1"/>
    <col min="2051" max="2051" width="9.125" widthPt="54.75" style="66" bestFit="1" customWidth="1"/>
    <col min="2052" max="2052" width="10.50390625" widthPt="63" style="66" bestFit="1" customWidth="1"/>
    <col min="2053" max="2053" width="9.125" widthPt="54.75" style="66" bestFit="1" customWidth="1"/>
    <col min="2054" max="2054" width="17.375" widthPt="104.25" style="66" customWidth="1"/>
    <col min="2055" max="2057" width="9.00390625" widthPt="54" style="66" customWidth="1"/>
    <col min="2058" max="2058" width="14.75390625" widthPt="88.5" style="66" customWidth="1"/>
    <col min="2059" max="2059" width="13.75390625" widthPt="82.5" style="66" customWidth="1"/>
    <col min="2060" max="2060" width="9.125" widthPt="54.75" style="66" bestFit="1" customWidth="1"/>
    <col min="2061" max="2304" width="9.00390625" widthPt="54" style="66" customWidth="1"/>
    <col min="2305" max="2305" width="9.125" widthPt="54.75" style="66" bestFit="1" customWidth="1"/>
    <col min="2306" max="2306" width="10.50390625" widthPt="63" style="66" bestFit="1" customWidth="1"/>
    <col min="2307" max="2307" width="9.125" widthPt="54.75" style="66" bestFit="1" customWidth="1"/>
    <col min="2308" max="2308" width="10.50390625" widthPt="63" style="66" bestFit="1" customWidth="1"/>
    <col min="2309" max="2309" width="9.125" widthPt="54.75" style="66" bestFit="1" customWidth="1"/>
    <col min="2310" max="2310" width="17.375" widthPt="104.25" style="66" customWidth="1"/>
    <col min="2311" max="2313" width="9.00390625" widthPt="54" style="66" customWidth="1"/>
    <col min="2314" max="2314" width="14.75390625" widthPt="88.5" style="66" customWidth="1"/>
    <col min="2315" max="2315" width="13.75390625" widthPt="82.5" style="66" customWidth="1"/>
    <col min="2316" max="2316" width="9.125" widthPt="54.75" style="66" bestFit="1" customWidth="1"/>
    <col min="2317" max="2560" width="9.00390625" widthPt="54" style="66" customWidth="1"/>
    <col min="2561" max="2561" width="9.125" widthPt="54.75" style="66" bestFit="1" customWidth="1"/>
    <col min="2562" max="2562" width="10.50390625" widthPt="63" style="66" bestFit="1" customWidth="1"/>
    <col min="2563" max="2563" width="9.125" widthPt="54.75" style="66" bestFit="1" customWidth="1"/>
    <col min="2564" max="2564" width="10.50390625" widthPt="63" style="66" bestFit="1" customWidth="1"/>
    <col min="2565" max="2565" width="9.125" widthPt="54.75" style="66" bestFit="1" customWidth="1"/>
    <col min="2566" max="2566" width="17.375" widthPt="104.25" style="66" customWidth="1"/>
    <col min="2567" max="2569" width="9.00390625" widthPt="54" style="66" customWidth="1"/>
    <col min="2570" max="2570" width="14.75390625" widthPt="88.5" style="66" customWidth="1"/>
    <col min="2571" max="2571" width="13.75390625" widthPt="82.5" style="66" customWidth="1"/>
    <col min="2572" max="2572" width="9.125" widthPt="54.75" style="66" bestFit="1" customWidth="1"/>
    <col min="2573" max="2816" width="9.00390625" widthPt="54" style="66" customWidth="1"/>
    <col min="2817" max="2817" width="9.125" widthPt="54.75" style="66" bestFit="1" customWidth="1"/>
    <col min="2818" max="2818" width="10.50390625" widthPt="63" style="66" bestFit="1" customWidth="1"/>
    <col min="2819" max="2819" width="9.125" widthPt="54.75" style="66" bestFit="1" customWidth="1"/>
    <col min="2820" max="2820" width="10.50390625" widthPt="63" style="66" bestFit="1" customWidth="1"/>
    <col min="2821" max="2821" width="9.125" widthPt="54.75" style="66" bestFit="1" customWidth="1"/>
    <col min="2822" max="2822" width="17.375" widthPt="104.25" style="66" customWidth="1"/>
    <col min="2823" max="2825" width="9.00390625" widthPt="54" style="66" customWidth="1"/>
    <col min="2826" max="2826" width="14.75390625" widthPt="88.5" style="66" customWidth="1"/>
    <col min="2827" max="2827" width="13.75390625" widthPt="82.5" style="66" customWidth="1"/>
    <col min="2828" max="2828" width="9.125" widthPt="54.75" style="66" bestFit="1" customWidth="1"/>
    <col min="2829" max="3072" width="9.00390625" widthPt="54" style="66" customWidth="1"/>
    <col min="3073" max="3073" width="9.125" widthPt="54.75" style="66" bestFit="1" customWidth="1"/>
    <col min="3074" max="3074" width="10.50390625" widthPt="63" style="66" bestFit="1" customWidth="1"/>
    <col min="3075" max="3075" width="9.125" widthPt="54.75" style="66" bestFit="1" customWidth="1"/>
    <col min="3076" max="3076" width="10.50390625" widthPt="63" style="66" bestFit="1" customWidth="1"/>
    <col min="3077" max="3077" width="9.125" widthPt="54.75" style="66" bestFit="1" customWidth="1"/>
    <col min="3078" max="3078" width="17.375" widthPt="104.25" style="66" customWidth="1"/>
    <col min="3079" max="3081" width="9.00390625" widthPt="54" style="66" customWidth="1"/>
    <col min="3082" max="3082" width="14.75390625" widthPt="88.5" style="66" customWidth="1"/>
    <col min="3083" max="3083" width="13.75390625" widthPt="82.5" style="66" customWidth="1"/>
    <col min="3084" max="3084" width="9.125" widthPt="54.75" style="66" bestFit="1" customWidth="1"/>
    <col min="3085" max="3328" width="9.00390625" widthPt="54" style="66" customWidth="1"/>
    <col min="3329" max="3329" width="9.125" widthPt="54.75" style="66" bestFit="1" customWidth="1"/>
    <col min="3330" max="3330" width="10.50390625" widthPt="63" style="66" bestFit="1" customWidth="1"/>
    <col min="3331" max="3331" width="9.125" widthPt="54.75" style="66" bestFit="1" customWidth="1"/>
    <col min="3332" max="3332" width="10.50390625" widthPt="63" style="66" bestFit="1" customWidth="1"/>
    <col min="3333" max="3333" width="9.125" widthPt="54.75" style="66" bestFit="1" customWidth="1"/>
    <col min="3334" max="3334" width="17.375" widthPt="104.25" style="66" customWidth="1"/>
    <col min="3335" max="3337" width="9.00390625" widthPt="54" style="66" customWidth="1"/>
    <col min="3338" max="3338" width="14.75390625" widthPt="88.5" style="66" customWidth="1"/>
    <col min="3339" max="3339" width="13.75390625" widthPt="82.5" style="66" customWidth="1"/>
    <col min="3340" max="3340" width="9.125" widthPt="54.75" style="66" bestFit="1" customWidth="1"/>
    <col min="3341" max="3584" width="9.00390625" widthPt="54" style="66" customWidth="1"/>
    <col min="3585" max="3585" width="9.125" widthPt="54.75" style="66" bestFit="1" customWidth="1"/>
    <col min="3586" max="3586" width="10.50390625" widthPt="63" style="66" bestFit="1" customWidth="1"/>
    <col min="3587" max="3587" width="9.125" widthPt="54.75" style="66" bestFit="1" customWidth="1"/>
    <col min="3588" max="3588" width="10.50390625" widthPt="63" style="66" bestFit="1" customWidth="1"/>
    <col min="3589" max="3589" width="9.125" widthPt="54.75" style="66" bestFit="1" customWidth="1"/>
    <col min="3590" max="3590" width="17.375" widthPt="104.25" style="66" customWidth="1"/>
    <col min="3591" max="3593" width="9.00390625" widthPt="54" style="66" customWidth="1"/>
    <col min="3594" max="3594" width="14.75390625" widthPt="88.5" style="66" customWidth="1"/>
    <col min="3595" max="3595" width="13.75390625" widthPt="82.5" style="66" customWidth="1"/>
    <col min="3596" max="3596" width="9.125" widthPt="54.75" style="66" bestFit="1" customWidth="1"/>
    <col min="3597" max="3840" width="9.00390625" widthPt="54" style="66" customWidth="1"/>
    <col min="3841" max="3841" width="9.125" widthPt="54.75" style="66" bestFit="1" customWidth="1"/>
    <col min="3842" max="3842" width="10.50390625" widthPt="63" style="66" bestFit="1" customWidth="1"/>
    <col min="3843" max="3843" width="9.125" widthPt="54.75" style="66" bestFit="1" customWidth="1"/>
    <col min="3844" max="3844" width="10.50390625" widthPt="63" style="66" bestFit="1" customWidth="1"/>
    <col min="3845" max="3845" width="9.125" widthPt="54.75" style="66" bestFit="1" customWidth="1"/>
    <col min="3846" max="3846" width="17.375" widthPt="104.25" style="66" customWidth="1"/>
    <col min="3847" max="3849" width="9.00390625" widthPt="54" style="66" customWidth="1"/>
    <col min="3850" max="3850" width="14.75390625" widthPt="88.5" style="66" customWidth="1"/>
    <col min="3851" max="3851" width="13.75390625" widthPt="82.5" style="66" customWidth="1"/>
    <col min="3852" max="3852" width="9.125" widthPt="54.75" style="66" bestFit="1" customWidth="1"/>
    <col min="3853" max="4096" width="9.00390625" widthPt="54" style="66" customWidth="1"/>
    <col min="4097" max="4097" width="9.125" widthPt="54.75" style="66" bestFit="1" customWidth="1"/>
    <col min="4098" max="4098" width="10.50390625" widthPt="63" style="66" bestFit="1" customWidth="1"/>
    <col min="4099" max="4099" width="9.125" widthPt="54.75" style="66" bestFit="1" customWidth="1"/>
    <col min="4100" max="4100" width="10.50390625" widthPt="63" style="66" bestFit="1" customWidth="1"/>
    <col min="4101" max="4101" width="9.125" widthPt="54.75" style="66" bestFit="1" customWidth="1"/>
    <col min="4102" max="4102" width="17.375" widthPt="104.25" style="66" customWidth="1"/>
    <col min="4103" max="4105" width="9.00390625" widthPt="54" style="66" customWidth="1"/>
    <col min="4106" max="4106" width="14.75390625" widthPt="88.5" style="66" customWidth="1"/>
    <col min="4107" max="4107" width="13.75390625" widthPt="82.5" style="66" customWidth="1"/>
    <col min="4108" max="4108" width="9.125" widthPt="54.75" style="66" bestFit="1" customWidth="1"/>
    <col min="4109" max="4352" width="9.00390625" widthPt="54" style="66" customWidth="1"/>
    <col min="4353" max="4353" width="9.125" widthPt="54.75" style="66" bestFit="1" customWidth="1"/>
    <col min="4354" max="4354" width="10.50390625" widthPt="63" style="66" bestFit="1" customWidth="1"/>
    <col min="4355" max="4355" width="9.125" widthPt="54.75" style="66" bestFit="1" customWidth="1"/>
    <col min="4356" max="4356" width="10.50390625" widthPt="63" style="66" bestFit="1" customWidth="1"/>
    <col min="4357" max="4357" width="9.125" widthPt="54.75" style="66" bestFit="1" customWidth="1"/>
    <col min="4358" max="4358" width="17.375" widthPt="104.25" style="66" customWidth="1"/>
    <col min="4359" max="4361" width="9.00390625" widthPt="54" style="66" customWidth="1"/>
    <col min="4362" max="4362" width="14.75390625" widthPt="88.5" style="66" customWidth="1"/>
    <col min="4363" max="4363" width="13.75390625" widthPt="82.5" style="66" customWidth="1"/>
    <col min="4364" max="4364" width="9.125" widthPt="54.75" style="66" bestFit="1" customWidth="1"/>
    <col min="4365" max="4608" width="9.00390625" widthPt="54" style="66" customWidth="1"/>
    <col min="4609" max="4609" width="9.125" widthPt="54.75" style="66" bestFit="1" customWidth="1"/>
    <col min="4610" max="4610" width="10.50390625" widthPt="63" style="66" bestFit="1" customWidth="1"/>
    <col min="4611" max="4611" width="9.125" widthPt="54.75" style="66" bestFit="1" customWidth="1"/>
    <col min="4612" max="4612" width="10.50390625" widthPt="63" style="66" bestFit="1" customWidth="1"/>
    <col min="4613" max="4613" width="9.125" widthPt="54.75" style="66" bestFit="1" customWidth="1"/>
    <col min="4614" max="4614" width="17.375" widthPt="104.25" style="66" customWidth="1"/>
    <col min="4615" max="4617" width="9.00390625" widthPt="54" style="66" customWidth="1"/>
    <col min="4618" max="4618" width="14.75390625" widthPt="88.5" style="66" customWidth="1"/>
    <col min="4619" max="4619" width="13.75390625" widthPt="82.5" style="66" customWidth="1"/>
    <col min="4620" max="4620" width="9.125" widthPt="54.75" style="66" bestFit="1" customWidth="1"/>
    <col min="4621" max="4864" width="9.00390625" widthPt="54" style="66" customWidth="1"/>
    <col min="4865" max="4865" width="9.125" widthPt="54.75" style="66" bestFit="1" customWidth="1"/>
    <col min="4866" max="4866" width="10.50390625" widthPt="63" style="66" bestFit="1" customWidth="1"/>
    <col min="4867" max="4867" width="9.125" widthPt="54.75" style="66" bestFit="1" customWidth="1"/>
    <col min="4868" max="4868" width="10.50390625" widthPt="63" style="66" bestFit="1" customWidth="1"/>
    <col min="4869" max="4869" width="9.125" widthPt="54.75" style="66" bestFit="1" customWidth="1"/>
    <col min="4870" max="4870" width="17.375" widthPt="104.25" style="66" customWidth="1"/>
    <col min="4871" max="4873" width="9.00390625" widthPt="54" style="66" customWidth="1"/>
    <col min="4874" max="4874" width="14.75390625" widthPt="88.5" style="66" customWidth="1"/>
    <col min="4875" max="4875" width="13.75390625" widthPt="82.5" style="66" customWidth="1"/>
    <col min="4876" max="4876" width="9.125" widthPt="54.75" style="66" bestFit="1" customWidth="1"/>
    <col min="4877" max="5120" width="9.00390625" widthPt="54" style="66" customWidth="1"/>
    <col min="5121" max="5121" width="9.125" widthPt="54.75" style="66" bestFit="1" customWidth="1"/>
    <col min="5122" max="5122" width="10.50390625" widthPt="63" style="66" bestFit="1" customWidth="1"/>
    <col min="5123" max="5123" width="9.125" widthPt="54.75" style="66" bestFit="1" customWidth="1"/>
    <col min="5124" max="5124" width="10.50390625" widthPt="63" style="66" bestFit="1" customWidth="1"/>
    <col min="5125" max="5125" width="9.125" widthPt="54.75" style="66" bestFit="1" customWidth="1"/>
    <col min="5126" max="5126" width="17.375" widthPt="104.25" style="66" customWidth="1"/>
    <col min="5127" max="5129" width="9.00390625" widthPt="54" style="66" customWidth="1"/>
    <col min="5130" max="5130" width="14.75390625" widthPt="88.5" style="66" customWidth="1"/>
    <col min="5131" max="5131" width="13.75390625" widthPt="82.5" style="66" customWidth="1"/>
    <col min="5132" max="5132" width="9.125" widthPt="54.75" style="66" bestFit="1" customWidth="1"/>
    <col min="5133" max="5376" width="9.00390625" widthPt="54" style="66" customWidth="1"/>
    <col min="5377" max="5377" width="9.125" widthPt="54.75" style="66" bestFit="1" customWidth="1"/>
    <col min="5378" max="5378" width="10.50390625" widthPt="63" style="66" bestFit="1" customWidth="1"/>
    <col min="5379" max="5379" width="9.125" widthPt="54.75" style="66" bestFit="1" customWidth="1"/>
    <col min="5380" max="5380" width="10.50390625" widthPt="63" style="66" bestFit="1" customWidth="1"/>
    <col min="5381" max="5381" width="9.125" widthPt="54.75" style="66" bestFit="1" customWidth="1"/>
    <col min="5382" max="5382" width="17.375" widthPt="104.25" style="66" customWidth="1"/>
    <col min="5383" max="5385" width="9.00390625" widthPt="54" style="66" customWidth="1"/>
    <col min="5386" max="5386" width="14.75390625" widthPt="88.5" style="66" customWidth="1"/>
    <col min="5387" max="5387" width="13.75390625" widthPt="82.5" style="66" customWidth="1"/>
    <col min="5388" max="5388" width="9.125" widthPt="54.75" style="66" bestFit="1" customWidth="1"/>
    <col min="5389" max="5632" width="9.00390625" widthPt="54" style="66" customWidth="1"/>
    <col min="5633" max="5633" width="9.125" widthPt="54.75" style="66" bestFit="1" customWidth="1"/>
    <col min="5634" max="5634" width="10.50390625" widthPt="63" style="66" bestFit="1" customWidth="1"/>
    <col min="5635" max="5635" width="9.125" widthPt="54.75" style="66" bestFit="1" customWidth="1"/>
    <col min="5636" max="5636" width="10.50390625" widthPt="63" style="66" bestFit="1" customWidth="1"/>
    <col min="5637" max="5637" width="9.125" widthPt="54.75" style="66" bestFit="1" customWidth="1"/>
    <col min="5638" max="5638" width="17.375" widthPt="104.25" style="66" customWidth="1"/>
    <col min="5639" max="5641" width="9.00390625" widthPt="54" style="66" customWidth="1"/>
    <col min="5642" max="5642" width="14.75390625" widthPt="88.5" style="66" customWidth="1"/>
    <col min="5643" max="5643" width="13.75390625" widthPt="82.5" style="66" customWidth="1"/>
    <col min="5644" max="5644" width="9.125" widthPt="54.75" style="66" bestFit="1" customWidth="1"/>
    <col min="5645" max="5888" width="9.00390625" widthPt="54" style="66" customWidth="1"/>
    <col min="5889" max="5889" width="9.125" widthPt="54.75" style="66" bestFit="1" customWidth="1"/>
    <col min="5890" max="5890" width="10.50390625" widthPt="63" style="66" bestFit="1" customWidth="1"/>
    <col min="5891" max="5891" width="9.125" widthPt="54.75" style="66" bestFit="1" customWidth="1"/>
    <col min="5892" max="5892" width="10.50390625" widthPt="63" style="66" bestFit="1" customWidth="1"/>
    <col min="5893" max="5893" width="9.125" widthPt="54.75" style="66" bestFit="1" customWidth="1"/>
    <col min="5894" max="5894" width="17.375" widthPt="104.25" style="66" customWidth="1"/>
    <col min="5895" max="5897" width="9.00390625" widthPt="54" style="66" customWidth="1"/>
    <col min="5898" max="5898" width="14.75390625" widthPt="88.5" style="66" customWidth="1"/>
    <col min="5899" max="5899" width="13.75390625" widthPt="82.5" style="66" customWidth="1"/>
    <col min="5900" max="5900" width="9.125" widthPt="54.75" style="66" bestFit="1" customWidth="1"/>
    <col min="5901" max="6144" width="9.00390625" widthPt="54" style="66" customWidth="1"/>
    <col min="6145" max="6145" width="9.125" widthPt="54.75" style="66" bestFit="1" customWidth="1"/>
    <col min="6146" max="6146" width="10.50390625" widthPt="63" style="66" bestFit="1" customWidth="1"/>
    <col min="6147" max="6147" width="9.125" widthPt="54.75" style="66" bestFit="1" customWidth="1"/>
    <col min="6148" max="6148" width="10.50390625" widthPt="63" style="66" bestFit="1" customWidth="1"/>
    <col min="6149" max="6149" width="9.125" widthPt="54.75" style="66" bestFit="1" customWidth="1"/>
    <col min="6150" max="6150" width="17.375" widthPt="104.25" style="66" customWidth="1"/>
    <col min="6151" max="6153" width="9.00390625" widthPt="54" style="66" customWidth="1"/>
    <col min="6154" max="6154" width="14.75390625" widthPt="88.5" style="66" customWidth="1"/>
    <col min="6155" max="6155" width="13.75390625" widthPt="82.5" style="66" customWidth="1"/>
    <col min="6156" max="6156" width="9.125" widthPt="54.75" style="66" bestFit="1" customWidth="1"/>
    <col min="6157" max="6400" width="9.00390625" widthPt="54" style="66" customWidth="1"/>
    <col min="6401" max="6401" width="9.125" widthPt="54.75" style="66" bestFit="1" customWidth="1"/>
    <col min="6402" max="6402" width="10.50390625" widthPt="63" style="66" bestFit="1" customWidth="1"/>
    <col min="6403" max="6403" width="9.125" widthPt="54.75" style="66" bestFit="1" customWidth="1"/>
    <col min="6404" max="6404" width="10.50390625" widthPt="63" style="66" bestFit="1" customWidth="1"/>
    <col min="6405" max="6405" width="9.125" widthPt="54.75" style="66" bestFit="1" customWidth="1"/>
    <col min="6406" max="6406" width="17.375" widthPt="104.25" style="66" customWidth="1"/>
    <col min="6407" max="6409" width="9.00390625" widthPt="54" style="66" customWidth="1"/>
    <col min="6410" max="6410" width="14.75390625" widthPt="88.5" style="66" customWidth="1"/>
    <col min="6411" max="6411" width="13.75390625" widthPt="82.5" style="66" customWidth="1"/>
    <col min="6412" max="6412" width="9.125" widthPt="54.75" style="66" bestFit="1" customWidth="1"/>
    <col min="6413" max="6656" width="9.00390625" widthPt="54" style="66" customWidth="1"/>
    <col min="6657" max="6657" width="9.125" widthPt="54.75" style="66" bestFit="1" customWidth="1"/>
    <col min="6658" max="6658" width="10.50390625" widthPt="63" style="66" bestFit="1" customWidth="1"/>
    <col min="6659" max="6659" width="9.125" widthPt="54.75" style="66" bestFit="1" customWidth="1"/>
    <col min="6660" max="6660" width="10.50390625" widthPt="63" style="66" bestFit="1" customWidth="1"/>
    <col min="6661" max="6661" width="9.125" widthPt="54.75" style="66" bestFit="1" customWidth="1"/>
    <col min="6662" max="6662" width="17.375" widthPt="104.25" style="66" customWidth="1"/>
    <col min="6663" max="6665" width="9.00390625" widthPt="54" style="66" customWidth="1"/>
    <col min="6666" max="6666" width="14.75390625" widthPt="88.5" style="66" customWidth="1"/>
    <col min="6667" max="6667" width="13.75390625" widthPt="82.5" style="66" customWidth="1"/>
    <col min="6668" max="6668" width="9.125" widthPt="54.75" style="66" bestFit="1" customWidth="1"/>
    <col min="6669" max="6912" width="9.00390625" widthPt="54" style="66" customWidth="1"/>
    <col min="6913" max="6913" width="9.125" widthPt="54.75" style="66" bestFit="1" customWidth="1"/>
    <col min="6914" max="6914" width="10.50390625" widthPt="63" style="66" bestFit="1" customWidth="1"/>
    <col min="6915" max="6915" width="9.125" widthPt="54.75" style="66" bestFit="1" customWidth="1"/>
    <col min="6916" max="6916" width="10.50390625" widthPt="63" style="66" bestFit="1" customWidth="1"/>
    <col min="6917" max="6917" width="9.125" widthPt="54.75" style="66" bestFit="1" customWidth="1"/>
    <col min="6918" max="6918" width="17.375" widthPt="104.25" style="66" customWidth="1"/>
    <col min="6919" max="6921" width="9.00390625" widthPt="54" style="66" customWidth="1"/>
    <col min="6922" max="6922" width="14.75390625" widthPt="88.5" style="66" customWidth="1"/>
    <col min="6923" max="6923" width="13.75390625" widthPt="82.5" style="66" customWidth="1"/>
    <col min="6924" max="6924" width="9.125" widthPt="54.75" style="66" bestFit="1" customWidth="1"/>
    <col min="6925" max="7168" width="9.00390625" widthPt="54" style="66" customWidth="1"/>
    <col min="7169" max="7169" width="9.125" widthPt="54.75" style="66" bestFit="1" customWidth="1"/>
    <col min="7170" max="7170" width="10.50390625" widthPt="63" style="66" bestFit="1" customWidth="1"/>
    <col min="7171" max="7171" width="9.125" widthPt="54.75" style="66" bestFit="1" customWidth="1"/>
    <col min="7172" max="7172" width="10.50390625" widthPt="63" style="66" bestFit="1" customWidth="1"/>
    <col min="7173" max="7173" width="9.125" widthPt="54.75" style="66" bestFit="1" customWidth="1"/>
    <col min="7174" max="7174" width="17.375" widthPt="104.25" style="66" customWidth="1"/>
    <col min="7175" max="7177" width="9.00390625" widthPt="54" style="66" customWidth="1"/>
    <col min="7178" max="7178" width="14.75390625" widthPt="88.5" style="66" customWidth="1"/>
    <col min="7179" max="7179" width="13.75390625" widthPt="82.5" style="66" customWidth="1"/>
    <col min="7180" max="7180" width="9.125" widthPt="54.75" style="66" bestFit="1" customWidth="1"/>
    <col min="7181" max="7424" width="9.00390625" widthPt="54" style="66" customWidth="1"/>
    <col min="7425" max="7425" width="9.125" widthPt="54.75" style="66" bestFit="1" customWidth="1"/>
    <col min="7426" max="7426" width="10.50390625" widthPt="63" style="66" bestFit="1" customWidth="1"/>
    <col min="7427" max="7427" width="9.125" widthPt="54.75" style="66" bestFit="1" customWidth="1"/>
    <col min="7428" max="7428" width="10.50390625" widthPt="63" style="66" bestFit="1" customWidth="1"/>
    <col min="7429" max="7429" width="9.125" widthPt="54.75" style="66" bestFit="1" customWidth="1"/>
    <col min="7430" max="7430" width="17.375" widthPt="104.25" style="66" customWidth="1"/>
    <col min="7431" max="7433" width="9.00390625" widthPt="54" style="66" customWidth="1"/>
    <col min="7434" max="7434" width="14.75390625" widthPt="88.5" style="66" customWidth="1"/>
    <col min="7435" max="7435" width="13.75390625" widthPt="82.5" style="66" customWidth="1"/>
    <col min="7436" max="7436" width="9.125" widthPt="54.75" style="66" bestFit="1" customWidth="1"/>
    <col min="7437" max="7680" width="9.00390625" widthPt="54" style="66" customWidth="1"/>
    <col min="7681" max="7681" width="9.125" widthPt="54.75" style="66" bestFit="1" customWidth="1"/>
    <col min="7682" max="7682" width="10.50390625" widthPt="63" style="66" bestFit="1" customWidth="1"/>
    <col min="7683" max="7683" width="9.125" widthPt="54.75" style="66" bestFit="1" customWidth="1"/>
    <col min="7684" max="7684" width="10.50390625" widthPt="63" style="66" bestFit="1" customWidth="1"/>
    <col min="7685" max="7685" width="9.125" widthPt="54.75" style="66" bestFit="1" customWidth="1"/>
    <col min="7686" max="7686" width="17.375" widthPt="104.25" style="66" customWidth="1"/>
    <col min="7687" max="7689" width="9.00390625" widthPt="54" style="66" customWidth="1"/>
    <col min="7690" max="7690" width="14.75390625" widthPt="88.5" style="66" customWidth="1"/>
    <col min="7691" max="7691" width="13.75390625" widthPt="82.5" style="66" customWidth="1"/>
    <col min="7692" max="7692" width="9.125" widthPt="54.75" style="66" bestFit="1" customWidth="1"/>
    <col min="7693" max="7936" width="9.00390625" widthPt="54" style="66" customWidth="1"/>
    <col min="7937" max="7937" width="9.125" widthPt="54.75" style="66" bestFit="1" customWidth="1"/>
    <col min="7938" max="7938" width="10.50390625" widthPt="63" style="66" bestFit="1" customWidth="1"/>
    <col min="7939" max="7939" width="9.125" widthPt="54.75" style="66" bestFit="1" customWidth="1"/>
    <col min="7940" max="7940" width="10.50390625" widthPt="63" style="66" bestFit="1" customWidth="1"/>
    <col min="7941" max="7941" width="9.125" widthPt="54.75" style="66" bestFit="1" customWidth="1"/>
    <col min="7942" max="7942" width="17.375" widthPt="104.25" style="66" customWidth="1"/>
    <col min="7943" max="7945" width="9.00390625" widthPt="54" style="66" customWidth="1"/>
    <col min="7946" max="7946" width="14.75390625" widthPt="88.5" style="66" customWidth="1"/>
    <col min="7947" max="7947" width="13.75390625" widthPt="82.5" style="66" customWidth="1"/>
    <col min="7948" max="7948" width="9.125" widthPt="54.75" style="66" bestFit="1" customWidth="1"/>
    <col min="7949" max="8192" width="9.00390625" widthPt="54" style="66" customWidth="1"/>
    <col min="8193" max="8193" width="9.125" widthPt="54.75" style="66" bestFit="1" customWidth="1"/>
    <col min="8194" max="8194" width="10.50390625" widthPt="63" style="66" bestFit="1" customWidth="1"/>
    <col min="8195" max="8195" width="9.125" widthPt="54.75" style="66" bestFit="1" customWidth="1"/>
    <col min="8196" max="8196" width="10.50390625" widthPt="63" style="66" bestFit="1" customWidth="1"/>
    <col min="8197" max="8197" width="9.125" widthPt="54.75" style="66" bestFit="1" customWidth="1"/>
    <col min="8198" max="8198" width="17.375" widthPt="104.25" style="66" customWidth="1"/>
    <col min="8199" max="8201" width="9.00390625" widthPt="54" style="66" customWidth="1"/>
    <col min="8202" max="8202" width="14.75390625" widthPt="88.5" style="66" customWidth="1"/>
    <col min="8203" max="8203" width="13.75390625" widthPt="82.5" style="66" customWidth="1"/>
    <col min="8204" max="8204" width="9.125" widthPt="54.75" style="66" bestFit="1" customWidth="1"/>
    <col min="8205" max="8448" width="9.00390625" widthPt="54" style="66" customWidth="1"/>
    <col min="8449" max="8449" width="9.125" widthPt="54.75" style="66" bestFit="1" customWidth="1"/>
    <col min="8450" max="8450" width="10.50390625" widthPt="63" style="66" bestFit="1" customWidth="1"/>
    <col min="8451" max="8451" width="9.125" widthPt="54.75" style="66" bestFit="1" customWidth="1"/>
    <col min="8452" max="8452" width="10.50390625" widthPt="63" style="66" bestFit="1" customWidth="1"/>
    <col min="8453" max="8453" width="9.125" widthPt="54.75" style="66" bestFit="1" customWidth="1"/>
    <col min="8454" max="8454" width="17.375" widthPt="104.25" style="66" customWidth="1"/>
    <col min="8455" max="8457" width="9.00390625" widthPt="54" style="66" customWidth="1"/>
    <col min="8458" max="8458" width="14.75390625" widthPt="88.5" style="66" customWidth="1"/>
    <col min="8459" max="8459" width="13.75390625" widthPt="82.5" style="66" customWidth="1"/>
    <col min="8460" max="8460" width="9.125" widthPt="54.75" style="66" bestFit="1" customWidth="1"/>
    <col min="8461" max="8704" width="9.00390625" widthPt="54" style="66" customWidth="1"/>
    <col min="8705" max="8705" width="9.125" widthPt="54.75" style="66" bestFit="1" customWidth="1"/>
    <col min="8706" max="8706" width="10.50390625" widthPt="63" style="66" bestFit="1" customWidth="1"/>
    <col min="8707" max="8707" width="9.125" widthPt="54.75" style="66" bestFit="1" customWidth="1"/>
    <col min="8708" max="8708" width="10.50390625" widthPt="63" style="66" bestFit="1" customWidth="1"/>
    <col min="8709" max="8709" width="9.125" widthPt="54.75" style="66" bestFit="1" customWidth="1"/>
    <col min="8710" max="8710" width="17.375" widthPt="104.25" style="66" customWidth="1"/>
    <col min="8711" max="8713" width="9.00390625" widthPt="54" style="66" customWidth="1"/>
    <col min="8714" max="8714" width="14.75390625" widthPt="88.5" style="66" customWidth="1"/>
    <col min="8715" max="8715" width="13.75390625" widthPt="82.5" style="66" customWidth="1"/>
    <col min="8716" max="8716" width="9.125" widthPt="54.75" style="66" bestFit="1" customWidth="1"/>
    <col min="8717" max="8960" width="9.00390625" widthPt="54" style="66" customWidth="1"/>
    <col min="8961" max="8961" width="9.125" widthPt="54.75" style="66" bestFit="1" customWidth="1"/>
    <col min="8962" max="8962" width="10.50390625" widthPt="63" style="66" bestFit="1" customWidth="1"/>
    <col min="8963" max="8963" width="9.125" widthPt="54.75" style="66" bestFit="1" customWidth="1"/>
    <col min="8964" max="8964" width="10.50390625" widthPt="63" style="66" bestFit="1" customWidth="1"/>
    <col min="8965" max="8965" width="9.125" widthPt="54.75" style="66" bestFit="1" customWidth="1"/>
    <col min="8966" max="8966" width="17.375" widthPt="104.25" style="66" customWidth="1"/>
    <col min="8967" max="8969" width="9.00390625" widthPt="54" style="66" customWidth="1"/>
    <col min="8970" max="8970" width="14.75390625" widthPt="88.5" style="66" customWidth="1"/>
    <col min="8971" max="8971" width="13.75390625" widthPt="82.5" style="66" customWidth="1"/>
    <col min="8972" max="8972" width="9.125" widthPt="54.75" style="66" bestFit="1" customWidth="1"/>
    <col min="8973" max="9216" width="9.00390625" widthPt="54" style="66" customWidth="1"/>
    <col min="9217" max="9217" width="9.125" widthPt="54.75" style="66" bestFit="1" customWidth="1"/>
    <col min="9218" max="9218" width="10.50390625" widthPt="63" style="66" bestFit="1" customWidth="1"/>
    <col min="9219" max="9219" width="9.125" widthPt="54.75" style="66" bestFit="1" customWidth="1"/>
    <col min="9220" max="9220" width="10.50390625" widthPt="63" style="66" bestFit="1" customWidth="1"/>
    <col min="9221" max="9221" width="9.125" widthPt="54.75" style="66" bestFit="1" customWidth="1"/>
    <col min="9222" max="9222" width="17.375" widthPt="104.25" style="66" customWidth="1"/>
    <col min="9223" max="9225" width="9.00390625" widthPt="54" style="66" customWidth="1"/>
    <col min="9226" max="9226" width="14.75390625" widthPt="88.5" style="66" customWidth="1"/>
    <col min="9227" max="9227" width="13.75390625" widthPt="82.5" style="66" customWidth="1"/>
    <col min="9228" max="9228" width="9.125" widthPt="54.75" style="66" bestFit="1" customWidth="1"/>
    <col min="9229" max="9472" width="9.00390625" widthPt="54" style="66" customWidth="1"/>
    <col min="9473" max="9473" width="9.125" widthPt="54.75" style="66" bestFit="1" customWidth="1"/>
    <col min="9474" max="9474" width="10.50390625" widthPt="63" style="66" bestFit="1" customWidth="1"/>
    <col min="9475" max="9475" width="9.125" widthPt="54.75" style="66" bestFit="1" customWidth="1"/>
    <col min="9476" max="9476" width="10.50390625" widthPt="63" style="66" bestFit="1" customWidth="1"/>
    <col min="9477" max="9477" width="9.125" widthPt="54.75" style="66" bestFit="1" customWidth="1"/>
    <col min="9478" max="9478" width="17.375" widthPt="104.25" style="66" customWidth="1"/>
    <col min="9479" max="9481" width="9.00390625" widthPt="54" style="66" customWidth="1"/>
    <col min="9482" max="9482" width="14.75390625" widthPt="88.5" style="66" customWidth="1"/>
    <col min="9483" max="9483" width="13.75390625" widthPt="82.5" style="66" customWidth="1"/>
    <col min="9484" max="9484" width="9.125" widthPt="54.75" style="66" bestFit="1" customWidth="1"/>
    <col min="9485" max="9728" width="9.00390625" widthPt="54" style="66" customWidth="1"/>
    <col min="9729" max="9729" width="9.125" widthPt="54.75" style="66" bestFit="1" customWidth="1"/>
    <col min="9730" max="9730" width="10.50390625" widthPt="63" style="66" bestFit="1" customWidth="1"/>
    <col min="9731" max="9731" width="9.125" widthPt="54.75" style="66" bestFit="1" customWidth="1"/>
    <col min="9732" max="9732" width="10.50390625" widthPt="63" style="66" bestFit="1" customWidth="1"/>
    <col min="9733" max="9733" width="9.125" widthPt="54.75" style="66" bestFit="1" customWidth="1"/>
    <col min="9734" max="9734" width="17.375" widthPt="104.25" style="66" customWidth="1"/>
    <col min="9735" max="9737" width="9.00390625" widthPt="54" style="66" customWidth="1"/>
    <col min="9738" max="9738" width="14.75390625" widthPt="88.5" style="66" customWidth="1"/>
    <col min="9739" max="9739" width="13.75390625" widthPt="82.5" style="66" customWidth="1"/>
    <col min="9740" max="9740" width="9.125" widthPt="54.75" style="66" bestFit="1" customWidth="1"/>
    <col min="9741" max="9984" width="9.00390625" widthPt="54" style="66" customWidth="1"/>
    <col min="9985" max="9985" width="9.125" widthPt="54.75" style="66" bestFit="1" customWidth="1"/>
    <col min="9986" max="9986" width="10.50390625" widthPt="63" style="66" bestFit="1" customWidth="1"/>
    <col min="9987" max="9987" width="9.125" widthPt="54.75" style="66" bestFit="1" customWidth="1"/>
    <col min="9988" max="9988" width="10.50390625" widthPt="63" style="66" bestFit="1" customWidth="1"/>
    <col min="9989" max="9989" width="9.125" widthPt="54.75" style="66" bestFit="1" customWidth="1"/>
    <col min="9990" max="9990" width="17.375" widthPt="104.25" style="66" customWidth="1"/>
    <col min="9991" max="9993" width="9.00390625" widthPt="54" style="66" customWidth="1"/>
    <col min="9994" max="9994" width="14.75390625" widthPt="88.5" style="66" customWidth="1"/>
    <col min="9995" max="9995" width="13.75390625" widthPt="82.5" style="66" customWidth="1"/>
    <col min="9996" max="9996" width="9.125" widthPt="54.75" style="66" bestFit="1" customWidth="1"/>
    <col min="9997" max="10240" width="9.00390625" widthPt="54" style="66" customWidth="1"/>
    <col min="10241" max="10241" width="9.125" widthPt="54.75" style="66" bestFit="1" customWidth="1"/>
    <col min="10242" max="10242" width="10.50390625" widthPt="63" style="66" bestFit="1" customWidth="1"/>
    <col min="10243" max="10243" width="9.125" widthPt="54.75" style="66" bestFit="1" customWidth="1"/>
    <col min="10244" max="10244" width="10.50390625" widthPt="63" style="66" bestFit="1" customWidth="1"/>
    <col min="10245" max="10245" width="9.125" widthPt="54.75" style="66" bestFit="1" customWidth="1"/>
    <col min="10246" max="10246" width="17.375" widthPt="104.25" style="66" customWidth="1"/>
    <col min="10247" max="10249" width="9.00390625" widthPt="54" style="66" customWidth="1"/>
    <col min="10250" max="10250" width="14.75390625" widthPt="88.5" style="66" customWidth="1"/>
    <col min="10251" max="10251" width="13.75390625" widthPt="82.5" style="66" customWidth="1"/>
    <col min="10252" max="10252" width="9.125" widthPt="54.75" style="66" bestFit="1" customWidth="1"/>
    <col min="10253" max="10496" width="9.00390625" widthPt="54" style="66" customWidth="1"/>
    <col min="10497" max="10497" width="9.125" widthPt="54.75" style="66" bestFit="1" customWidth="1"/>
    <col min="10498" max="10498" width="10.50390625" widthPt="63" style="66" bestFit="1" customWidth="1"/>
    <col min="10499" max="10499" width="9.125" widthPt="54.75" style="66" bestFit="1" customWidth="1"/>
    <col min="10500" max="10500" width="10.50390625" widthPt="63" style="66" bestFit="1" customWidth="1"/>
    <col min="10501" max="10501" width="9.125" widthPt="54.75" style="66" bestFit="1" customWidth="1"/>
    <col min="10502" max="10502" width="17.375" widthPt="104.25" style="66" customWidth="1"/>
    <col min="10503" max="10505" width="9.00390625" widthPt="54" style="66" customWidth="1"/>
    <col min="10506" max="10506" width="14.75390625" widthPt="88.5" style="66" customWidth="1"/>
    <col min="10507" max="10507" width="13.75390625" widthPt="82.5" style="66" customWidth="1"/>
    <col min="10508" max="10508" width="9.125" widthPt="54.75" style="66" bestFit="1" customWidth="1"/>
    <col min="10509" max="10752" width="9.00390625" widthPt="54" style="66" customWidth="1"/>
    <col min="10753" max="10753" width="9.125" widthPt="54.75" style="66" bestFit="1" customWidth="1"/>
    <col min="10754" max="10754" width="10.50390625" widthPt="63" style="66" bestFit="1" customWidth="1"/>
    <col min="10755" max="10755" width="9.125" widthPt="54.75" style="66" bestFit="1" customWidth="1"/>
    <col min="10756" max="10756" width="10.50390625" widthPt="63" style="66" bestFit="1" customWidth="1"/>
    <col min="10757" max="10757" width="9.125" widthPt="54.75" style="66" bestFit="1" customWidth="1"/>
    <col min="10758" max="10758" width="17.375" widthPt="104.25" style="66" customWidth="1"/>
    <col min="10759" max="10761" width="9.00390625" widthPt="54" style="66" customWidth="1"/>
    <col min="10762" max="10762" width="14.75390625" widthPt="88.5" style="66" customWidth="1"/>
    <col min="10763" max="10763" width="13.75390625" widthPt="82.5" style="66" customWidth="1"/>
    <col min="10764" max="10764" width="9.125" widthPt="54.75" style="66" bestFit="1" customWidth="1"/>
    <col min="10765" max="11008" width="9.00390625" widthPt="54" style="66" customWidth="1"/>
    <col min="11009" max="11009" width="9.125" widthPt="54.75" style="66" bestFit="1" customWidth="1"/>
    <col min="11010" max="11010" width="10.50390625" widthPt="63" style="66" bestFit="1" customWidth="1"/>
    <col min="11011" max="11011" width="9.125" widthPt="54.75" style="66" bestFit="1" customWidth="1"/>
    <col min="11012" max="11012" width="10.50390625" widthPt="63" style="66" bestFit="1" customWidth="1"/>
    <col min="11013" max="11013" width="9.125" widthPt="54.75" style="66" bestFit="1" customWidth="1"/>
    <col min="11014" max="11014" width="17.375" widthPt="104.25" style="66" customWidth="1"/>
    <col min="11015" max="11017" width="9.00390625" widthPt="54" style="66" customWidth="1"/>
    <col min="11018" max="11018" width="14.75390625" widthPt="88.5" style="66" customWidth="1"/>
    <col min="11019" max="11019" width="13.75390625" widthPt="82.5" style="66" customWidth="1"/>
    <col min="11020" max="11020" width="9.125" widthPt="54.75" style="66" bestFit="1" customWidth="1"/>
    <col min="11021" max="11264" width="9.00390625" widthPt="54" style="66" customWidth="1"/>
    <col min="11265" max="11265" width="9.125" widthPt="54.75" style="66" bestFit="1" customWidth="1"/>
    <col min="11266" max="11266" width="10.50390625" widthPt="63" style="66" bestFit="1" customWidth="1"/>
    <col min="11267" max="11267" width="9.125" widthPt="54.75" style="66" bestFit="1" customWidth="1"/>
    <col min="11268" max="11268" width="10.50390625" widthPt="63" style="66" bestFit="1" customWidth="1"/>
    <col min="11269" max="11269" width="9.125" widthPt="54.75" style="66" bestFit="1" customWidth="1"/>
    <col min="11270" max="11270" width="17.375" widthPt="104.25" style="66" customWidth="1"/>
    <col min="11271" max="11273" width="9.00390625" widthPt="54" style="66" customWidth="1"/>
    <col min="11274" max="11274" width="14.75390625" widthPt="88.5" style="66" customWidth="1"/>
    <col min="11275" max="11275" width="13.75390625" widthPt="82.5" style="66" customWidth="1"/>
    <col min="11276" max="11276" width="9.125" widthPt="54.75" style="66" bestFit="1" customWidth="1"/>
    <col min="11277" max="11520" width="9.00390625" widthPt="54" style="66" customWidth="1"/>
    <col min="11521" max="11521" width="9.125" widthPt="54.75" style="66" bestFit="1" customWidth="1"/>
    <col min="11522" max="11522" width="10.50390625" widthPt="63" style="66" bestFit="1" customWidth="1"/>
    <col min="11523" max="11523" width="9.125" widthPt="54.75" style="66" bestFit="1" customWidth="1"/>
    <col min="11524" max="11524" width="10.50390625" widthPt="63" style="66" bestFit="1" customWidth="1"/>
    <col min="11525" max="11525" width="9.125" widthPt="54.75" style="66" bestFit="1" customWidth="1"/>
    <col min="11526" max="11526" width="17.375" widthPt="104.25" style="66" customWidth="1"/>
    <col min="11527" max="11529" width="9.00390625" widthPt="54" style="66" customWidth="1"/>
    <col min="11530" max="11530" width="14.75390625" widthPt="88.5" style="66" customWidth="1"/>
    <col min="11531" max="11531" width="13.75390625" widthPt="82.5" style="66" customWidth="1"/>
    <col min="11532" max="11532" width="9.125" widthPt="54.75" style="66" bestFit="1" customWidth="1"/>
    <col min="11533" max="11776" width="9.00390625" widthPt="54" style="66" customWidth="1"/>
    <col min="11777" max="11777" width="9.125" widthPt="54.75" style="66" bestFit="1" customWidth="1"/>
    <col min="11778" max="11778" width="10.50390625" widthPt="63" style="66" bestFit="1" customWidth="1"/>
    <col min="11779" max="11779" width="9.125" widthPt="54.75" style="66" bestFit="1" customWidth="1"/>
    <col min="11780" max="11780" width="10.50390625" widthPt="63" style="66" bestFit="1" customWidth="1"/>
    <col min="11781" max="11781" width="9.125" widthPt="54.75" style="66" bestFit="1" customWidth="1"/>
    <col min="11782" max="11782" width="17.375" widthPt="104.25" style="66" customWidth="1"/>
    <col min="11783" max="11785" width="9.00390625" widthPt="54" style="66" customWidth="1"/>
    <col min="11786" max="11786" width="14.75390625" widthPt="88.5" style="66" customWidth="1"/>
    <col min="11787" max="11787" width="13.75390625" widthPt="82.5" style="66" customWidth="1"/>
    <col min="11788" max="11788" width="9.125" widthPt="54.75" style="66" bestFit="1" customWidth="1"/>
    <col min="11789" max="12032" width="9.00390625" widthPt="54" style="66" customWidth="1"/>
    <col min="12033" max="12033" width="9.125" widthPt="54.75" style="66" bestFit="1" customWidth="1"/>
    <col min="12034" max="12034" width="10.50390625" widthPt="63" style="66" bestFit="1" customWidth="1"/>
    <col min="12035" max="12035" width="9.125" widthPt="54.75" style="66" bestFit="1" customWidth="1"/>
    <col min="12036" max="12036" width="10.50390625" widthPt="63" style="66" bestFit="1" customWidth="1"/>
    <col min="12037" max="12037" width="9.125" widthPt="54.75" style="66" bestFit="1" customWidth="1"/>
    <col min="12038" max="12038" width="17.375" widthPt="104.25" style="66" customWidth="1"/>
    <col min="12039" max="12041" width="9.00390625" widthPt="54" style="66" customWidth="1"/>
    <col min="12042" max="12042" width="14.75390625" widthPt="88.5" style="66" customWidth="1"/>
    <col min="12043" max="12043" width="13.75390625" widthPt="82.5" style="66" customWidth="1"/>
    <col min="12044" max="12044" width="9.125" widthPt="54.75" style="66" bestFit="1" customWidth="1"/>
    <col min="12045" max="12288" width="9.00390625" widthPt="54" style="66" customWidth="1"/>
    <col min="12289" max="12289" width="9.125" widthPt="54.75" style="66" bestFit="1" customWidth="1"/>
    <col min="12290" max="12290" width="10.50390625" widthPt="63" style="66" bestFit="1" customWidth="1"/>
    <col min="12291" max="12291" width="9.125" widthPt="54.75" style="66" bestFit="1" customWidth="1"/>
    <col min="12292" max="12292" width="10.50390625" widthPt="63" style="66" bestFit="1" customWidth="1"/>
    <col min="12293" max="12293" width="9.125" widthPt="54.75" style="66" bestFit="1" customWidth="1"/>
    <col min="12294" max="12294" width="17.375" widthPt="104.25" style="66" customWidth="1"/>
    <col min="12295" max="12297" width="9.00390625" widthPt="54" style="66" customWidth="1"/>
    <col min="12298" max="12298" width="14.75390625" widthPt="88.5" style="66" customWidth="1"/>
    <col min="12299" max="12299" width="13.75390625" widthPt="82.5" style="66" customWidth="1"/>
    <col min="12300" max="12300" width="9.125" widthPt="54.75" style="66" bestFit="1" customWidth="1"/>
    <col min="12301" max="12544" width="9.00390625" widthPt="54" style="66" customWidth="1"/>
    <col min="12545" max="12545" width="9.125" widthPt="54.75" style="66" bestFit="1" customWidth="1"/>
    <col min="12546" max="12546" width="10.50390625" widthPt="63" style="66" bestFit="1" customWidth="1"/>
    <col min="12547" max="12547" width="9.125" widthPt="54.75" style="66" bestFit="1" customWidth="1"/>
    <col min="12548" max="12548" width="10.50390625" widthPt="63" style="66" bestFit="1" customWidth="1"/>
    <col min="12549" max="12549" width="9.125" widthPt="54.75" style="66" bestFit="1" customWidth="1"/>
    <col min="12550" max="12550" width="17.375" widthPt="104.25" style="66" customWidth="1"/>
    <col min="12551" max="12553" width="9.00390625" widthPt="54" style="66" customWidth="1"/>
    <col min="12554" max="12554" width="14.75390625" widthPt="88.5" style="66" customWidth="1"/>
    <col min="12555" max="12555" width="13.75390625" widthPt="82.5" style="66" customWidth="1"/>
    <col min="12556" max="12556" width="9.125" widthPt="54.75" style="66" bestFit="1" customWidth="1"/>
    <col min="12557" max="12800" width="9.00390625" widthPt="54" style="66" customWidth="1"/>
    <col min="12801" max="12801" width="9.125" widthPt="54.75" style="66" bestFit="1" customWidth="1"/>
    <col min="12802" max="12802" width="10.50390625" widthPt="63" style="66" bestFit="1" customWidth="1"/>
    <col min="12803" max="12803" width="9.125" widthPt="54.75" style="66" bestFit="1" customWidth="1"/>
    <col min="12804" max="12804" width="10.50390625" widthPt="63" style="66" bestFit="1" customWidth="1"/>
    <col min="12805" max="12805" width="9.125" widthPt="54.75" style="66" bestFit="1" customWidth="1"/>
    <col min="12806" max="12806" width="17.375" widthPt="104.25" style="66" customWidth="1"/>
    <col min="12807" max="12809" width="9.00390625" widthPt="54" style="66" customWidth="1"/>
    <col min="12810" max="12810" width="14.75390625" widthPt="88.5" style="66" customWidth="1"/>
    <col min="12811" max="12811" width="13.75390625" widthPt="82.5" style="66" customWidth="1"/>
    <col min="12812" max="12812" width="9.125" widthPt="54.75" style="66" bestFit="1" customWidth="1"/>
    <col min="12813" max="13056" width="9.00390625" widthPt="54" style="66" customWidth="1"/>
    <col min="13057" max="13057" width="9.125" widthPt="54.75" style="66" bestFit="1" customWidth="1"/>
    <col min="13058" max="13058" width="10.50390625" widthPt="63" style="66" bestFit="1" customWidth="1"/>
    <col min="13059" max="13059" width="9.125" widthPt="54.75" style="66" bestFit="1" customWidth="1"/>
    <col min="13060" max="13060" width="10.50390625" widthPt="63" style="66" bestFit="1" customWidth="1"/>
    <col min="13061" max="13061" width="9.125" widthPt="54.75" style="66" bestFit="1" customWidth="1"/>
    <col min="13062" max="13062" width="17.375" widthPt="104.25" style="66" customWidth="1"/>
    <col min="13063" max="13065" width="9.00390625" widthPt="54" style="66" customWidth="1"/>
    <col min="13066" max="13066" width="14.75390625" widthPt="88.5" style="66" customWidth="1"/>
    <col min="13067" max="13067" width="13.75390625" widthPt="82.5" style="66" customWidth="1"/>
    <col min="13068" max="13068" width="9.125" widthPt="54.75" style="66" bestFit="1" customWidth="1"/>
    <col min="13069" max="13312" width="9.00390625" widthPt="54" style="66" customWidth="1"/>
    <col min="13313" max="13313" width="9.125" widthPt="54.75" style="66" bestFit="1" customWidth="1"/>
    <col min="13314" max="13314" width="10.50390625" widthPt="63" style="66" bestFit="1" customWidth="1"/>
    <col min="13315" max="13315" width="9.125" widthPt="54.75" style="66" bestFit="1" customWidth="1"/>
    <col min="13316" max="13316" width="10.50390625" widthPt="63" style="66" bestFit="1" customWidth="1"/>
    <col min="13317" max="13317" width="9.125" widthPt="54.75" style="66" bestFit="1" customWidth="1"/>
    <col min="13318" max="13318" width="17.375" widthPt="104.25" style="66" customWidth="1"/>
    <col min="13319" max="13321" width="9.00390625" widthPt="54" style="66" customWidth="1"/>
    <col min="13322" max="13322" width="14.75390625" widthPt="88.5" style="66" customWidth="1"/>
    <col min="13323" max="13323" width="13.75390625" widthPt="82.5" style="66" customWidth="1"/>
    <col min="13324" max="13324" width="9.125" widthPt="54.75" style="66" bestFit="1" customWidth="1"/>
    <col min="13325" max="13568" width="9.00390625" widthPt="54" style="66" customWidth="1"/>
    <col min="13569" max="13569" width="9.125" widthPt="54.75" style="66" bestFit="1" customWidth="1"/>
    <col min="13570" max="13570" width="10.50390625" widthPt="63" style="66" bestFit="1" customWidth="1"/>
    <col min="13571" max="13571" width="9.125" widthPt="54.75" style="66" bestFit="1" customWidth="1"/>
    <col min="13572" max="13572" width="10.50390625" widthPt="63" style="66" bestFit="1" customWidth="1"/>
    <col min="13573" max="13573" width="9.125" widthPt="54.75" style="66" bestFit="1" customWidth="1"/>
    <col min="13574" max="13574" width="17.375" widthPt="104.25" style="66" customWidth="1"/>
    <col min="13575" max="13577" width="9.00390625" widthPt="54" style="66" customWidth="1"/>
    <col min="13578" max="13578" width="14.75390625" widthPt="88.5" style="66" customWidth="1"/>
    <col min="13579" max="13579" width="13.75390625" widthPt="82.5" style="66" customWidth="1"/>
    <col min="13580" max="13580" width="9.125" widthPt="54.75" style="66" bestFit="1" customWidth="1"/>
    <col min="13581" max="13824" width="9.00390625" widthPt="54" style="66" customWidth="1"/>
    <col min="13825" max="13825" width="9.125" widthPt="54.75" style="66" bestFit="1" customWidth="1"/>
    <col min="13826" max="13826" width="10.50390625" widthPt="63" style="66" bestFit="1" customWidth="1"/>
    <col min="13827" max="13827" width="9.125" widthPt="54.75" style="66" bestFit="1" customWidth="1"/>
    <col min="13828" max="13828" width="10.50390625" widthPt="63" style="66" bestFit="1" customWidth="1"/>
    <col min="13829" max="13829" width="9.125" widthPt="54.75" style="66" bestFit="1" customWidth="1"/>
    <col min="13830" max="13830" width="17.375" widthPt="104.25" style="66" customWidth="1"/>
    <col min="13831" max="13833" width="9.00390625" widthPt="54" style="66" customWidth="1"/>
    <col min="13834" max="13834" width="14.75390625" widthPt="88.5" style="66" customWidth="1"/>
    <col min="13835" max="13835" width="13.75390625" widthPt="82.5" style="66" customWidth="1"/>
    <col min="13836" max="13836" width="9.125" widthPt="54.75" style="66" bestFit="1" customWidth="1"/>
    <col min="13837" max="14080" width="9.00390625" widthPt="54" style="66" customWidth="1"/>
    <col min="14081" max="14081" width="9.125" widthPt="54.75" style="66" bestFit="1" customWidth="1"/>
    <col min="14082" max="14082" width="10.50390625" widthPt="63" style="66" bestFit="1" customWidth="1"/>
    <col min="14083" max="14083" width="9.125" widthPt="54.75" style="66" bestFit="1" customWidth="1"/>
    <col min="14084" max="14084" width="10.50390625" widthPt="63" style="66" bestFit="1" customWidth="1"/>
    <col min="14085" max="14085" width="9.125" widthPt="54.75" style="66" bestFit="1" customWidth="1"/>
    <col min="14086" max="14086" width="17.375" widthPt="104.25" style="66" customWidth="1"/>
    <col min="14087" max="14089" width="9.00390625" widthPt="54" style="66" customWidth="1"/>
    <col min="14090" max="14090" width="14.75390625" widthPt="88.5" style="66" customWidth="1"/>
    <col min="14091" max="14091" width="13.75390625" widthPt="82.5" style="66" customWidth="1"/>
    <col min="14092" max="14092" width="9.125" widthPt="54.75" style="66" bestFit="1" customWidth="1"/>
    <col min="14093" max="14336" width="9.00390625" widthPt="54" style="66" customWidth="1"/>
    <col min="14337" max="14337" width="9.125" widthPt="54.75" style="66" bestFit="1" customWidth="1"/>
    <col min="14338" max="14338" width="10.50390625" widthPt="63" style="66" bestFit="1" customWidth="1"/>
    <col min="14339" max="14339" width="9.125" widthPt="54.75" style="66" bestFit="1" customWidth="1"/>
    <col min="14340" max="14340" width="10.50390625" widthPt="63" style="66" bestFit="1" customWidth="1"/>
    <col min="14341" max="14341" width="9.125" widthPt="54.75" style="66" bestFit="1" customWidth="1"/>
    <col min="14342" max="14342" width="17.375" widthPt="104.25" style="66" customWidth="1"/>
    <col min="14343" max="14345" width="9.00390625" widthPt="54" style="66" customWidth="1"/>
    <col min="14346" max="14346" width="14.75390625" widthPt="88.5" style="66" customWidth="1"/>
    <col min="14347" max="14347" width="13.75390625" widthPt="82.5" style="66" customWidth="1"/>
    <col min="14348" max="14348" width="9.125" widthPt="54.75" style="66" bestFit="1" customWidth="1"/>
    <col min="14349" max="14592" width="9.00390625" widthPt="54" style="66" customWidth="1"/>
    <col min="14593" max="14593" width="9.125" widthPt="54.75" style="66" bestFit="1" customWidth="1"/>
    <col min="14594" max="14594" width="10.50390625" widthPt="63" style="66" bestFit="1" customWidth="1"/>
    <col min="14595" max="14595" width="9.125" widthPt="54.75" style="66" bestFit="1" customWidth="1"/>
    <col min="14596" max="14596" width="10.50390625" widthPt="63" style="66" bestFit="1" customWidth="1"/>
    <col min="14597" max="14597" width="9.125" widthPt="54.75" style="66" bestFit="1" customWidth="1"/>
    <col min="14598" max="14598" width="17.375" widthPt="104.25" style="66" customWidth="1"/>
    <col min="14599" max="14601" width="9.00390625" widthPt="54" style="66" customWidth="1"/>
    <col min="14602" max="14602" width="14.75390625" widthPt="88.5" style="66" customWidth="1"/>
    <col min="14603" max="14603" width="13.75390625" widthPt="82.5" style="66" customWidth="1"/>
    <col min="14604" max="14604" width="9.125" widthPt="54.75" style="66" bestFit="1" customWidth="1"/>
    <col min="14605" max="14848" width="9.00390625" widthPt="54" style="66" customWidth="1"/>
    <col min="14849" max="14849" width="9.125" widthPt="54.75" style="66" bestFit="1" customWidth="1"/>
    <col min="14850" max="14850" width="10.50390625" widthPt="63" style="66" bestFit="1" customWidth="1"/>
    <col min="14851" max="14851" width="9.125" widthPt="54.75" style="66" bestFit="1" customWidth="1"/>
    <col min="14852" max="14852" width="10.50390625" widthPt="63" style="66" bestFit="1" customWidth="1"/>
    <col min="14853" max="14853" width="9.125" widthPt="54.75" style="66" bestFit="1" customWidth="1"/>
    <col min="14854" max="14854" width="17.375" widthPt="104.25" style="66" customWidth="1"/>
    <col min="14855" max="14857" width="9.00390625" widthPt="54" style="66" customWidth="1"/>
    <col min="14858" max="14858" width="14.75390625" widthPt="88.5" style="66" customWidth="1"/>
    <col min="14859" max="14859" width="13.75390625" widthPt="82.5" style="66" customWidth="1"/>
    <col min="14860" max="14860" width="9.125" widthPt="54.75" style="66" bestFit="1" customWidth="1"/>
    <col min="14861" max="15104" width="9.00390625" widthPt="54" style="66" customWidth="1"/>
    <col min="15105" max="15105" width="9.125" widthPt="54.75" style="66" bestFit="1" customWidth="1"/>
    <col min="15106" max="15106" width="10.50390625" widthPt="63" style="66" bestFit="1" customWidth="1"/>
    <col min="15107" max="15107" width="9.125" widthPt="54.75" style="66" bestFit="1" customWidth="1"/>
    <col min="15108" max="15108" width="10.50390625" widthPt="63" style="66" bestFit="1" customWidth="1"/>
    <col min="15109" max="15109" width="9.125" widthPt="54.75" style="66" bestFit="1" customWidth="1"/>
    <col min="15110" max="15110" width="17.375" widthPt="104.25" style="66" customWidth="1"/>
    <col min="15111" max="15113" width="9.00390625" widthPt="54" style="66" customWidth="1"/>
    <col min="15114" max="15114" width="14.75390625" widthPt="88.5" style="66" customWidth="1"/>
    <col min="15115" max="15115" width="13.75390625" widthPt="82.5" style="66" customWidth="1"/>
    <col min="15116" max="15116" width="9.125" widthPt="54.75" style="66" bestFit="1" customWidth="1"/>
    <col min="15117" max="15360" width="9.00390625" widthPt="54" style="66" customWidth="1"/>
    <col min="15361" max="15361" width="9.125" widthPt="54.75" style="66" bestFit="1" customWidth="1"/>
    <col min="15362" max="15362" width="10.50390625" widthPt="63" style="66" bestFit="1" customWidth="1"/>
    <col min="15363" max="15363" width="9.125" widthPt="54.75" style="66" bestFit="1" customWidth="1"/>
    <col min="15364" max="15364" width="10.50390625" widthPt="63" style="66" bestFit="1" customWidth="1"/>
    <col min="15365" max="15365" width="9.125" widthPt="54.75" style="66" bestFit="1" customWidth="1"/>
    <col min="15366" max="15366" width="17.375" widthPt="104.25" style="66" customWidth="1"/>
    <col min="15367" max="15369" width="9.00390625" widthPt="54" style="66" customWidth="1"/>
    <col min="15370" max="15370" width="14.75390625" widthPt="88.5" style="66" customWidth="1"/>
    <col min="15371" max="15371" width="13.75390625" widthPt="82.5" style="66" customWidth="1"/>
    <col min="15372" max="15372" width="9.125" widthPt="54.75" style="66" bestFit="1" customWidth="1"/>
    <col min="15373" max="15616" width="9.00390625" widthPt="54" style="66" customWidth="1"/>
    <col min="15617" max="15617" width="9.125" widthPt="54.75" style="66" bestFit="1" customWidth="1"/>
    <col min="15618" max="15618" width="10.50390625" widthPt="63" style="66" bestFit="1" customWidth="1"/>
    <col min="15619" max="15619" width="9.125" widthPt="54.75" style="66" bestFit="1" customWidth="1"/>
    <col min="15620" max="15620" width="10.50390625" widthPt="63" style="66" bestFit="1" customWidth="1"/>
    <col min="15621" max="15621" width="9.125" widthPt="54.75" style="66" bestFit="1" customWidth="1"/>
    <col min="15622" max="15622" width="17.375" widthPt="104.25" style="66" customWidth="1"/>
    <col min="15623" max="15625" width="9.00390625" widthPt="54" style="66" customWidth="1"/>
    <col min="15626" max="15626" width="14.75390625" widthPt="88.5" style="66" customWidth="1"/>
    <col min="15627" max="15627" width="13.75390625" widthPt="82.5" style="66" customWidth="1"/>
    <col min="15628" max="15628" width="9.125" widthPt="54.75" style="66" bestFit="1" customWidth="1"/>
    <col min="15629" max="15872" width="9.00390625" widthPt="54" style="66" customWidth="1"/>
    <col min="15873" max="15873" width="9.125" widthPt="54.75" style="66" bestFit="1" customWidth="1"/>
    <col min="15874" max="15874" width="10.50390625" widthPt="63" style="66" bestFit="1" customWidth="1"/>
    <col min="15875" max="15875" width="9.125" widthPt="54.75" style="66" bestFit="1" customWidth="1"/>
    <col min="15876" max="15876" width="10.50390625" widthPt="63" style="66" bestFit="1" customWidth="1"/>
    <col min="15877" max="15877" width="9.125" widthPt="54.75" style="66" bestFit="1" customWidth="1"/>
    <col min="15878" max="15878" width="17.375" widthPt="104.25" style="66" customWidth="1"/>
    <col min="15879" max="15881" width="9.00390625" widthPt="54" style="66" customWidth="1"/>
    <col min="15882" max="15882" width="14.75390625" widthPt="88.5" style="66" customWidth="1"/>
    <col min="15883" max="15883" width="13.75390625" widthPt="82.5" style="66" customWidth="1"/>
    <col min="15884" max="15884" width="9.125" widthPt="54.75" style="66" bestFit="1" customWidth="1"/>
    <col min="15885" max="16128" width="9.00390625" widthPt="54" style="66" customWidth="1"/>
    <col min="16129" max="16129" width="9.125" widthPt="54.75" style="66" bestFit="1" customWidth="1"/>
    <col min="16130" max="16130" width="10.50390625" widthPt="63" style="66" bestFit="1" customWidth="1"/>
    <col min="16131" max="16131" width="9.125" widthPt="54.75" style="66" bestFit="1" customWidth="1"/>
    <col min="16132" max="16132" width="10.50390625" widthPt="63" style="66" bestFit="1" customWidth="1"/>
    <col min="16133" max="16133" width="9.125" widthPt="54.75" style="66" bestFit="1" customWidth="1"/>
    <col min="16134" max="16134" width="17.375" widthPt="104.25" style="66" customWidth="1"/>
    <col min="16135" max="16137" width="9.00390625" widthPt="54" style="66" customWidth="1"/>
    <col min="16138" max="16138" width="14.75390625" widthPt="88.5" style="66" customWidth="1"/>
    <col min="16139" max="16139" width="13.75390625" widthPt="82.5" style="66" customWidth="1"/>
    <col min="16140" max="16140" width="9.125" widthPt="54.75" style="66" bestFit="1" customWidth="1"/>
    <col min="16141" max="16384" width="9.00390625" widthPt="54" style="66" customWidth="1"/>
  </cols>
  <sheetData>
    <row r="1" spans="1:12" ht="13.5">
      <c r="A1" s="66" t="s">
        <v>206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264</v>
      </c>
      <c r="H1" s="66" t="s">
        <v>213</v>
      </c>
      <c r="I1" s="66" t="s">
        <v>214</v>
      </c>
      <c r="J1" s="66" t="s">
        <v>215</v>
      </c>
      <c r="K1" s="67" t="s">
        <v>216</v>
      </c>
      <c r="L1" s="67" t="s">
        <v>217</v>
      </c>
    </row>
    <row r="2" spans="1:12" ht="13.5">
      <c r="A2" s="66">
        <v>0</v>
      </c>
      <c r="B2" s="66">
        <v>100</v>
      </c>
      <c r="C2" s="66">
        <v>5.5</v>
      </c>
      <c r="D2" s="66">
        <v>100</v>
      </c>
      <c r="E2" s="66">
        <v>4</v>
      </c>
      <c r="F2" s="66">
        <v>2</v>
      </c>
      <c r="G2" s="68" t="s">
        <v>263</v>
      </c>
      <c r="H2" s="66"/>
      <c r="I2" s="66"/>
      <c r="J2" s="66">
        <v>3</v>
      </c>
      <c r="K2" s="66">
        <v>0.2</v>
      </c>
      <c r="L2" s="66">
        <v>1</v>
      </c>
    </row>
    <row r="3" spans="1:12" ht="13.5">
      <c r="A3" s="66">
        <v>0</v>
      </c>
      <c r="B3" s="66">
        <v>1000</v>
      </c>
      <c r="C3" s="66">
        <v>5.5</v>
      </c>
      <c r="D3" s="66">
        <v>1000</v>
      </c>
      <c r="E3" s="66">
        <v>4</v>
      </c>
      <c r="F3" s="66">
        <v>2</v>
      </c>
      <c r="G3" s="68" t="s">
        <v>265</v>
      </c>
      <c r="H3" s="66"/>
      <c r="I3" s="66"/>
      <c r="J3" s="66">
        <v>5</v>
      </c>
      <c r="K3" s="66">
        <v>0.2</v>
      </c>
      <c r="L3" s="66">
        <v>1000</v>
      </c>
    </row>
    <row r="4" spans="1:12" ht="13.5">
      <c r="A4" s="66">
        <v>0</v>
      </c>
      <c r="B4" s="66">
        <v>10000</v>
      </c>
      <c r="C4" s="66">
        <v>5.5</v>
      </c>
      <c r="D4" s="66">
        <v>10000</v>
      </c>
      <c r="E4" s="66">
        <v>4</v>
      </c>
      <c r="F4" s="66">
        <v>2</v>
      </c>
      <c r="G4" s="68" t="s">
        <v>266</v>
      </c>
      <c r="H4" s="66"/>
      <c r="I4" s="66"/>
      <c r="J4" s="66">
        <v>4</v>
      </c>
      <c r="K4" s="66">
        <v>0.2</v>
      </c>
      <c r="L4" s="66">
        <v>1000</v>
      </c>
    </row>
    <row r="5" spans="1:12" ht="13.5">
      <c r="A5" s="66">
        <v>0</v>
      </c>
      <c r="B5" s="66">
        <v>100000</v>
      </c>
      <c r="C5" s="66">
        <v>5.5</v>
      </c>
      <c r="D5" s="66">
        <v>100000</v>
      </c>
      <c r="E5" s="66">
        <v>4</v>
      </c>
      <c r="F5" s="66">
        <v>2</v>
      </c>
      <c r="G5" s="68" t="s">
        <v>267</v>
      </c>
      <c r="H5" s="66"/>
      <c r="I5" s="66"/>
      <c r="J5" s="66">
        <v>3</v>
      </c>
      <c r="K5" s="66">
        <v>0.2</v>
      </c>
      <c r="L5" s="66">
        <v>1000</v>
      </c>
    </row>
    <row r="6" spans="1:12" ht="13.5">
      <c r="A6" s="66">
        <v>0</v>
      </c>
      <c r="B6" s="66">
        <v>1000000</v>
      </c>
      <c r="C6" s="66">
        <v>5.5</v>
      </c>
      <c r="D6" s="66">
        <v>1000000</v>
      </c>
      <c r="E6" s="66">
        <v>2</v>
      </c>
      <c r="F6" s="66">
        <v>2</v>
      </c>
      <c r="G6" s="68" t="s">
        <v>268</v>
      </c>
      <c r="H6" s="66"/>
      <c r="I6" s="66"/>
      <c r="J6" s="66">
        <v>5</v>
      </c>
      <c r="K6" s="66">
        <v>0.2</v>
      </c>
      <c r="L6" s="66">
        <v>1000000</v>
      </c>
    </row>
    <row r="7" spans="1:12" ht="13.5">
      <c r="A7" s="66">
        <v>0</v>
      </c>
      <c r="B7" s="66">
        <v>10000000</v>
      </c>
      <c r="C7" s="66">
        <v>5.5</v>
      </c>
      <c r="D7" s="66">
        <v>10000000</v>
      </c>
      <c r="E7" s="66">
        <v>2</v>
      </c>
      <c r="F7" s="66">
        <v>2</v>
      </c>
      <c r="G7" s="68" t="s">
        <v>269</v>
      </c>
      <c r="H7" s="66"/>
      <c r="I7" s="66"/>
      <c r="J7" s="66">
        <v>4</v>
      </c>
      <c r="K7" s="66">
        <v>0.2</v>
      </c>
      <c r="L7" s="66">
        <v>1000000</v>
      </c>
    </row>
    <row r="8" spans="1:12" ht="13.5">
      <c r="A8" s="66">
        <v>0</v>
      </c>
      <c r="B8" s="66">
        <v>100000000</v>
      </c>
      <c r="C8" s="66">
        <v>5.5</v>
      </c>
      <c r="D8" s="66">
        <v>100000000</v>
      </c>
      <c r="E8" s="66">
        <v>2</v>
      </c>
      <c r="F8" s="66">
        <v>2</v>
      </c>
      <c r="G8" s="68" t="s">
        <v>270</v>
      </c>
      <c r="H8" s="66"/>
      <c r="I8" s="66"/>
      <c r="J8" s="66">
        <v>3</v>
      </c>
      <c r="K8" s="66">
        <v>0.2</v>
      </c>
      <c r="L8" s="66">
        <v>1000000</v>
      </c>
    </row>
  </sheetData>
  <printOptions/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K2" sqref="K2"/>
    </sheetView>
  </sheetViews>
  <sheetFormatPr defaultColWidth="9.00390625" defaultColWidthPt="54" defaultRowHeight="13.5"/>
  <cols>
    <col min="1" max="5" width="9.00390625" widthPt="54" style="66" customWidth="1"/>
    <col min="6" max="6" width="7.50390625" widthPt="45" style="66" customWidth="1"/>
    <col min="7" max="7" width="21.375" widthPt="128.25" style="66" customWidth="1"/>
    <col min="8" max="9" width="6.875" widthPt="41.25" style="66" customWidth="1"/>
    <col min="10" max="10" width="15.125" widthPt="90.75" style="66" customWidth="1"/>
    <col min="11" max="11" width="6.75390625" widthPt="40.5" style="66" customWidth="1"/>
    <col min="12" max="12" width="8.00390625" widthPt="48" style="66" customWidth="1"/>
    <col min="13" max="13" width="15.00390625" widthPt="90" style="66" customWidth="1"/>
    <col min="14" max="261" width="9.00390625" widthPt="54" style="66" customWidth="1"/>
    <col min="262" max="262" width="7.50390625" widthPt="45" style="66" customWidth="1"/>
    <col min="263" max="263" width="9.00390625" widthPt="54" style="66" customWidth="1"/>
    <col min="264" max="265" width="6.875" widthPt="41.25" style="66" customWidth="1"/>
    <col min="266" max="266" width="7.00390625" widthPt="42" style="66" customWidth="1"/>
    <col min="267" max="267" width="6.75390625" widthPt="40.5" style="66" customWidth="1"/>
    <col min="268" max="268" width="8.00390625" widthPt="48" style="66" customWidth="1"/>
    <col min="269" max="269" width="15.00390625" widthPt="90" style="66" customWidth="1"/>
    <col min="270" max="517" width="9.00390625" widthPt="54" style="66" customWidth="1"/>
    <col min="518" max="518" width="7.50390625" widthPt="45" style="66" customWidth="1"/>
    <col min="519" max="519" width="9.00390625" widthPt="54" style="66" customWidth="1"/>
    <col min="520" max="521" width="6.875" widthPt="41.25" style="66" customWidth="1"/>
    <col min="522" max="522" width="7.00390625" widthPt="42" style="66" customWidth="1"/>
    <col min="523" max="523" width="6.75390625" widthPt="40.5" style="66" customWidth="1"/>
    <col min="524" max="524" width="8.00390625" widthPt="48" style="66" customWidth="1"/>
    <col min="525" max="525" width="15.00390625" widthPt="90" style="66" customWidth="1"/>
    <col min="526" max="773" width="9.00390625" widthPt="54" style="66" customWidth="1"/>
    <col min="774" max="774" width="7.50390625" widthPt="45" style="66" customWidth="1"/>
    <col min="775" max="775" width="9.00390625" widthPt="54" style="66" customWidth="1"/>
    <col min="776" max="777" width="6.875" widthPt="41.25" style="66" customWidth="1"/>
    <col min="778" max="778" width="7.00390625" widthPt="42" style="66" customWidth="1"/>
    <col min="779" max="779" width="6.75390625" widthPt="40.5" style="66" customWidth="1"/>
    <col min="780" max="780" width="8.00390625" widthPt="48" style="66" customWidth="1"/>
    <col min="781" max="781" width="15.00390625" widthPt="90" style="66" customWidth="1"/>
    <col min="782" max="1029" width="9.00390625" widthPt="54" style="66" customWidth="1"/>
    <col min="1030" max="1030" width="7.50390625" widthPt="45" style="66" customWidth="1"/>
    <col min="1031" max="1031" width="9.00390625" widthPt="54" style="66" customWidth="1"/>
    <col min="1032" max="1033" width="6.875" widthPt="41.25" style="66" customWidth="1"/>
    <col min="1034" max="1034" width="7.00390625" widthPt="42" style="66" customWidth="1"/>
    <col min="1035" max="1035" width="6.75390625" widthPt="40.5" style="66" customWidth="1"/>
    <col min="1036" max="1036" width="8.00390625" widthPt="48" style="66" customWidth="1"/>
    <col min="1037" max="1037" width="15.00390625" widthPt="90" style="66" customWidth="1"/>
    <col min="1038" max="1285" width="9.00390625" widthPt="54" style="66" customWidth="1"/>
    <col min="1286" max="1286" width="7.50390625" widthPt="45" style="66" customWidth="1"/>
    <col min="1287" max="1287" width="9.00390625" widthPt="54" style="66" customWidth="1"/>
    <col min="1288" max="1289" width="6.875" widthPt="41.25" style="66" customWidth="1"/>
    <col min="1290" max="1290" width="7.00390625" widthPt="42" style="66" customWidth="1"/>
    <col min="1291" max="1291" width="6.75390625" widthPt="40.5" style="66" customWidth="1"/>
    <col min="1292" max="1292" width="8.00390625" widthPt="48" style="66" customWidth="1"/>
    <col min="1293" max="1293" width="15.00390625" widthPt="90" style="66" customWidth="1"/>
    <col min="1294" max="1541" width="9.00390625" widthPt="54" style="66" customWidth="1"/>
    <col min="1542" max="1542" width="7.50390625" widthPt="45" style="66" customWidth="1"/>
    <col min="1543" max="1543" width="9.00390625" widthPt="54" style="66" customWidth="1"/>
    <col min="1544" max="1545" width="6.875" widthPt="41.25" style="66" customWidth="1"/>
    <col min="1546" max="1546" width="7.00390625" widthPt="42" style="66" customWidth="1"/>
    <col min="1547" max="1547" width="6.75390625" widthPt="40.5" style="66" customWidth="1"/>
    <col min="1548" max="1548" width="8.00390625" widthPt="48" style="66" customWidth="1"/>
    <col min="1549" max="1549" width="15.00390625" widthPt="90" style="66" customWidth="1"/>
    <col min="1550" max="1797" width="9.00390625" widthPt="54" style="66" customWidth="1"/>
    <col min="1798" max="1798" width="7.50390625" widthPt="45" style="66" customWidth="1"/>
    <col min="1799" max="1799" width="9.00390625" widthPt="54" style="66" customWidth="1"/>
    <col min="1800" max="1801" width="6.875" widthPt="41.25" style="66" customWidth="1"/>
    <col min="1802" max="1802" width="7.00390625" widthPt="42" style="66" customWidth="1"/>
    <col min="1803" max="1803" width="6.75390625" widthPt="40.5" style="66" customWidth="1"/>
    <col min="1804" max="1804" width="8.00390625" widthPt="48" style="66" customWidth="1"/>
    <col min="1805" max="1805" width="15.00390625" widthPt="90" style="66" customWidth="1"/>
    <col min="1806" max="2053" width="9.00390625" widthPt="54" style="66" customWidth="1"/>
    <col min="2054" max="2054" width="7.50390625" widthPt="45" style="66" customWidth="1"/>
    <col min="2055" max="2055" width="9.00390625" widthPt="54" style="66" customWidth="1"/>
    <col min="2056" max="2057" width="6.875" widthPt="41.25" style="66" customWidth="1"/>
    <col min="2058" max="2058" width="7.00390625" widthPt="42" style="66" customWidth="1"/>
    <col min="2059" max="2059" width="6.75390625" widthPt="40.5" style="66" customWidth="1"/>
    <col min="2060" max="2060" width="8.00390625" widthPt="48" style="66" customWidth="1"/>
    <col min="2061" max="2061" width="15.00390625" widthPt="90" style="66" customWidth="1"/>
    <col min="2062" max="2309" width="9.00390625" widthPt="54" style="66" customWidth="1"/>
    <col min="2310" max="2310" width="7.50390625" widthPt="45" style="66" customWidth="1"/>
    <col min="2311" max="2311" width="9.00390625" widthPt="54" style="66" customWidth="1"/>
    <col min="2312" max="2313" width="6.875" widthPt="41.25" style="66" customWidth="1"/>
    <col min="2314" max="2314" width="7.00390625" widthPt="42" style="66" customWidth="1"/>
    <col min="2315" max="2315" width="6.75390625" widthPt="40.5" style="66" customWidth="1"/>
    <col min="2316" max="2316" width="8.00390625" widthPt="48" style="66" customWidth="1"/>
    <col min="2317" max="2317" width="15.00390625" widthPt="90" style="66" customWidth="1"/>
    <col min="2318" max="2565" width="9.00390625" widthPt="54" style="66" customWidth="1"/>
    <col min="2566" max="2566" width="7.50390625" widthPt="45" style="66" customWidth="1"/>
    <col min="2567" max="2567" width="9.00390625" widthPt="54" style="66" customWidth="1"/>
    <col min="2568" max="2569" width="6.875" widthPt="41.25" style="66" customWidth="1"/>
    <col min="2570" max="2570" width="7.00390625" widthPt="42" style="66" customWidth="1"/>
    <col min="2571" max="2571" width="6.75390625" widthPt="40.5" style="66" customWidth="1"/>
    <col min="2572" max="2572" width="8.00390625" widthPt="48" style="66" customWidth="1"/>
    <col min="2573" max="2573" width="15.00390625" widthPt="90" style="66" customWidth="1"/>
    <col min="2574" max="2821" width="9.00390625" widthPt="54" style="66" customWidth="1"/>
    <col min="2822" max="2822" width="7.50390625" widthPt="45" style="66" customWidth="1"/>
    <col min="2823" max="2823" width="9.00390625" widthPt="54" style="66" customWidth="1"/>
    <col min="2824" max="2825" width="6.875" widthPt="41.25" style="66" customWidth="1"/>
    <col min="2826" max="2826" width="7.00390625" widthPt="42" style="66" customWidth="1"/>
    <col min="2827" max="2827" width="6.75390625" widthPt="40.5" style="66" customWidth="1"/>
    <col min="2828" max="2828" width="8.00390625" widthPt="48" style="66" customWidth="1"/>
    <col min="2829" max="2829" width="15.00390625" widthPt="90" style="66" customWidth="1"/>
    <col min="2830" max="3077" width="9.00390625" widthPt="54" style="66" customWidth="1"/>
    <col min="3078" max="3078" width="7.50390625" widthPt="45" style="66" customWidth="1"/>
    <col min="3079" max="3079" width="9.00390625" widthPt="54" style="66" customWidth="1"/>
    <col min="3080" max="3081" width="6.875" widthPt="41.25" style="66" customWidth="1"/>
    <col min="3082" max="3082" width="7.00390625" widthPt="42" style="66" customWidth="1"/>
    <col min="3083" max="3083" width="6.75390625" widthPt="40.5" style="66" customWidth="1"/>
    <col min="3084" max="3084" width="8.00390625" widthPt="48" style="66" customWidth="1"/>
    <col min="3085" max="3085" width="15.00390625" widthPt="90" style="66" customWidth="1"/>
    <col min="3086" max="3333" width="9.00390625" widthPt="54" style="66" customWidth="1"/>
    <col min="3334" max="3334" width="7.50390625" widthPt="45" style="66" customWidth="1"/>
    <col min="3335" max="3335" width="9.00390625" widthPt="54" style="66" customWidth="1"/>
    <col min="3336" max="3337" width="6.875" widthPt="41.25" style="66" customWidth="1"/>
    <col min="3338" max="3338" width="7.00390625" widthPt="42" style="66" customWidth="1"/>
    <col min="3339" max="3339" width="6.75390625" widthPt="40.5" style="66" customWidth="1"/>
    <col min="3340" max="3340" width="8.00390625" widthPt="48" style="66" customWidth="1"/>
    <col min="3341" max="3341" width="15.00390625" widthPt="90" style="66" customWidth="1"/>
    <col min="3342" max="3589" width="9.00390625" widthPt="54" style="66" customWidth="1"/>
    <col min="3590" max="3590" width="7.50390625" widthPt="45" style="66" customWidth="1"/>
    <col min="3591" max="3591" width="9.00390625" widthPt="54" style="66" customWidth="1"/>
    <col min="3592" max="3593" width="6.875" widthPt="41.25" style="66" customWidth="1"/>
    <col min="3594" max="3594" width="7.00390625" widthPt="42" style="66" customWidth="1"/>
    <col min="3595" max="3595" width="6.75390625" widthPt="40.5" style="66" customWidth="1"/>
    <col min="3596" max="3596" width="8.00390625" widthPt="48" style="66" customWidth="1"/>
    <col min="3597" max="3597" width="15.00390625" widthPt="90" style="66" customWidth="1"/>
    <col min="3598" max="3845" width="9.00390625" widthPt="54" style="66" customWidth="1"/>
    <col min="3846" max="3846" width="7.50390625" widthPt="45" style="66" customWidth="1"/>
    <col min="3847" max="3847" width="9.00390625" widthPt="54" style="66" customWidth="1"/>
    <col min="3848" max="3849" width="6.875" widthPt="41.25" style="66" customWidth="1"/>
    <col min="3850" max="3850" width="7.00390625" widthPt="42" style="66" customWidth="1"/>
    <col min="3851" max="3851" width="6.75390625" widthPt="40.5" style="66" customWidth="1"/>
    <col min="3852" max="3852" width="8.00390625" widthPt="48" style="66" customWidth="1"/>
    <col min="3853" max="3853" width="15.00390625" widthPt="90" style="66" customWidth="1"/>
    <col min="3854" max="4101" width="9.00390625" widthPt="54" style="66" customWidth="1"/>
    <col min="4102" max="4102" width="7.50390625" widthPt="45" style="66" customWidth="1"/>
    <col min="4103" max="4103" width="9.00390625" widthPt="54" style="66" customWidth="1"/>
    <col min="4104" max="4105" width="6.875" widthPt="41.25" style="66" customWidth="1"/>
    <col min="4106" max="4106" width="7.00390625" widthPt="42" style="66" customWidth="1"/>
    <col min="4107" max="4107" width="6.75390625" widthPt="40.5" style="66" customWidth="1"/>
    <col min="4108" max="4108" width="8.00390625" widthPt="48" style="66" customWidth="1"/>
    <col min="4109" max="4109" width="15.00390625" widthPt="90" style="66" customWidth="1"/>
    <col min="4110" max="4357" width="9.00390625" widthPt="54" style="66" customWidth="1"/>
    <col min="4358" max="4358" width="7.50390625" widthPt="45" style="66" customWidth="1"/>
    <col min="4359" max="4359" width="9.00390625" widthPt="54" style="66" customWidth="1"/>
    <col min="4360" max="4361" width="6.875" widthPt="41.25" style="66" customWidth="1"/>
    <col min="4362" max="4362" width="7.00390625" widthPt="42" style="66" customWidth="1"/>
    <col min="4363" max="4363" width="6.75390625" widthPt="40.5" style="66" customWidth="1"/>
    <col min="4364" max="4364" width="8.00390625" widthPt="48" style="66" customWidth="1"/>
    <col min="4365" max="4365" width="15.00390625" widthPt="90" style="66" customWidth="1"/>
    <col min="4366" max="4613" width="9.00390625" widthPt="54" style="66" customWidth="1"/>
    <col min="4614" max="4614" width="7.50390625" widthPt="45" style="66" customWidth="1"/>
    <col min="4615" max="4615" width="9.00390625" widthPt="54" style="66" customWidth="1"/>
    <col min="4616" max="4617" width="6.875" widthPt="41.25" style="66" customWidth="1"/>
    <col min="4618" max="4618" width="7.00390625" widthPt="42" style="66" customWidth="1"/>
    <col min="4619" max="4619" width="6.75390625" widthPt="40.5" style="66" customWidth="1"/>
    <col min="4620" max="4620" width="8.00390625" widthPt="48" style="66" customWidth="1"/>
    <col min="4621" max="4621" width="15.00390625" widthPt="90" style="66" customWidth="1"/>
    <col min="4622" max="4869" width="9.00390625" widthPt="54" style="66" customWidth="1"/>
    <col min="4870" max="4870" width="7.50390625" widthPt="45" style="66" customWidth="1"/>
    <col min="4871" max="4871" width="9.00390625" widthPt="54" style="66" customWidth="1"/>
    <col min="4872" max="4873" width="6.875" widthPt="41.25" style="66" customWidth="1"/>
    <col min="4874" max="4874" width="7.00390625" widthPt="42" style="66" customWidth="1"/>
    <col min="4875" max="4875" width="6.75390625" widthPt="40.5" style="66" customWidth="1"/>
    <col min="4876" max="4876" width="8.00390625" widthPt="48" style="66" customWidth="1"/>
    <col min="4877" max="4877" width="15.00390625" widthPt="90" style="66" customWidth="1"/>
    <col min="4878" max="5125" width="9.00390625" widthPt="54" style="66" customWidth="1"/>
    <col min="5126" max="5126" width="7.50390625" widthPt="45" style="66" customWidth="1"/>
    <col min="5127" max="5127" width="9.00390625" widthPt="54" style="66" customWidth="1"/>
    <col min="5128" max="5129" width="6.875" widthPt="41.25" style="66" customWidth="1"/>
    <col min="5130" max="5130" width="7.00390625" widthPt="42" style="66" customWidth="1"/>
    <col min="5131" max="5131" width="6.75390625" widthPt="40.5" style="66" customWidth="1"/>
    <col min="5132" max="5132" width="8.00390625" widthPt="48" style="66" customWidth="1"/>
    <col min="5133" max="5133" width="15.00390625" widthPt="90" style="66" customWidth="1"/>
    <col min="5134" max="5381" width="9.00390625" widthPt="54" style="66" customWidth="1"/>
    <col min="5382" max="5382" width="7.50390625" widthPt="45" style="66" customWidth="1"/>
    <col min="5383" max="5383" width="9.00390625" widthPt="54" style="66" customWidth="1"/>
    <col min="5384" max="5385" width="6.875" widthPt="41.25" style="66" customWidth="1"/>
    <col min="5386" max="5386" width="7.00390625" widthPt="42" style="66" customWidth="1"/>
    <col min="5387" max="5387" width="6.75390625" widthPt="40.5" style="66" customWidth="1"/>
    <col min="5388" max="5388" width="8.00390625" widthPt="48" style="66" customWidth="1"/>
    <col min="5389" max="5389" width="15.00390625" widthPt="90" style="66" customWidth="1"/>
    <col min="5390" max="5637" width="9.00390625" widthPt="54" style="66" customWidth="1"/>
    <col min="5638" max="5638" width="7.50390625" widthPt="45" style="66" customWidth="1"/>
    <col min="5639" max="5639" width="9.00390625" widthPt="54" style="66" customWidth="1"/>
    <col min="5640" max="5641" width="6.875" widthPt="41.25" style="66" customWidth="1"/>
    <col min="5642" max="5642" width="7.00390625" widthPt="42" style="66" customWidth="1"/>
    <col min="5643" max="5643" width="6.75390625" widthPt="40.5" style="66" customWidth="1"/>
    <col min="5644" max="5644" width="8.00390625" widthPt="48" style="66" customWidth="1"/>
    <col min="5645" max="5645" width="15.00390625" widthPt="90" style="66" customWidth="1"/>
    <col min="5646" max="5893" width="9.00390625" widthPt="54" style="66" customWidth="1"/>
    <col min="5894" max="5894" width="7.50390625" widthPt="45" style="66" customWidth="1"/>
    <col min="5895" max="5895" width="9.00390625" widthPt="54" style="66" customWidth="1"/>
    <col min="5896" max="5897" width="6.875" widthPt="41.25" style="66" customWidth="1"/>
    <col min="5898" max="5898" width="7.00390625" widthPt="42" style="66" customWidth="1"/>
    <col min="5899" max="5899" width="6.75390625" widthPt="40.5" style="66" customWidth="1"/>
    <col min="5900" max="5900" width="8.00390625" widthPt="48" style="66" customWidth="1"/>
    <col min="5901" max="5901" width="15.00390625" widthPt="90" style="66" customWidth="1"/>
    <col min="5902" max="6149" width="9.00390625" widthPt="54" style="66" customWidth="1"/>
    <col min="6150" max="6150" width="7.50390625" widthPt="45" style="66" customWidth="1"/>
    <col min="6151" max="6151" width="9.00390625" widthPt="54" style="66" customWidth="1"/>
    <col min="6152" max="6153" width="6.875" widthPt="41.25" style="66" customWidth="1"/>
    <col min="6154" max="6154" width="7.00390625" widthPt="42" style="66" customWidth="1"/>
    <col min="6155" max="6155" width="6.75390625" widthPt="40.5" style="66" customWidth="1"/>
    <col min="6156" max="6156" width="8.00390625" widthPt="48" style="66" customWidth="1"/>
    <col min="6157" max="6157" width="15.00390625" widthPt="90" style="66" customWidth="1"/>
    <col min="6158" max="6405" width="9.00390625" widthPt="54" style="66" customWidth="1"/>
    <col min="6406" max="6406" width="7.50390625" widthPt="45" style="66" customWidth="1"/>
    <col min="6407" max="6407" width="9.00390625" widthPt="54" style="66" customWidth="1"/>
    <col min="6408" max="6409" width="6.875" widthPt="41.25" style="66" customWidth="1"/>
    <col min="6410" max="6410" width="7.00390625" widthPt="42" style="66" customWidth="1"/>
    <col min="6411" max="6411" width="6.75390625" widthPt="40.5" style="66" customWidth="1"/>
    <col min="6412" max="6412" width="8.00390625" widthPt="48" style="66" customWidth="1"/>
    <col min="6413" max="6413" width="15.00390625" widthPt="90" style="66" customWidth="1"/>
    <col min="6414" max="6661" width="9.00390625" widthPt="54" style="66" customWidth="1"/>
    <col min="6662" max="6662" width="7.50390625" widthPt="45" style="66" customWidth="1"/>
    <col min="6663" max="6663" width="9.00390625" widthPt="54" style="66" customWidth="1"/>
    <col min="6664" max="6665" width="6.875" widthPt="41.25" style="66" customWidth="1"/>
    <col min="6666" max="6666" width="7.00390625" widthPt="42" style="66" customWidth="1"/>
    <col min="6667" max="6667" width="6.75390625" widthPt="40.5" style="66" customWidth="1"/>
    <col min="6668" max="6668" width="8.00390625" widthPt="48" style="66" customWidth="1"/>
    <col min="6669" max="6669" width="15.00390625" widthPt="90" style="66" customWidth="1"/>
    <col min="6670" max="6917" width="9.00390625" widthPt="54" style="66" customWidth="1"/>
    <col min="6918" max="6918" width="7.50390625" widthPt="45" style="66" customWidth="1"/>
    <col min="6919" max="6919" width="9.00390625" widthPt="54" style="66" customWidth="1"/>
    <col min="6920" max="6921" width="6.875" widthPt="41.25" style="66" customWidth="1"/>
    <col min="6922" max="6922" width="7.00390625" widthPt="42" style="66" customWidth="1"/>
    <col min="6923" max="6923" width="6.75390625" widthPt="40.5" style="66" customWidth="1"/>
    <col min="6924" max="6924" width="8.00390625" widthPt="48" style="66" customWidth="1"/>
    <col min="6925" max="6925" width="15.00390625" widthPt="90" style="66" customWidth="1"/>
    <col min="6926" max="7173" width="9.00390625" widthPt="54" style="66" customWidth="1"/>
    <col min="7174" max="7174" width="7.50390625" widthPt="45" style="66" customWidth="1"/>
    <col min="7175" max="7175" width="9.00390625" widthPt="54" style="66" customWidth="1"/>
    <col min="7176" max="7177" width="6.875" widthPt="41.25" style="66" customWidth="1"/>
    <col min="7178" max="7178" width="7.00390625" widthPt="42" style="66" customWidth="1"/>
    <col min="7179" max="7179" width="6.75390625" widthPt="40.5" style="66" customWidth="1"/>
    <col min="7180" max="7180" width="8.00390625" widthPt="48" style="66" customWidth="1"/>
    <col min="7181" max="7181" width="15.00390625" widthPt="90" style="66" customWidth="1"/>
    <col min="7182" max="7429" width="9.00390625" widthPt="54" style="66" customWidth="1"/>
    <col min="7430" max="7430" width="7.50390625" widthPt="45" style="66" customWidth="1"/>
    <col min="7431" max="7431" width="9.00390625" widthPt="54" style="66" customWidth="1"/>
    <col min="7432" max="7433" width="6.875" widthPt="41.25" style="66" customWidth="1"/>
    <col min="7434" max="7434" width="7.00390625" widthPt="42" style="66" customWidth="1"/>
    <col min="7435" max="7435" width="6.75390625" widthPt="40.5" style="66" customWidth="1"/>
    <col min="7436" max="7436" width="8.00390625" widthPt="48" style="66" customWidth="1"/>
    <col min="7437" max="7437" width="15.00390625" widthPt="90" style="66" customWidth="1"/>
    <col min="7438" max="7685" width="9.00390625" widthPt="54" style="66" customWidth="1"/>
    <col min="7686" max="7686" width="7.50390625" widthPt="45" style="66" customWidth="1"/>
    <col min="7687" max="7687" width="9.00390625" widthPt="54" style="66" customWidth="1"/>
    <col min="7688" max="7689" width="6.875" widthPt="41.25" style="66" customWidth="1"/>
    <col min="7690" max="7690" width="7.00390625" widthPt="42" style="66" customWidth="1"/>
    <col min="7691" max="7691" width="6.75390625" widthPt="40.5" style="66" customWidth="1"/>
    <col min="7692" max="7692" width="8.00390625" widthPt="48" style="66" customWidth="1"/>
    <col min="7693" max="7693" width="15.00390625" widthPt="90" style="66" customWidth="1"/>
    <col min="7694" max="7941" width="9.00390625" widthPt="54" style="66" customWidth="1"/>
    <col min="7942" max="7942" width="7.50390625" widthPt="45" style="66" customWidth="1"/>
    <col min="7943" max="7943" width="9.00390625" widthPt="54" style="66" customWidth="1"/>
    <col min="7944" max="7945" width="6.875" widthPt="41.25" style="66" customWidth="1"/>
    <col min="7946" max="7946" width="7.00390625" widthPt="42" style="66" customWidth="1"/>
    <col min="7947" max="7947" width="6.75390625" widthPt="40.5" style="66" customWidth="1"/>
    <col min="7948" max="7948" width="8.00390625" widthPt="48" style="66" customWidth="1"/>
    <col min="7949" max="7949" width="15.00390625" widthPt="90" style="66" customWidth="1"/>
    <col min="7950" max="8197" width="9.00390625" widthPt="54" style="66" customWidth="1"/>
    <col min="8198" max="8198" width="7.50390625" widthPt="45" style="66" customWidth="1"/>
    <col min="8199" max="8199" width="9.00390625" widthPt="54" style="66" customWidth="1"/>
    <col min="8200" max="8201" width="6.875" widthPt="41.25" style="66" customWidth="1"/>
    <col min="8202" max="8202" width="7.00390625" widthPt="42" style="66" customWidth="1"/>
    <col min="8203" max="8203" width="6.75390625" widthPt="40.5" style="66" customWidth="1"/>
    <col min="8204" max="8204" width="8.00390625" widthPt="48" style="66" customWidth="1"/>
    <col min="8205" max="8205" width="15.00390625" widthPt="90" style="66" customWidth="1"/>
    <col min="8206" max="8453" width="9.00390625" widthPt="54" style="66" customWidth="1"/>
    <col min="8454" max="8454" width="7.50390625" widthPt="45" style="66" customWidth="1"/>
    <col min="8455" max="8455" width="9.00390625" widthPt="54" style="66" customWidth="1"/>
    <col min="8456" max="8457" width="6.875" widthPt="41.25" style="66" customWidth="1"/>
    <col min="8458" max="8458" width="7.00390625" widthPt="42" style="66" customWidth="1"/>
    <col min="8459" max="8459" width="6.75390625" widthPt="40.5" style="66" customWidth="1"/>
    <col min="8460" max="8460" width="8.00390625" widthPt="48" style="66" customWidth="1"/>
    <col min="8461" max="8461" width="15.00390625" widthPt="90" style="66" customWidth="1"/>
    <col min="8462" max="8709" width="9.00390625" widthPt="54" style="66" customWidth="1"/>
    <col min="8710" max="8710" width="7.50390625" widthPt="45" style="66" customWidth="1"/>
    <col min="8711" max="8711" width="9.00390625" widthPt="54" style="66" customWidth="1"/>
    <col min="8712" max="8713" width="6.875" widthPt="41.25" style="66" customWidth="1"/>
    <col min="8714" max="8714" width="7.00390625" widthPt="42" style="66" customWidth="1"/>
    <col min="8715" max="8715" width="6.75390625" widthPt="40.5" style="66" customWidth="1"/>
    <col min="8716" max="8716" width="8.00390625" widthPt="48" style="66" customWidth="1"/>
    <col min="8717" max="8717" width="15.00390625" widthPt="90" style="66" customWidth="1"/>
    <col min="8718" max="8965" width="9.00390625" widthPt="54" style="66" customWidth="1"/>
    <col min="8966" max="8966" width="7.50390625" widthPt="45" style="66" customWidth="1"/>
    <col min="8967" max="8967" width="9.00390625" widthPt="54" style="66" customWidth="1"/>
    <col min="8968" max="8969" width="6.875" widthPt="41.25" style="66" customWidth="1"/>
    <col min="8970" max="8970" width="7.00390625" widthPt="42" style="66" customWidth="1"/>
    <col min="8971" max="8971" width="6.75390625" widthPt="40.5" style="66" customWidth="1"/>
    <col min="8972" max="8972" width="8.00390625" widthPt="48" style="66" customWidth="1"/>
    <col min="8973" max="8973" width="15.00390625" widthPt="90" style="66" customWidth="1"/>
    <col min="8974" max="9221" width="9.00390625" widthPt="54" style="66" customWidth="1"/>
    <col min="9222" max="9222" width="7.50390625" widthPt="45" style="66" customWidth="1"/>
    <col min="9223" max="9223" width="9.00390625" widthPt="54" style="66" customWidth="1"/>
    <col min="9224" max="9225" width="6.875" widthPt="41.25" style="66" customWidth="1"/>
    <col min="9226" max="9226" width="7.00390625" widthPt="42" style="66" customWidth="1"/>
    <col min="9227" max="9227" width="6.75390625" widthPt="40.5" style="66" customWidth="1"/>
    <col min="9228" max="9228" width="8.00390625" widthPt="48" style="66" customWidth="1"/>
    <col min="9229" max="9229" width="15.00390625" widthPt="90" style="66" customWidth="1"/>
    <col min="9230" max="9477" width="9.00390625" widthPt="54" style="66" customWidth="1"/>
    <col min="9478" max="9478" width="7.50390625" widthPt="45" style="66" customWidth="1"/>
    <col min="9479" max="9479" width="9.00390625" widthPt="54" style="66" customWidth="1"/>
    <col min="9480" max="9481" width="6.875" widthPt="41.25" style="66" customWidth="1"/>
    <col min="9482" max="9482" width="7.00390625" widthPt="42" style="66" customWidth="1"/>
    <col min="9483" max="9483" width="6.75390625" widthPt="40.5" style="66" customWidth="1"/>
    <col min="9484" max="9484" width="8.00390625" widthPt="48" style="66" customWidth="1"/>
    <col min="9485" max="9485" width="15.00390625" widthPt="90" style="66" customWidth="1"/>
    <col min="9486" max="9733" width="9.00390625" widthPt="54" style="66" customWidth="1"/>
    <col min="9734" max="9734" width="7.50390625" widthPt="45" style="66" customWidth="1"/>
    <col min="9735" max="9735" width="9.00390625" widthPt="54" style="66" customWidth="1"/>
    <col min="9736" max="9737" width="6.875" widthPt="41.25" style="66" customWidth="1"/>
    <col min="9738" max="9738" width="7.00390625" widthPt="42" style="66" customWidth="1"/>
    <col min="9739" max="9739" width="6.75390625" widthPt="40.5" style="66" customWidth="1"/>
    <col min="9740" max="9740" width="8.00390625" widthPt="48" style="66" customWidth="1"/>
    <col min="9741" max="9741" width="15.00390625" widthPt="90" style="66" customWidth="1"/>
    <col min="9742" max="9989" width="9.00390625" widthPt="54" style="66" customWidth="1"/>
    <col min="9990" max="9990" width="7.50390625" widthPt="45" style="66" customWidth="1"/>
    <col min="9991" max="9991" width="9.00390625" widthPt="54" style="66" customWidth="1"/>
    <col min="9992" max="9993" width="6.875" widthPt="41.25" style="66" customWidth="1"/>
    <col min="9994" max="9994" width="7.00390625" widthPt="42" style="66" customWidth="1"/>
    <col min="9995" max="9995" width="6.75390625" widthPt="40.5" style="66" customWidth="1"/>
    <col min="9996" max="9996" width="8.00390625" widthPt="48" style="66" customWidth="1"/>
    <col min="9997" max="9997" width="15.00390625" widthPt="90" style="66" customWidth="1"/>
    <col min="9998" max="10245" width="9.00390625" widthPt="54" style="66" customWidth="1"/>
    <col min="10246" max="10246" width="7.50390625" widthPt="45" style="66" customWidth="1"/>
    <col min="10247" max="10247" width="9.00390625" widthPt="54" style="66" customWidth="1"/>
    <col min="10248" max="10249" width="6.875" widthPt="41.25" style="66" customWidth="1"/>
    <col min="10250" max="10250" width="7.00390625" widthPt="42" style="66" customWidth="1"/>
    <col min="10251" max="10251" width="6.75390625" widthPt="40.5" style="66" customWidth="1"/>
    <col min="10252" max="10252" width="8.00390625" widthPt="48" style="66" customWidth="1"/>
    <col min="10253" max="10253" width="15.00390625" widthPt="90" style="66" customWidth="1"/>
    <col min="10254" max="10501" width="9.00390625" widthPt="54" style="66" customWidth="1"/>
    <col min="10502" max="10502" width="7.50390625" widthPt="45" style="66" customWidth="1"/>
    <col min="10503" max="10503" width="9.00390625" widthPt="54" style="66" customWidth="1"/>
    <col min="10504" max="10505" width="6.875" widthPt="41.25" style="66" customWidth="1"/>
    <col min="10506" max="10506" width="7.00390625" widthPt="42" style="66" customWidth="1"/>
    <col min="10507" max="10507" width="6.75390625" widthPt="40.5" style="66" customWidth="1"/>
    <col min="10508" max="10508" width="8.00390625" widthPt="48" style="66" customWidth="1"/>
    <col min="10509" max="10509" width="15.00390625" widthPt="90" style="66" customWidth="1"/>
    <col min="10510" max="10757" width="9.00390625" widthPt="54" style="66" customWidth="1"/>
    <col min="10758" max="10758" width="7.50390625" widthPt="45" style="66" customWidth="1"/>
    <col min="10759" max="10759" width="9.00390625" widthPt="54" style="66" customWidth="1"/>
    <col min="10760" max="10761" width="6.875" widthPt="41.25" style="66" customWidth="1"/>
    <col min="10762" max="10762" width="7.00390625" widthPt="42" style="66" customWidth="1"/>
    <col min="10763" max="10763" width="6.75390625" widthPt="40.5" style="66" customWidth="1"/>
    <col min="10764" max="10764" width="8.00390625" widthPt="48" style="66" customWidth="1"/>
    <col min="10765" max="10765" width="15.00390625" widthPt="90" style="66" customWidth="1"/>
    <col min="10766" max="11013" width="9.00390625" widthPt="54" style="66" customWidth="1"/>
    <col min="11014" max="11014" width="7.50390625" widthPt="45" style="66" customWidth="1"/>
    <col min="11015" max="11015" width="9.00390625" widthPt="54" style="66" customWidth="1"/>
    <col min="11016" max="11017" width="6.875" widthPt="41.25" style="66" customWidth="1"/>
    <col min="11018" max="11018" width="7.00390625" widthPt="42" style="66" customWidth="1"/>
    <col min="11019" max="11019" width="6.75390625" widthPt="40.5" style="66" customWidth="1"/>
    <col min="11020" max="11020" width="8.00390625" widthPt="48" style="66" customWidth="1"/>
    <col min="11021" max="11021" width="15.00390625" widthPt="90" style="66" customWidth="1"/>
    <col min="11022" max="11269" width="9.00390625" widthPt="54" style="66" customWidth="1"/>
    <col min="11270" max="11270" width="7.50390625" widthPt="45" style="66" customWidth="1"/>
    <col min="11271" max="11271" width="9.00390625" widthPt="54" style="66" customWidth="1"/>
    <col min="11272" max="11273" width="6.875" widthPt="41.25" style="66" customWidth="1"/>
    <col min="11274" max="11274" width="7.00390625" widthPt="42" style="66" customWidth="1"/>
    <col min="11275" max="11275" width="6.75390625" widthPt="40.5" style="66" customWidth="1"/>
    <col min="11276" max="11276" width="8.00390625" widthPt="48" style="66" customWidth="1"/>
    <col min="11277" max="11277" width="15.00390625" widthPt="90" style="66" customWidth="1"/>
    <col min="11278" max="11525" width="9.00390625" widthPt="54" style="66" customWidth="1"/>
    <col min="11526" max="11526" width="7.50390625" widthPt="45" style="66" customWidth="1"/>
    <col min="11527" max="11527" width="9.00390625" widthPt="54" style="66" customWidth="1"/>
    <col min="11528" max="11529" width="6.875" widthPt="41.25" style="66" customWidth="1"/>
    <col min="11530" max="11530" width="7.00390625" widthPt="42" style="66" customWidth="1"/>
    <col min="11531" max="11531" width="6.75390625" widthPt="40.5" style="66" customWidth="1"/>
    <col min="11532" max="11532" width="8.00390625" widthPt="48" style="66" customWidth="1"/>
    <col min="11533" max="11533" width="15.00390625" widthPt="90" style="66" customWidth="1"/>
    <col min="11534" max="11781" width="9.00390625" widthPt="54" style="66" customWidth="1"/>
    <col min="11782" max="11782" width="7.50390625" widthPt="45" style="66" customWidth="1"/>
    <col min="11783" max="11783" width="9.00390625" widthPt="54" style="66" customWidth="1"/>
    <col min="11784" max="11785" width="6.875" widthPt="41.25" style="66" customWidth="1"/>
    <col min="11786" max="11786" width="7.00390625" widthPt="42" style="66" customWidth="1"/>
    <col min="11787" max="11787" width="6.75390625" widthPt="40.5" style="66" customWidth="1"/>
    <col min="11788" max="11788" width="8.00390625" widthPt="48" style="66" customWidth="1"/>
    <col min="11789" max="11789" width="15.00390625" widthPt="90" style="66" customWidth="1"/>
    <col min="11790" max="12037" width="9.00390625" widthPt="54" style="66" customWidth="1"/>
    <col min="12038" max="12038" width="7.50390625" widthPt="45" style="66" customWidth="1"/>
    <col min="12039" max="12039" width="9.00390625" widthPt="54" style="66" customWidth="1"/>
    <col min="12040" max="12041" width="6.875" widthPt="41.25" style="66" customWidth="1"/>
    <col min="12042" max="12042" width="7.00390625" widthPt="42" style="66" customWidth="1"/>
    <col min="12043" max="12043" width="6.75390625" widthPt="40.5" style="66" customWidth="1"/>
    <col min="12044" max="12044" width="8.00390625" widthPt="48" style="66" customWidth="1"/>
    <col min="12045" max="12045" width="15.00390625" widthPt="90" style="66" customWidth="1"/>
    <col min="12046" max="12293" width="9.00390625" widthPt="54" style="66" customWidth="1"/>
    <col min="12294" max="12294" width="7.50390625" widthPt="45" style="66" customWidth="1"/>
    <col min="12295" max="12295" width="9.00390625" widthPt="54" style="66" customWidth="1"/>
    <col min="12296" max="12297" width="6.875" widthPt="41.25" style="66" customWidth="1"/>
    <col min="12298" max="12298" width="7.00390625" widthPt="42" style="66" customWidth="1"/>
    <col min="12299" max="12299" width="6.75390625" widthPt="40.5" style="66" customWidth="1"/>
    <col min="12300" max="12300" width="8.00390625" widthPt="48" style="66" customWidth="1"/>
    <col min="12301" max="12301" width="15.00390625" widthPt="90" style="66" customWidth="1"/>
    <col min="12302" max="12549" width="9.00390625" widthPt="54" style="66" customWidth="1"/>
    <col min="12550" max="12550" width="7.50390625" widthPt="45" style="66" customWidth="1"/>
    <col min="12551" max="12551" width="9.00390625" widthPt="54" style="66" customWidth="1"/>
    <col min="12552" max="12553" width="6.875" widthPt="41.25" style="66" customWidth="1"/>
    <col min="12554" max="12554" width="7.00390625" widthPt="42" style="66" customWidth="1"/>
    <col min="12555" max="12555" width="6.75390625" widthPt="40.5" style="66" customWidth="1"/>
    <col min="12556" max="12556" width="8.00390625" widthPt="48" style="66" customWidth="1"/>
    <col min="12557" max="12557" width="15.00390625" widthPt="90" style="66" customWidth="1"/>
    <col min="12558" max="12805" width="9.00390625" widthPt="54" style="66" customWidth="1"/>
    <col min="12806" max="12806" width="7.50390625" widthPt="45" style="66" customWidth="1"/>
    <col min="12807" max="12807" width="9.00390625" widthPt="54" style="66" customWidth="1"/>
    <col min="12808" max="12809" width="6.875" widthPt="41.25" style="66" customWidth="1"/>
    <col min="12810" max="12810" width="7.00390625" widthPt="42" style="66" customWidth="1"/>
    <col min="12811" max="12811" width="6.75390625" widthPt="40.5" style="66" customWidth="1"/>
    <col min="12812" max="12812" width="8.00390625" widthPt="48" style="66" customWidth="1"/>
    <col min="12813" max="12813" width="15.00390625" widthPt="90" style="66" customWidth="1"/>
    <col min="12814" max="13061" width="9.00390625" widthPt="54" style="66" customWidth="1"/>
    <col min="13062" max="13062" width="7.50390625" widthPt="45" style="66" customWidth="1"/>
    <col min="13063" max="13063" width="9.00390625" widthPt="54" style="66" customWidth="1"/>
    <col min="13064" max="13065" width="6.875" widthPt="41.25" style="66" customWidth="1"/>
    <col min="13066" max="13066" width="7.00390625" widthPt="42" style="66" customWidth="1"/>
    <col min="13067" max="13067" width="6.75390625" widthPt="40.5" style="66" customWidth="1"/>
    <col min="13068" max="13068" width="8.00390625" widthPt="48" style="66" customWidth="1"/>
    <col min="13069" max="13069" width="15.00390625" widthPt="90" style="66" customWidth="1"/>
    <col min="13070" max="13317" width="9.00390625" widthPt="54" style="66" customWidth="1"/>
    <col min="13318" max="13318" width="7.50390625" widthPt="45" style="66" customWidth="1"/>
    <col min="13319" max="13319" width="9.00390625" widthPt="54" style="66" customWidth="1"/>
    <col min="13320" max="13321" width="6.875" widthPt="41.25" style="66" customWidth="1"/>
    <col min="13322" max="13322" width="7.00390625" widthPt="42" style="66" customWidth="1"/>
    <col min="13323" max="13323" width="6.75390625" widthPt="40.5" style="66" customWidth="1"/>
    <col min="13324" max="13324" width="8.00390625" widthPt="48" style="66" customWidth="1"/>
    <col min="13325" max="13325" width="15.00390625" widthPt="90" style="66" customWidth="1"/>
    <col min="13326" max="13573" width="9.00390625" widthPt="54" style="66" customWidth="1"/>
    <col min="13574" max="13574" width="7.50390625" widthPt="45" style="66" customWidth="1"/>
    <col min="13575" max="13575" width="9.00390625" widthPt="54" style="66" customWidth="1"/>
    <col min="13576" max="13577" width="6.875" widthPt="41.25" style="66" customWidth="1"/>
    <col min="13578" max="13578" width="7.00390625" widthPt="42" style="66" customWidth="1"/>
    <col min="13579" max="13579" width="6.75390625" widthPt="40.5" style="66" customWidth="1"/>
    <col min="13580" max="13580" width="8.00390625" widthPt="48" style="66" customWidth="1"/>
    <col min="13581" max="13581" width="15.00390625" widthPt="90" style="66" customWidth="1"/>
    <col min="13582" max="13829" width="9.00390625" widthPt="54" style="66" customWidth="1"/>
    <col min="13830" max="13830" width="7.50390625" widthPt="45" style="66" customWidth="1"/>
    <col min="13831" max="13831" width="9.00390625" widthPt="54" style="66" customWidth="1"/>
    <col min="13832" max="13833" width="6.875" widthPt="41.25" style="66" customWidth="1"/>
    <col min="13834" max="13834" width="7.00390625" widthPt="42" style="66" customWidth="1"/>
    <col min="13835" max="13835" width="6.75390625" widthPt="40.5" style="66" customWidth="1"/>
    <col min="13836" max="13836" width="8.00390625" widthPt="48" style="66" customWidth="1"/>
    <col min="13837" max="13837" width="15.00390625" widthPt="90" style="66" customWidth="1"/>
    <col min="13838" max="14085" width="9.00390625" widthPt="54" style="66" customWidth="1"/>
    <col min="14086" max="14086" width="7.50390625" widthPt="45" style="66" customWidth="1"/>
    <col min="14087" max="14087" width="9.00390625" widthPt="54" style="66" customWidth="1"/>
    <col min="14088" max="14089" width="6.875" widthPt="41.25" style="66" customWidth="1"/>
    <col min="14090" max="14090" width="7.00390625" widthPt="42" style="66" customWidth="1"/>
    <col min="14091" max="14091" width="6.75390625" widthPt="40.5" style="66" customWidth="1"/>
    <col min="14092" max="14092" width="8.00390625" widthPt="48" style="66" customWidth="1"/>
    <col min="14093" max="14093" width="15.00390625" widthPt="90" style="66" customWidth="1"/>
    <col min="14094" max="14341" width="9.00390625" widthPt="54" style="66" customWidth="1"/>
    <col min="14342" max="14342" width="7.50390625" widthPt="45" style="66" customWidth="1"/>
    <col min="14343" max="14343" width="9.00390625" widthPt="54" style="66" customWidth="1"/>
    <col min="14344" max="14345" width="6.875" widthPt="41.25" style="66" customWidth="1"/>
    <col min="14346" max="14346" width="7.00390625" widthPt="42" style="66" customWidth="1"/>
    <col min="14347" max="14347" width="6.75390625" widthPt="40.5" style="66" customWidth="1"/>
    <col min="14348" max="14348" width="8.00390625" widthPt="48" style="66" customWidth="1"/>
    <col min="14349" max="14349" width="15.00390625" widthPt="90" style="66" customWidth="1"/>
    <col min="14350" max="14597" width="9.00390625" widthPt="54" style="66" customWidth="1"/>
    <col min="14598" max="14598" width="7.50390625" widthPt="45" style="66" customWidth="1"/>
    <col min="14599" max="14599" width="9.00390625" widthPt="54" style="66" customWidth="1"/>
    <col min="14600" max="14601" width="6.875" widthPt="41.25" style="66" customWidth="1"/>
    <col min="14602" max="14602" width="7.00390625" widthPt="42" style="66" customWidth="1"/>
    <col min="14603" max="14603" width="6.75390625" widthPt="40.5" style="66" customWidth="1"/>
    <col min="14604" max="14604" width="8.00390625" widthPt="48" style="66" customWidth="1"/>
    <col min="14605" max="14605" width="15.00390625" widthPt="90" style="66" customWidth="1"/>
    <col min="14606" max="14853" width="9.00390625" widthPt="54" style="66" customWidth="1"/>
    <col min="14854" max="14854" width="7.50390625" widthPt="45" style="66" customWidth="1"/>
    <col min="14855" max="14855" width="9.00390625" widthPt="54" style="66" customWidth="1"/>
    <col min="14856" max="14857" width="6.875" widthPt="41.25" style="66" customWidth="1"/>
    <col min="14858" max="14858" width="7.00390625" widthPt="42" style="66" customWidth="1"/>
    <col min="14859" max="14859" width="6.75390625" widthPt="40.5" style="66" customWidth="1"/>
    <col min="14860" max="14860" width="8.00390625" widthPt="48" style="66" customWidth="1"/>
    <col min="14861" max="14861" width="15.00390625" widthPt="90" style="66" customWidth="1"/>
    <col min="14862" max="15109" width="9.00390625" widthPt="54" style="66" customWidth="1"/>
    <col min="15110" max="15110" width="7.50390625" widthPt="45" style="66" customWidth="1"/>
    <col min="15111" max="15111" width="9.00390625" widthPt="54" style="66" customWidth="1"/>
    <col min="15112" max="15113" width="6.875" widthPt="41.25" style="66" customWidth="1"/>
    <col min="15114" max="15114" width="7.00390625" widthPt="42" style="66" customWidth="1"/>
    <col min="15115" max="15115" width="6.75390625" widthPt="40.5" style="66" customWidth="1"/>
    <col min="15116" max="15116" width="8.00390625" widthPt="48" style="66" customWidth="1"/>
    <col min="15117" max="15117" width="15.00390625" widthPt="90" style="66" customWidth="1"/>
    <col min="15118" max="15365" width="9.00390625" widthPt="54" style="66" customWidth="1"/>
    <col min="15366" max="15366" width="7.50390625" widthPt="45" style="66" customWidth="1"/>
    <col min="15367" max="15367" width="9.00390625" widthPt="54" style="66" customWidth="1"/>
    <col min="15368" max="15369" width="6.875" widthPt="41.25" style="66" customWidth="1"/>
    <col min="15370" max="15370" width="7.00390625" widthPt="42" style="66" customWidth="1"/>
    <col min="15371" max="15371" width="6.75390625" widthPt="40.5" style="66" customWidth="1"/>
    <col min="15372" max="15372" width="8.00390625" widthPt="48" style="66" customWidth="1"/>
    <col min="15373" max="15373" width="15.00390625" widthPt="90" style="66" customWidth="1"/>
    <col min="15374" max="15621" width="9.00390625" widthPt="54" style="66" customWidth="1"/>
    <col min="15622" max="15622" width="7.50390625" widthPt="45" style="66" customWidth="1"/>
    <col min="15623" max="15623" width="9.00390625" widthPt="54" style="66" customWidth="1"/>
    <col min="15624" max="15625" width="6.875" widthPt="41.25" style="66" customWidth="1"/>
    <col min="15626" max="15626" width="7.00390625" widthPt="42" style="66" customWidth="1"/>
    <col min="15627" max="15627" width="6.75390625" widthPt="40.5" style="66" customWidth="1"/>
    <col min="15628" max="15628" width="8.00390625" widthPt="48" style="66" customWidth="1"/>
    <col min="15629" max="15629" width="15.00390625" widthPt="90" style="66" customWidth="1"/>
    <col min="15630" max="15877" width="9.00390625" widthPt="54" style="66" customWidth="1"/>
    <col min="15878" max="15878" width="7.50390625" widthPt="45" style="66" customWidth="1"/>
    <col min="15879" max="15879" width="9.00390625" widthPt="54" style="66" customWidth="1"/>
    <col min="15880" max="15881" width="6.875" widthPt="41.25" style="66" customWidth="1"/>
    <col min="15882" max="15882" width="7.00390625" widthPt="42" style="66" customWidth="1"/>
    <col min="15883" max="15883" width="6.75390625" widthPt="40.5" style="66" customWidth="1"/>
    <col min="15884" max="15884" width="8.00390625" widthPt="48" style="66" customWidth="1"/>
    <col min="15885" max="15885" width="15.00390625" widthPt="90" style="66" customWidth="1"/>
    <col min="15886" max="16133" width="9.00390625" widthPt="54" style="66" customWidth="1"/>
    <col min="16134" max="16134" width="7.50390625" widthPt="45" style="66" customWidth="1"/>
    <col min="16135" max="16135" width="9.00390625" widthPt="54" style="66" customWidth="1"/>
    <col min="16136" max="16137" width="6.875" widthPt="41.25" style="66" customWidth="1"/>
    <col min="16138" max="16138" width="7.00390625" widthPt="42" style="66" customWidth="1"/>
    <col min="16139" max="16139" width="6.75390625" widthPt="40.5" style="66" customWidth="1"/>
    <col min="16140" max="16140" width="8.00390625" widthPt="48" style="66" customWidth="1"/>
    <col min="16141" max="16141" width="15.00390625" widthPt="90" style="66" customWidth="1"/>
    <col min="16142" max="16384" width="9.00390625" widthPt="54" style="66" customWidth="1"/>
  </cols>
  <sheetData>
    <row r="1" spans="1:12" ht="13.5">
      <c r="A1" s="66" t="s">
        <v>218</v>
      </c>
      <c r="B1" s="66" t="s">
        <v>219</v>
      </c>
      <c r="C1" s="66" t="s">
        <v>220</v>
      </c>
      <c r="D1" s="66" t="s">
        <v>221</v>
      </c>
      <c r="E1" s="66" t="s">
        <v>222</v>
      </c>
      <c r="F1" s="66" t="s">
        <v>223</v>
      </c>
      <c r="G1" s="66" t="s">
        <v>275</v>
      </c>
      <c r="H1" s="66" t="s">
        <v>224</v>
      </c>
      <c r="I1" s="66" t="s">
        <v>225</v>
      </c>
      <c r="J1" s="66" t="s">
        <v>226</v>
      </c>
      <c r="K1" s="67" t="s">
        <v>227</v>
      </c>
      <c r="L1" s="67" t="s">
        <v>228</v>
      </c>
    </row>
    <row r="2" spans="1:12" ht="13.5">
      <c r="A2" s="66">
        <v>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276</v>
      </c>
      <c r="H2" s="66"/>
      <c r="I2" s="66"/>
      <c r="J2" s="66">
        <v>4</v>
      </c>
      <c r="K2" s="66">
        <v>0.2</v>
      </c>
      <c r="L2" s="66">
        <v>0.001</v>
      </c>
    </row>
    <row r="3" spans="1:12" ht="13.5">
      <c r="A3" s="66">
        <v>0</v>
      </c>
      <c r="B3" s="66">
        <v>0.05</v>
      </c>
      <c r="C3" s="66">
        <v>5.5</v>
      </c>
      <c r="D3" s="66">
        <v>0.1</v>
      </c>
      <c r="E3" s="66">
        <v>0</v>
      </c>
      <c r="F3" s="66">
        <v>2</v>
      </c>
      <c r="G3" s="68" t="s">
        <v>277</v>
      </c>
      <c r="H3" s="66"/>
      <c r="I3" s="66"/>
      <c r="J3" s="66">
        <v>4</v>
      </c>
      <c r="K3" s="66">
        <v>0.2</v>
      </c>
      <c r="L3" s="66">
        <v>0.001</v>
      </c>
    </row>
    <row r="4" spans="1:12" ht="13.5">
      <c r="A4" s="66">
        <v>0</v>
      </c>
      <c r="B4" s="66">
        <v>0.01</v>
      </c>
      <c r="C4" s="66">
        <v>5.5</v>
      </c>
      <c r="D4" s="66">
        <v>0.1</v>
      </c>
      <c r="E4" s="66">
        <v>0</v>
      </c>
      <c r="F4" s="66">
        <v>2</v>
      </c>
      <c r="G4" s="68" t="s">
        <v>278</v>
      </c>
      <c r="H4" s="66"/>
      <c r="I4" s="66"/>
      <c r="J4" s="66">
        <v>4</v>
      </c>
      <c r="K4" s="66">
        <v>0.2</v>
      </c>
      <c r="L4" s="66">
        <v>0.001</v>
      </c>
    </row>
    <row r="5" spans="1:12" s="69" customFormat="1" ht="13.5">
      <c r="A5" s="69">
        <v>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0" t="s">
        <v>279</v>
      </c>
      <c r="H5" s="69"/>
      <c r="I5" s="69"/>
      <c r="J5" s="69">
        <v>6</v>
      </c>
      <c r="K5" s="66">
        <v>0.2</v>
      </c>
      <c r="L5" s="69">
        <v>1</v>
      </c>
    </row>
    <row r="6" spans="1:12" ht="13.5">
      <c r="A6" s="66">
        <v>0</v>
      </c>
      <c r="B6" s="66">
        <v>0.5</v>
      </c>
      <c r="C6" s="66">
        <v>5.5</v>
      </c>
      <c r="D6" s="66">
        <v>1</v>
      </c>
      <c r="E6" s="66">
        <v>0</v>
      </c>
      <c r="F6" s="66">
        <v>2</v>
      </c>
      <c r="G6" s="71" t="s">
        <v>280</v>
      </c>
      <c r="H6" s="66"/>
      <c r="I6" s="66"/>
      <c r="J6" s="66">
        <v>6</v>
      </c>
      <c r="K6" s="66">
        <v>0.2</v>
      </c>
      <c r="L6" s="66">
        <v>1</v>
      </c>
    </row>
    <row r="7" spans="1:12" ht="13.5">
      <c r="A7" s="66">
        <v>0</v>
      </c>
      <c r="B7" s="66">
        <v>0.2</v>
      </c>
      <c r="C7" s="66">
        <v>5.5</v>
      </c>
      <c r="D7" s="66">
        <v>1</v>
      </c>
      <c r="E7" s="66">
        <v>0</v>
      </c>
      <c r="F7" s="66">
        <v>2</v>
      </c>
      <c r="G7" s="71" t="s">
        <v>281</v>
      </c>
      <c r="H7" s="66"/>
      <c r="I7" s="66"/>
      <c r="J7" s="66">
        <v>6</v>
      </c>
      <c r="K7" s="66">
        <v>0.2</v>
      </c>
      <c r="L7" s="66">
        <v>1</v>
      </c>
    </row>
    <row r="8" spans="1:12" s="69" customFormat="1" ht="13.5">
      <c r="A8" s="69">
        <v>0</v>
      </c>
      <c r="B8" s="69">
        <v>10</v>
      </c>
      <c r="C8" s="69">
        <v>5.5</v>
      </c>
      <c r="D8" s="69">
        <v>10</v>
      </c>
      <c r="E8" s="69">
        <v>0</v>
      </c>
      <c r="F8" s="69">
        <v>2</v>
      </c>
      <c r="G8" s="70" t="s">
        <v>282</v>
      </c>
      <c r="H8" s="69"/>
      <c r="I8" s="69"/>
      <c r="J8" s="69">
        <v>5</v>
      </c>
      <c r="K8" s="66">
        <v>0.2</v>
      </c>
      <c r="L8" s="69">
        <v>1</v>
      </c>
    </row>
    <row r="9" spans="1:12" ht="13.5">
      <c r="A9" s="66">
        <v>0</v>
      </c>
      <c r="B9" s="66">
        <v>9</v>
      </c>
      <c r="C9" s="66">
        <v>5.5</v>
      </c>
      <c r="D9" s="66">
        <v>10</v>
      </c>
      <c r="E9" s="66">
        <v>0</v>
      </c>
      <c r="F9" s="66">
        <v>2</v>
      </c>
      <c r="G9" s="71" t="s">
        <v>283</v>
      </c>
      <c r="H9" s="66"/>
      <c r="I9" s="66"/>
      <c r="J9" s="66">
        <v>5</v>
      </c>
      <c r="K9" s="66">
        <v>0.2</v>
      </c>
      <c r="L9" s="66">
        <v>1</v>
      </c>
    </row>
    <row r="10" spans="1:12" ht="13.5">
      <c r="A10" s="66">
        <v>0</v>
      </c>
      <c r="B10" s="72">
        <v>8</v>
      </c>
      <c r="C10" s="66">
        <v>5.5</v>
      </c>
      <c r="D10" s="66">
        <v>10</v>
      </c>
      <c r="E10" s="66">
        <v>0</v>
      </c>
      <c r="F10" s="66">
        <v>2</v>
      </c>
      <c r="G10" s="70" t="s">
        <v>284</v>
      </c>
      <c r="H10" s="66"/>
      <c r="I10" s="66"/>
      <c r="J10" s="66">
        <v>5</v>
      </c>
      <c r="K10" s="66">
        <v>0.2</v>
      </c>
      <c r="L10" s="66">
        <v>1</v>
      </c>
    </row>
    <row r="11" spans="1:12" ht="13.5">
      <c r="A11" s="66">
        <v>0</v>
      </c>
      <c r="B11" s="72">
        <v>7</v>
      </c>
      <c r="C11" s="66">
        <v>5.5</v>
      </c>
      <c r="D11" s="66">
        <v>10</v>
      </c>
      <c r="E11" s="66">
        <v>0</v>
      </c>
      <c r="F11" s="66">
        <v>2</v>
      </c>
      <c r="G11" s="71" t="s">
        <v>285</v>
      </c>
      <c r="H11" s="66"/>
      <c r="I11" s="66"/>
      <c r="J11" s="66">
        <v>5</v>
      </c>
      <c r="K11" s="66">
        <v>0.2</v>
      </c>
      <c r="L11" s="66">
        <v>1</v>
      </c>
    </row>
    <row r="12" spans="1:12" ht="13.5">
      <c r="A12" s="66">
        <v>0</v>
      </c>
      <c r="B12" s="72">
        <v>6</v>
      </c>
      <c r="C12" s="66">
        <v>5.5</v>
      </c>
      <c r="D12" s="66">
        <v>10</v>
      </c>
      <c r="E12" s="66">
        <v>0</v>
      </c>
      <c r="F12" s="66">
        <v>2</v>
      </c>
      <c r="G12" s="70" t="s">
        <v>286</v>
      </c>
      <c r="H12" s="66"/>
      <c r="I12" s="66"/>
      <c r="J12" s="66">
        <v>5</v>
      </c>
      <c r="K12" s="66">
        <v>0.2</v>
      </c>
      <c r="L12" s="66">
        <v>1</v>
      </c>
    </row>
    <row r="13" spans="1:12" ht="13.5">
      <c r="A13" s="66">
        <v>0</v>
      </c>
      <c r="B13" s="72">
        <v>5</v>
      </c>
      <c r="C13" s="66">
        <v>5.5</v>
      </c>
      <c r="D13" s="66">
        <v>10</v>
      </c>
      <c r="E13" s="66">
        <v>0</v>
      </c>
      <c r="F13" s="66">
        <v>2</v>
      </c>
      <c r="G13" s="71" t="s">
        <v>287</v>
      </c>
      <c r="H13" s="66"/>
      <c r="I13" s="66"/>
      <c r="J13" s="66">
        <v>5</v>
      </c>
      <c r="K13" s="66">
        <v>0.2</v>
      </c>
      <c r="L13" s="66">
        <v>1</v>
      </c>
    </row>
    <row r="14" spans="1:12" ht="13.5">
      <c r="A14" s="66">
        <v>0</v>
      </c>
      <c r="B14" s="72">
        <v>4</v>
      </c>
      <c r="C14" s="66">
        <v>5.5</v>
      </c>
      <c r="D14" s="66">
        <v>10</v>
      </c>
      <c r="E14" s="66">
        <v>0</v>
      </c>
      <c r="F14" s="66">
        <v>2</v>
      </c>
      <c r="G14" s="70" t="s">
        <v>288</v>
      </c>
      <c r="H14" s="66"/>
      <c r="I14" s="66"/>
      <c r="J14" s="66">
        <v>5</v>
      </c>
      <c r="K14" s="66">
        <v>0.2</v>
      </c>
      <c r="L14" s="66">
        <v>1</v>
      </c>
    </row>
    <row r="15" spans="1:12" ht="13.5">
      <c r="A15" s="66">
        <v>0</v>
      </c>
      <c r="B15" s="72">
        <v>3</v>
      </c>
      <c r="C15" s="66">
        <v>5.5</v>
      </c>
      <c r="D15" s="66">
        <v>10</v>
      </c>
      <c r="E15" s="66">
        <v>0</v>
      </c>
      <c r="F15" s="66">
        <v>2</v>
      </c>
      <c r="G15" s="71" t="s">
        <v>289</v>
      </c>
      <c r="H15" s="66"/>
      <c r="I15" s="66"/>
      <c r="J15" s="66">
        <v>5</v>
      </c>
      <c r="K15" s="66">
        <v>0.2</v>
      </c>
      <c r="L15" s="66">
        <v>1</v>
      </c>
    </row>
    <row r="16" spans="1:12" ht="13.5">
      <c r="A16" s="66">
        <v>0</v>
      </c>
      <c r="B16" s="72">
        <v>2</v>
      </c>
      <c r="C16" s="66">
        <v>5.5</v>
      </c>
      <c r="D16" s="66">
        <v>10</v>
      </c>
      <c r="E16" s="66">
        <v>0</v>
      </c>
      <c r="F16" s="66">
        <v>2</v>
      </c>
      <c r="G16" s="70" t="s">
        <v>290</v>
      </c>
      <c r="H16" s="66"/>
      <c r="I16" s="66"/>
      <c r="J16" s="66">
        <v>5</v>
      </c>
      <c r="K16" s="66">
        <v>0.2</v>
      </c>
      <c r="L16" s="66">
        <v>1</v>
      </c>
    </row>
    <row r="17" spans="1:12" ht="13.5">
      <c r="A17" s="66">
        <v>0</v>
      </c>
      <c r="B17" s="66">
        <v>1</v>
      </c>
      <c r="C17" s="66">
        <v>5.5</v>
      </c>
      <c r="D17" s="66">
        <v>10</v>
      </c>
      <c r="E17" s="66">
        <v>0</v>
      </c>
      <c r="F17" s="66">
        <v>2</v>
      </c>
      <c r="G17" s="71" t="s">
        <v>291</v>
      </c>
      <c r="H17" s="66"/>
      <c r="I17" s="66"/>
      <c r="J17" s="66">
        <v>5</v>
      </c>
      <c r="K17" s="66">
        <v>0.2</v>
      </c>
      <c r="L17" s="66">
        <v>1</v>
      </c>
    </row>
    <row r="18" spans="1:12" s="69" customFormat="1" ht="13.5">
      <c r="A18" s="69">
        <v>0</v>
      </c>
      <c r="B18" s="69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292</v>
      </c>
      <c r="H18" s="69"/>
      <c r="I18" s="69"/>
      <c r="J18" s="69">
        <v>4</v>
      </c>
      <c r="K18" s="66">
        <v>0.2</v>
      </c>
      <c r="L18" s="69">
        <v>1</v>
      </c>
    </row>
    <row r="19" spans="1:12" ht="13.5">
      <c r="A19" s="66">
        <v>0</v>
      </c>
      <c r="B19" s="66">
        <v>50</v>
      </c>
      <c r="C19" s="66">
        <v>5.5</v>
      </c>
      <c r="D19" s="66">
        <v>100</v>
      </c>
      <c r="E19" s="66">
        <v>0</v>
      </c>
      <c r="F19" s="66">
        <v>2</v>
      </c>
      <c r="G19" s="71" t="s">
        <v>293</v>
      </c>
      <c r="H19" s="66"/>
      <c r="I19" s="66"/>
      <c r="J19" s="66">
        <v>4</v>
      </c>
      <c r="K19" s="66">
        <v>0.2</v>
      </c>
      <c r="L19" s="66">
        <v>1</v>
      </c>
    </row>
    <row r="20" spans="1:12" ht="13.5">
      <c r="A20" s="66">
        <v>0</v>
      </c>
      <c r="B20" s="66">
        <v>20</v>
      </c>
      <c r="C20" s="66">
        <v>5.5</v>
      </c>
      <c r="D20" s="66">
        <v>100</v>
      </c>
      <c r="E20" s="66">
        <v>0</v>
      </c>
      <c r="F20" s="66">
        <v>2</v>
      </c>
      <c r="G20" s="70" t="s">
        <v>294</v>
      </c>
      <c r="H20" s="66"/>
      <c r="I20" s="66"/>
      <c r="J20" s="66">
        <v>4</v>
      </c>
      <c r="K20" s="66">
        <v>0.2</v>
      </c>
      <c r="L20" s="66">
        <v>1</v>
      </c>
    </row>
    <row r="21" spans="1:12" s="69" customFormat="1" ht="13.5">
      <c r="A21" s="69">
        <v>0</v>
      </c>
      <c r="B21" s="69">
        <v>1000</v>
      </c>
      <c r="C21" s="69">
        <v>5.5</v>
      </c>
      <c r="D21" s="69">
        <v>1000</v>
      </c>
      <c r="E21" s="69">
        <v>0</v>
      </c>
      <c r="F21" s="69">
        <v>2</v>
      </c>
      <c r="G21" s="71" t="s">
        <v>295</v>
      </c>
      <c r="H21" s="69"/>
      <c r="I21" s="69"/>
      <c r="J21" s="69">
        <v>3</v>
      </c>
      <c r="K21" s="66">
        <v>0.2</v>
      </c>
      <c r="L21" s="69">
        <v>1</v>
      </c>
    </row>
    <row r="22" spans="1:12" ht="13.5">
      <c r="A22" s="66">
        <v>0</v>
      </c>
      <c r="B22" s="66">
        <v>500</v>
      </c>
      <c r="C22" s="66">
        <v>5.5</v>
      </c>
      <c r="D22" s="66">
        <v>1000</v>
      </c>
      <c r="E22" s="66">
        <v>0</v>
      </c>
      <c r="F22" s="66">
        <v>2</v>
      </c>
      <c r="G22" s="70" t="s">
        <v>296</v>
      </c>
      <c r="H22" s="66"/>
      <c r="I22" s="66"/>
      <c r="J22" s="66">
        <v>3</v>
      </c>
      <c r="K22" s="66">
        <v>0.2</v>
      </c>
      <c r="L22" s="66">
        <v>1</v>
      </c>
    </row>
    <row r="23" spans="1:12" ht="13.5">
      <c r="A23" s="66">
        <v>0</v>
      </c>
      <c r="B23" s="66">
        <v>200</v>
      </c>
      <c r="C23" s="66">
        <v>5.5</v>
      </c>
      <c r="D23" s="66">
        <v>1000</v>
      </c>
      <c r="E23" s="66">
        <v>0</v>
      </c>
      <c r="F23" s="66">
        <v>2</v>
      </c>
      <c r="G23" s="71" t="s">
        <v>297</v>
      </c>
      <c r="H23" s="66"/>
      <c r="I23" s="66"/>
      <c r="J23" s="66">
        <v>3</v>
      </c>
      <c r="K23" s="66">
        <v>0.2</v>
      </c>
      <c r="L23" s="66">
        <v>1</v>
      </c>
    </row>
    <row r="24" spans="1:12" s="69" customFormat="1" ht="13.5">
      <c r="A24" s="69">
        <v>0</v>
      </c>
      <c r="B24" s="69">
        <v>-0.1</v>
      </c>
      <c r="C24" s="69">
        <v>5.5</v>
      </c>
      <c r="D24" s="69">
        <v>0.1</v>
      </c>
      <c r="E24" s="69">
        <v>0</v>
      </c>
      <c r="F24" s="69">
        <v>2</v>
      </c>
      <c r="G24" s="70" t="s">
        <v>298</v>
      </c>
      <c r="H24" s="69"/>
      <c r="I24" s="69"/>
      <c r="J24" s="69">
        <v>4</v>
      </c>
      <c r="K24" s="66">
        <v>0.2</v>
      </c>
      <c r="L24" s="69">
        <v>1</v>
      </c>
    </row>
    <row r="25" spans="1:12" ht="13.5">
      <c r="A25" s="66">
        <v>0</v>
      </c>
      <c r="B25" s="66">
        <v>-0.01</v>
      </c>
      <c r="C25" s="66">
        <v>5.5</v>
      </c>
      <c r="D25" s="66">
        <v>0.1</v>
      </c>
      <c r="E25" s="66">
        <v>0</v>
      </c>
      <c r="F25" s="66">
        <v>2</v>
      </c>
      <c r="G25" s="68" t="s">
        <v>299</v>
      </c>
      <c r="H25" s="66"/>
      <c r="I25" s="66"/>
      <c r="J25" s="66">
        <v>4</v>
      </c>
      <c r="K25" s="66">
        <v>0.2</v>
      </c>
      <c r="L25" s="66">
        <v>1</v>
      </c>
    </row>
    <row r="26" spans="1:12" s="69" customFormat="1" ht="13.5">
      <c r="A26" s="69">
        <v>0</v>
      </c>
      <c r="B26" s="69">
        <v>-1</v>
      </c>
      <c r="C26" s="69">
        <v>5.5</v>
      </c>
      <c r="D26" s="69">
        <v>1</v>
      </c>
      <c r="E26" s="69">
        <v>0</v>
      </c>
      <c r="F26" s="69">
        <v>2</v>
      </c>
      <c r="G26" s="70" t="s">
        <v>300</v>
      </c>
      <c r="H26" s="69"/>
      <c r="I26" s="69"/>
      <c r="J26" s="69">
        <v>6</v>
      </c>
      <c r="K26" s="66">
        <v>0.2</v>
      </c>
      <c r="L26" s="69">
        <v>1</v>
      </c>
    </row>
    <row r="27" spans="1:12" ht="13.5">
      <c r="A27" s="66">
        <v>0</v>
      </c>
      <c r="B27" s="66">
        <v>-0.2</v>
      </c>
      <c r="C27" s="66">
        <v>5.5</v>
      </c>
      <c r="D27" s="66">
        <v>1</v>
      </c>
      <c r="E27" s="66">
        <v>0</v>
      </c>
      <c r="F27" s="66">
        <v>2</v>
      </c>
      <c r="G27" s="71" t="s">
        <v>301</v>
      </c>
      <c r="H27" s="66"/>
      <c r="I27" s="66"/>
      <c r="J27" s="66">
        <v>6</v>
      </c>
      <c r="K27" s="66">
        <v>0.2</v>
      </c>
      <c r="L27" s="66">
        <v>1</v>
      </c>
    </row>
    <row r="28" spans="1:12" s="69" customFormat="1" ht="13.5">
      <c r="A28" s="69">
        <v>0</v>
      </c>
      <c r="B28" s="69">
        <v>-10</v>
      </c>
      <c r="C28" s="69">
        <v>5.5</v>
      </c>
      <c r="D28" s="69">
        <v>10</v>
      </c>
      <c r="E28" s="69">
        <v>0</v>
      </c>
      <c r="F28" s="69">
        <v>2</v>
      </c>
      <c r="G28" s="70" t="s">
        <v>302</v>
      </c>
      <c r="H28" s="69"/>
      <c r="I28" s="69"/>
      <c r="J28" s="69">
        <v>5</v>
      </c>
      <c r="K28" s="66">
        <v>0.2</v>
      </c>
      <c r="L28" s="69">
        <v>1</v>
      </c>
    </row>
    <row r="29" spans="1:12" ht="13.5">
      <c r="A29" s="66">
        <v>0</v>
      </c>
      <c r="B29" s="66">
        <v>-1</v>
      </c>
      <c r="C29" s="66">
        <v>5.5</v>
      </c>
      <c r="D29" s="66">
        <v>10</v>
      </c>
      <c r="E29" s="66">
        <v>0</v>
      </c>
      <c r="F29" s="66">
        <v>2</v>
      </c>
      <c r="G29" s="71" t="s">
        <v>303</v>
      </c>
      <c r="H29" s="66"/>
      <c r="I29" s="66"/>
      <c r="J29" s="66">
        <v>5</v>
      </c>
      <c r="K29" s="66">
        <v>0.2</v>
      </c>
      <c r="L29" s="66">
        <v>1</v>
      </c>
    </row>
    <row r="30" spans="1:12" s="69" customFormat="1" ht="13.5">
      <c r="A30" s="69">
        <v>0</v>
      </c>
      <c r="B30" s="69">
        <v>-100</v>
      </c>
      <c r="C30" s="69">
        <v>5.5</v>
      </c>
      <c r="D30" s="69">
        <v>100</v>
      </c>
      <c r="E30" s="69">
        <v>0</v>
      </c>
      <c r="F30" s="69">
        <v>2</v>
      </c>
      <c r="G30" s="70" t="s">
        <v>304</v>
      </c>
      <c r="H30" s="69"/>
      <c r="I30" s="69"/>
      <c r="J30" s="69">
        <v>4</v>
      </c>
      <c r="K30" s="66">
        <v>0.2</v>
      </c>
      <c r="L30" s="69">
        <v>1</v>
      </c>
    </row>
    <row r="31" spans="1:12" ht="13.5">
      <c r="A31" s="66">
        <v>0</v>
      </c>
      <c r="B31" s="66">
        <v>-20</v>
      </c>
      <c r="C31" s="66">
        <v>5.5</v>
      </c>
      <c r="D31" s="66">
        <v>100</v>
      </c>
      <c r="E31" s="66">
        <v>0</v>
      </c>
      <c r="F31" s="66">
        <v>2</v>
      </c>
      <c r="G31" s="71" t="s">
        <v>305</v>
      </c>
      <c r="H31" s="66"/>
      <c r="I31" s="66"/>
      <c r="J31" s="66">
        <v>4</v>
      </c>
      <c r="K31" s="66">
        <v>0.2</v>
      </c>
      <c r="L31" s="66">
        <v>1</v>
      </c>
    </row>
    <row r="32" spans="1:12" s="69" customFormat="1" ht="13.5">
      <c r="A32" s="69">
        <v>0</v>
      </c>
      <c r="B32" s="69">
        <v>-1000</v>
      </c>
      <c r="C32" s="69">
        <v>5.5</v>
      </c>
      <c r="D32" s="69">
        <v>1000</v>
      </c>
      <c r="E32" s="69">
        <v>0</v>
      </c>
      <c r="F32" s="69">
        <v>2</v>
      </c>
      <c r="G32" s="70" t="s">
        <v>306</v>
      </c>
      <c r="H32" s="69"/>
      <c r="I32" s="69"/>
      <c r="J32" s="69">
        <v>3</v>
      </c>
      <c r="K32" s="66">
        <v>0.2</v>
      </c>
      <c r="L32" s="69">
        <v>1</v>
      </c>
    </row>
    <row r="33" spans="1:12" ht="13.5">
      <c r="A33" s="66">
        <v>0</v>
      </c>
      <c r="B33" s="66">
        <v>-200</v>
      </c>
      <c r="C33" s="66">
        <v>5.5</v>
      </c>
      <c r="D33" s="66">
        <v>1000</v>
      </c>
      <c r="E33" s="66">
        <v>0</v>
      </c>
      <c r="F33" s="66">
        <v>2</v>
      </c>
      <c r="G33" s="71" t="s">
        <v>307</v>
      </c>
      <c r="H33" s="66"/>
      <c r="I33" s="66"/>
      <c r="J33" s="66">
        <v>3</v>
      </c>
      <c r="K33" s="66">
        <v>0.2</v>
      </c>
      <c r="L33" s="66">
        <v>1</v>
      </c>
    </row>
  </sheetData>
  <printOptions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2" sqref="G2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9" width="8.125" widthPt="48.75" style="66" customWidth="1"/>
    <col min="10" max="10" width="16.625" widthPt="99.75" style="66" customWidth="1"/>
    <col min="11" max="11" width="13.875" widthPt="83.2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212</v>
      </c>
      <c r="H1" s="66" t="s">
        <v>213</v>
      </c>
      <c r="I1" s="66" t="s">
        <v>214</v>
      </c>
      <c r="J1" s="66" t="s">
        <v>215</v>
      </c>
      <c r="K1" s="67" t="s">
        <v>216</v>
      </c>
      <c r="L1" s="67" t="s">
        <v>217</v>
      </c>
    </row>
    <row r="2" spans="1:12" ht="13.5">
      <c r="A2" s="66">
        <v>10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308</v>
      </c>
      <c r="H2" s="66"/>
      <c r="I2" s="66"/>
      <c r="J2" s="66">
        <v>3</v>
      </c>
      <c r="K2" s="66">
        <v>0.2</v>
      </c>
      <c r="L2" s="66">
        <v>0.001</v>
      </c>
    </row>
    <row r="3" spans="1:12" ht="13.5">
      <c r="A3" s="66">
        <v>10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309</v>
      </c>
      <c r="H3" s="66"/>
      <c r="I3" s="66"/>
      <c r="J3" s="66">
        <v>3</v>
      </c>
      <c r="K3" s="66">
        <v>0.2</v>
      </c>
      <c r="L3" s="66">
        <v>0.001</v>
      </c>
    </row>
    <row r="4" spans="1:12" s="69" customFormat="1" ht="13.5">
      <c r="A4" s="69">
        <v>10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68" t="s">
        <v>310</v>
      </c>
      <c r="H4" s="69"/>
      <c r="I4" s="69"/>
      <c r="J4" s="69">
        <v>5</v>
      </c>
      <c r="K4" s="66">
        <v>0.2</v>
      </c>
      <c r="L4" s="69">
        <v>1</v>
      </c>
    </row>
    <row r="5" spans="1:12" ht="13.5">
      <c r="A5" s="66">
        <v>10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68" t="s">
        <v>311</v>
      </c>
      <c r="H5" s="66"/>
      <c r="I5" s="66"/>
      <c r="J5" s="66">
        <v>5</v>
      </c>
      <c r="K5" s="66">
        <v>0.2</v>
      </c>
      <c r="L5" s="66">
        <v>1</v>
      </c>
    </row>
    <row r="6" spans="1:12" s="69" customFormat="1" ht="13.5">
      <c r="A6" s="69">
        <v>10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68" t="s">
        <v>312</v>
      </c>
      <c r="H6" s="69"/>
      <c r="I6" s="69"/>
      <c r="J6" s="69">
        <v>4</v>
      </c>
      <c r="K6" s="66">
        <v>0.2</v>
      </c>
      <c r="L6" s="69">
        <v>1</v>
      </c>
    </row>
    <row r="7" spans="1:12" ht="13.5">
      <c r="A7" s="66">
        <v>10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68" t="s">
        <v>313</v>
      </c>
      <c r="H7" s="66"/>
      <c r="I7" s="66"/>
      <c r="J7" s="66">
        <v>4</v>
      </c>
      <c r="K7" s="66">
        <v>0.2</v>
      </c>
      <c r="L7" s="66">
        <v>1</v>
      </c>
    </row>
    <row r="8" spans="1:12" s="69" customFormat="1" ht="13.5">
      <c r="A8" s="69">
        <v>10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68" t="s">
        <v>314</v>
      </c>
      <c r="H8" s="69"/>
      <c r="I8" s="69"/>
      <c r="J8" s="69">
        <v>3</v>
      </c>
      <c r="K8" s="66">
        <v>0.2</v>
      </c>
      <c r="L8" s="69">
        <v>1</v>
      </c>
    </row>
    <row r="9" spans="1:12" ht="13.5">
      <c r="A9" s="66">
        <v>10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68" t="s">
        <v>315</v>
      </c>
      <c r="H9" s="66"/>
      <c r="I9" s="66"/>
      <c r="J9" s="66">
        <v>3</v>
      </c>
      <c r="K9" s="66">
        <v>0.2</v>
      </c>
      <c r="L9" s="66">
        <v>1</v>
      </c>
    </row>
    <row r="10" spans="1:12" s="69" customFormat="1" ht="13.5">
      <c r="A10" s="69">
        <v>50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68" t="s">
        <v>316</v>
      </c>
      <c r="H10" s="69"/>
      <c r="I10" s="69"/>
      <c r="J10" s="69">
        <v>2</v>
      </c>
      <c r="K10" s="66">
        <v>0.2</v>
      </c>
      <c r="L10" s="69">
        <v>1</v>
      </c>
    </row>
    <row r="11" spans="1:12" ht="13.5">
      <c r="A11" s="66">
        <v>50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68" t="s">
        <v>317</v>
      </c>
      <c r="H11" s="66"/>
      <c r="I11" s="66"/>
      <c r="J11" s="66">
        <v>2</v>
      </c>
      <c r="K11" s="66">
        <v>0.2</v>
      </c>
      <c r="L11" s="66">
        <v>1</v>
      </c>
    </row>
    <row r="12" spans="1:12" s="69" customFormat="1" ht="13.5">
      <c r="A12" s="69">
        <v>1000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318</v>
      </c>
      <c r="H12" s="69"/>
      <c r="I12" s="69"/>
      <c r="J12" s="69">
        <v>3</v>
      </c>
      <c r="K12" s="66">
        <v>0.2</v>
      </c>
      <c r="L12" s="69">
        <v>0.001</v>
      </c>
    </row>
    <row r="13" spans="1:12" ht="13.5">
      <c r="A13" s="66">
        <v>1000</v>
      </c>
      <c r="B13" s="66">
        <v>0.05</v>
      </c>
      <c r="C13" s="66">
        <v>5.5</v>
      </c>
      <c r="D13" s="66">
        <v>0.1</v>
      </c>
      <c r="E13" s="66">
        <v>0</v>
      </c>
      <c r="F13" s="66">
        <v>2</v>
      </c>
      <c r="G13" s="68" t="s">
        <v>319</v>
      </c>
      <c r="H13" s="66"/>
      <c r="I13" s="66"/>
      <c r="J13" s="66">
        <v>3</v>
      </c>
      <c r="K13" s="66">
        <v>0.2</v>
      </c>
      <c r="L13" s="66">
        <v>0.001</v>
      </c>
    </row>
    <row r="14" spans="1:12" ht="13.5">
      <c r="A14" s="66">
        <v>1000</v>
      </c>
      <c r="B14" s="66">
        <v>0.01</v>
      </c>
      <c r="C14" s="66">
        <v>5.5</v>
      </c>
      <c r="D14" s="66">
        <v>0.1</v>
      </c>
      <c r="E14" s="66">
        <v>0</v>
      </c>
      <c r="F14" s="66">
        <v>2</v>
      </c>
      <c r="G14" s="68" t="s">
        <v>320</v>
      </c>
      <c r="H14" s="66"/>
      <c r="I14" s="66"/>
      <c r="J14" s="66">
        <v>3</v>
      </c>
      <c r="K14" s="66">
        <v>0.2</v>
      </c>
      <c r="L14" s="66">
        <v>0.001</v>
      </c>
    </row>
    <row r="15" spans="1:12" s="69" customFormat="1" ht="13.5">
      <c r="A15" s="69">
        <v>1000</v>
      </c>
      <c r="B15" s="73">
        <v>1</v>
      </c>
      <c r="C15" s="69">
        <v>5.5</v>
      </c>
      <c r="D15" s="69">
        <v>1</v>
      </c>
      <c r="E15" s="69">
        <v>0</v>
      </c>
      <c r="F15" s="69">
        <v>2</v>
      </c>
      <c r="G15" s="70" t="s">
        <v>321</v>
      </c>
      <c r="H15" s="69"/>
      <c r="I15" s="69"/>
      <c r="J15" s="69">
        <v>5</v>
      </c>
      <c r="K15" s="66">
        <v>0.2</v>
      </c>
      <c r="L15" s="69">
        <v>1</v>
      </c>
    </row>
    <row r="16" spans="1:12" ht="13.5">
      <c r="A16" s="66">
        <v>1000</v>
      </c>
      <c r="B16" s="74">
        <v>0.5</v>
      </c>
      <c r="C16" s="66">
        <v>5.5</v>
      </c>
      <c r="D16" s="66">
        <v>1</v>
      </c>
      <c r="E16" s="66">
        <v>0</v>
      </c>
      <c r="F16" s="66">
        <v>2</v>
      </c>
      <c r="G16" s="71" t="s">
        <v>322</v>
      </c>
      <c r="H16" s="66"/>
      <c r="I16" s="66"/>
      <c r="J16" s="66">
        <v>5</v>
      </c>
      <c r="K16" s="66">
        <v>0.2</v>
      </c>
      <c r="L16" s="66">
        <v>1</v>
      </c>
    </row>
    <row r="17" spans="1:12" ht="13.5">
      <c r="A17" s="66">
        <v>1000</v>
      </c>
      <c r="B17" s="74">
        <v>0.2</v>
      </c>
      <c r="C17" s="66">
        <v>5.5</v>
      </c>
      <c r="D17" s="66">
        <v>1</v>
      </c>
      <c r="E17" s="66">
        <v>0</v>
      </c>
      <c r="F17" s="66">
        <v>2</v>
      </c>
      <c r="G17" s="70" t="s">
        <v>323</v>
      </c>
      <c r="H17" s="66"/>
      <c r="I17" s="66"/>
      <c r="J17" s="66">
        <v>5</v>
      </c>
      <c r="K17" s="66">
        <v>0.2</v>
      </c>
      <c r="L17" s="66">
        <v>1</v>
      </c>
    </row>
    <row r="18" spans="1:12" s="69" customFormat="1" ht="13.5">
      <c r="A18" s="69">
        <v>1000</v>
      </c>
      <c r="B18" s="73">
        <v>10</v>
      </c>
      <c r="C18" s="69">
        <v>5.5</v>
      </c>
      <c r="D18" s="69">
        <v>10</v>
      </c>
      <c r="E18" s="69">
        <v>0</v>
      </c>
      <c r="F18" s="69">
        <v>2</v>
      </c>
      <c r="G18" s="71" t="s">
        <v>324</v>
      </c>
      <c r="H18" s="69"/>
      <c r="I18" s="69"/>
      <c r="J18" s="69">
        <v>4</v>
      </c>
      <c r="K18" s="66">
        <v>0.2</v>
      </c>
      <c r="L18" s="69">
        <v>1</v>
      </c>
    </row>
    <row r="19" spans="1:12" ht="13.5">
      <c r="A19" s="66">
        <v>1000</v>
      </c>
      <c r="B19" s="75">
        <v>5</v>
      </c>
      <c r="C19" s="66">
        <v>5.5</v>
      </c>
      <c r="D19" s="66">
        <v>10</v>
      </c>
      <c r="E19" s="66">
        <v>0</v>
      </c>
      <c r="F19" s="66">
        <v>2</v>
      </c>
      <c r="G19" s="70" t="s">
        <v>325</v>
      </c>
      <c r="H19" s="66"/>
      <c r="I19" s="66"/>
      <c r="J19" s="66">
        <v>4</v>
      </c>
      <c r="K19" s="66">
        <v>0.2</v>
      </c>
      <c r="L19" s="66">
        <v>1</v>
      </c>
    </row>
    <row r="20" spans="1:12" ht="13.5">
      <c r="A20" s="66">
        <v>1000</v>
      </c>
      <c r="B20" s="75">
        <v>2</v>
      </c>
      <c r="C20" s="66">
        <v>5.5</v>
      </c>
      <c r="D20" s="66">
        <v>10</v>
      </c>
      <c r="E20" s="66">
        <v>0</v>
      </c>
      <c r="F20" s="66">
        <v>2</v>
      </c>
      <c r="G20" s="71" t="s">
        <v>326</v>
      </c>
      <c r="H20" s="66"/>
      <c r="I20" s="66"/>
      <c r="J20" s="66">
        <v>4</v>
      </c>
      <c r="K20" s="66">
        <v>0.2</v>
      </c>
      <c r="L20" s="66">
        <v>1</v>
      </c>
    </row>
    <row r="21" spans="1:12" s="69" customFormat="1" ht="13.5">
      <c r="A21" s="69">
        <v>1000</v>
      </c>
      <c r="B21" s="73">
        <v>100</v>
      </c>
      <c r="C21" s="69">
        <v>5.5</v>
      </c>
      <c r="D21" s="69">
        <v>100</v>
      </c>
      <c r="E21" s="69">
        <v>0</v>
      </c>
      <c r="F21" s="69">
        <v>2</v>
      </c>
      <c r="G21" s="70" t="s">
        <v>327</v>
      </c>
      <c r="H21" s="69"/>
      <c r="I21" s="69"/>
      <c r="J21" s="69">
        <v>3</v>
      </c>
      <c r="K21" s="66">
        <v>0.2</v>
      </c>
      <c r="L21" s="69">
        <v>1</v>
      </c>
    </row>
    <row r="22" spans="1:12" ht="13.5">
      <c r="A22" s="66">
        <v>1000</v>
      </c>
      <c r="B22" s="75">
        <v>50</v>
      </c>
      <c r="C22" s="66">
        <v>5.5</v>
      </c>
      <c r="D22" s="66">
        <v>100</v>
      </c>
      <c r="E22" s="66">
        <v>0</v>
      </c>
      <c r="F22" s="66">
        <v>2</v>
      </c>
      <c r="G22" s="71" t="s">
        <v>328</v>
      </c>
      <c r="H22" s="66"/>
      <c r="I22" s="66"/>
      <c r="J22" s="66">
        <v>3</v>
      </c>
      <c r="K22" s="66">
        <v>0.2</v>
      </c>
      <c r="L22" s="66">
        <v>1</v>
      </c>
    </row>
    <row r="23" spans="1:12" ht="13.5">
      <c r="A23" s="66">
        <v>1000</v>
      </c>
      <c r="B23" s="75">
        <v>20</v>
      </c>
      <c r="C23" s="66">
        <v>5.5</v>
      </c>
      <c r="D23" s="66">
        <v>100</v>
      </c>
      <c r="E23" s="66">
        <v>0</v>
      </c>
      <c r="F23" s="66">
        <v>2</v>
      </c>
      <c r="G23" s="70" t="s">
        <v>329</v>
      </c>
      <c r="H23" s="66"/>
      <c r="I23" s="66"/>
      <c r="J23" s="66">
        <v>3</v>
      </c>
      <c r="K23" s="66">
        <v>0.2</v>
      </c>
      <c r="L23" s="66">
        <v>1</v>
      </c>
    </row>
    <row r="24" spans="1:12" s="69" customFormat="1" ht="13.5">
      <c r="A24" s="69">
        <v>1000</v>
      </c>
      <c r="B24" s="73">
        <v>700</v>
      </c>
      <c r="C24" s="69">
        <v>5.5</v>
      </c>
      <c r="D24" s="69">
        <v>750</v>
      </c>
      <c r="E24" s="69">
        <v>0</v>
      </c>
      <c r="F24" s="69">
        <v>2</v>
      </c>
      <c r="G24" s="71" t="s">
        <v>330</v>
      </c>
      <c r="H24" s="69"/>
      <c r="I24" s="69"/>
      <c r="J24" s="69">
        <v>2</v>
      </c>
      <c r="K24" s="66">
        <v>0.2</v>
      </c>
      <c r="L24" s="69">
        <v>1</v>
      </c>
    </row>
    <row r="25" spans="1:12" ht="13.5">
      <c r="A25" s="66">
        <v>1000</v>
      </c>
      <c r="B25" s="75">
        <v>500</v>
      </c>
      <c r="C25" s="66">
        <v>5.5</v>
      </c>
      <c r="D25" s="66">
        <v>750</v>
      </c>
      <c r="E25" s="66">
        <v>0</v>
      </c>
      <c r="F25" s="66">
        <v>2</v>
      </c>
      <c r="G25" s="70" t="s">
        <v>331</v>
      </c>
      <c r="H25" s="66"/>
      <c r="I25" s="66"/>
      <c r="J25" s="66">
        <v>2</v>
      </c>
      <c r="K25" s="66">
        <v>0.2</v>
      </c>
      <c r="L25" s="66">
        <v>1</v>
      </c>
    </row>
    <row r="26" spans="1:12" ht="13.5">
      <c r="A26" s="66">
        <v>1000</v>
      </c>
      <c r="B26" s="75">
        <v>200</v>
      </c>
      <c r="C26" s="66">
        <v>5.5</v>
      </c>
      <c r="D26" s="66">
        <v>750</v>
      </c>
      <c r="E26" s="66">
        <v>0</v>
      </c>
      <c r="F26" s="66">
        <v>2</v>
      </c>
      <c r="G26" s="71" t="s">
        <v>332</v>
      </c>
      <c r="H26" s="66"/>
      <c r="I26" s="66"/>
      <c r="J26" s="66">
        <v>2</v>
      </c>
      <c r="K26" s="66">
        <v>0.2</v>
      </c>
      <c r="L26" s="66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20" sqref="G20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230</v>
      </c>
      <c r="B1" s="66" t="s">
        <v>231</v>
      </c>
      <c r="C1" s="66" t="s">
        <v>232</v>
      </c>
      <c r="D1" s="66" t="s">
        <v>233</v>
      </c>
      <c r="E1" s="66" t="s">
        <v>234</v>
      </c>
      <c r="F1" s="66" t="s">
        <v>235</v>
      </c>
      <c r="G1" s="66" t="s">
        <v>236</v>
      </c>
      <c r="H1" s="66" t="s">
        <v>237</v>
      </c>
      <c r="I1" s="66" t="s">
        <v>238</v>
      </c>
      <c r="J1" s="66" t="s">
        <v>239</v>
      </c>
      <c r="K1" s="67" t="s">
        <v>240</v>
      </c>
      <c r="L1" s="67" t="s">
        <v>241</v>
      </c>
    </row>
    <row r="2" spans="1:12" ht="13.5">
      <c r="A2" s="66">
        <v>30000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333</v>
      </c>
      <c r="H2" s="66"/>
      <c r="I2" s="66"/>
      <c r="J2" s="66">
        <v>3</v>
      </c>
      <c r="K2" s="66">
        <v>0.2</v>
      </c>
      <c r="L2" s="66">
        <v>0.001</v>
      </c>
    </row>
    <row r="3" spans="1:12" ht="13.5">
      <c r="A3" s="66">
        <v>30000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334</v>
      </c>
      <c r="H3" s="66"/>
      <c r="I3" s="66"/>
      <c r="J3" s="66">
        <v>3</v>
      </c>
      <c r="K3" s="66">
        <v>0.2</v>
      </c>
      <c r="L3" s="66">
        <v>0.001</v>
      </c>
    </row>
    <row r="4" spans="1:12" s="69" customFormat="1" ht="13.5">
      <c r="A4" s="66">
        <v>30000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70" t="s">
        <v>335</v>
      </c>
      <c r="H4" s="69"/>
      <c r="I4" s="69"/>
      <c r="J4" s="69">
        <v>5</v>
      </c>
      <c r="K4" s="66">
        <v>0.2</v>
      </c>
      <c r="L4" s="69">
        <v>1</v>
      </c>
    </row>
    <row r="5" spans="1:12" ht="13.5">
      <c r="A5" s="66">
        <v>30000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71" t="s">
        <v>336</v>
      </c>
      <c r="H5" s="66"/>
      <c r="I5" s="66"/>
      <c r="J5" s="66">
        <v>5</v>
      </c>
      <c r="K5" s="66">
        <v>0.2</v>
      </c>
      <c r="L5" s="66">
        <v>1</v>
      </c>
    </row>
    <row r="6" spans="1:12" s="69" customFormat="1" ht="13.5">
      <c r="A6" s="66">
        <v>30000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70" t="s">
        <v>337</v>
      </c>
      <c r="H6" s="69"/>
      <c r="I6" s="69"/>
      <c r="J6" s="69">
        <v>4</v>
      </c>
      <c r="K6" s="66">
        <v>0.2</v>
      </c>
      <c r="L6" s="69">
        <v>1</v>
      </c>
    </row>
    <row r="7" spans="1:12" ht="13.5">
      <c r="A7" s="66">
        <v>30000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71" t="s">
        <v>338</v>
      </c>
      <c r="H7" s="66"/>
      <c r="I7" s="66"/>
      <c r="J7" s="66">
        <v>4</v>
      </c>
      <c r="K7" s="66">
        <v>0.2</v>
      </c>
      <c r="L7" s="66">
        <v>1</v>
      </c>
    </row>
    <row r="8" spans="1:12" s="69" customFormat="1" ht="13.5">
      <c r="A8" s="66">
        <v>30000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70" t="s">
        <v>339</v>
      </c>
      <c r="H8" s="69"/>
      <c r="I8" s="69"/>
      <c r="J8" s="69">
        <v>3</v>
      </c>
      <c r="K8" s="66">
        <v>0.2</v>
      </c>
      <c r="L8" s="69">
        <v>1</v>
      </c>
    </row>
    <row r="9" spans="1:12" ht="13.5">
      <c r="A9" s="66">
        <v>30000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71" t="s">
        <v>340</v>
      </c>
      <c r="H9" s="66"/>
      <c r="I9" s="66"/>
      <c r="J9" s="66">
        <v>3</v>
      </c>
      <c r="K9" s="66">
        <v>0.2</v>
      </c>
      <c r="L9" s="66">
        <v>1</v>
      </c>
    </row>
    <row r="10" spans="1:12" s="69" customFormat="1" ht="13.5">
      <c r="A10" s="66">
        <v>30000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70" t="s">
        <v>341</v>
      </c>
      <c r="H10" s="69"/>
      <c r="I10" s="69"/>
      <c r="J10" s="69">
        <v>2</v>
      </c>
      <c r="K10" s="66">
        <v>0.2</v>
      </c>
      <c r="L10" s="69">
        <v>1</v>
      </c>
    </row>
    <row r="11" spans="1:12" ht="13.5">
      <c r="A11" s="66">
        <v>30000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71" t="s">
        <v>342</v>
      </c>
      <c r="H11" s="66"/>
      <c r="I11" s="66"/>
      <c r="J11" s="66">
        <v>2</v>
      </c>
      <c r="K11" s="66">
        <v>0.2</v>
      </c>
      <c r="L11" s="66">
        <v>1</v>
      </c>
    </row>
    <row r="12" spans="1:12" s="69" customFormat="1" ht="13.5">
      <c r="A12" s="72">
        <v>60000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343</v>
      </c>
      <c r="H12" s="69"/>
      <c r="I12" s="69"/>
      <c r="J12" s="69">
        <v>3</v>
      </c>
      <c r="K12" s="66">
        <v>0.2</v>
      </c>
      <c r="L12" s="69">
        <v>0.001</v>
      </c>
    </row>
    <row r="13" spans="1:12" ht="13.5">
      <c r="A13" s="72">
        <v>60000</v>
      </c>
      <c r="B13" s="66">
        <v>0.01</v>
      </c>
      <c r="C13" s="66">
        <v>5.5</v>
      </c>
      <c r="D13" s="66">
        <v>0.1</v>
      </c>
      <c r="E13" s="66">
        <v>0</v>
      </c>
      <c r="F13" s="66">
        <v>2</v>
      </c>
      <c r="G13" s="71" t="s">
        <v>344</v>
      </c>
      <c r="H13" s="66"/>
      <c r="I13" s="66"/>
      <c r="J13" s="66">
        <v>3</v>
      </c>
      <c r="K13" s="66">
        <v>0.2</v>
      </c>
      <c r="L13" s="66">
        <v>0.001</v>
      </c>
    </row>
    <row r="14" spans="1:12" ht="13.5">
      <c r="A14" s="72">
        <v>60000</v>
      </c>
      <c r="B14" s="66">
        <v>1</v>
      </c>
      <c r="C14" s="66">
        <v>5.5</v>
      </c>
      <c r="D14" s="66">
        <v>1</v>
      </c>
      <c r="E14" s="66">
        <v>0</v>
      </c>
      <c r="F14" s="66">
        <v>2</v>
      </c>
      <c r="G14" s="70" t="s">
        <v>345</v>
      </c>
      <c r="H14" s="66"/>
      <c r="I14" s="66"/>
      <c r="J14" s="66">
        <v>5</v>
      </c>
      <c r="K14" s="66">
        <v>0.2</v>
      </c>
      <c r="L14" s="66">
        <v>1</v>
      </c>
    </row>
    <row r="15" spans="1:12" s="69" customFormat="1" ht="13.5">
      <c r="A15" s="72">
        <v>60000</v>
      </c>
      <c r="B15" s="76">
        <v>0.2</v>
      </c>
      <c r="C15" s="69">
        <v>5.5</v>
      </c>
      <c r="D15" s="69">
        <v>1</v>
      </c>
      <c r="E15" s="69">
        <v>0</v>
      </c>
      <c r="F15" s="69">
        <v>2</v>
      </c>
      <c r="G15" s="71" t="s">
        <v>346</v>
      </c>
      <c r="H15" s="69"/>
      <c r="I15" s="69"/>
      <c r="J15" s="69">
        <v>5</v>
      </c>
      <c r="K15" s="66">
        <v>0.2</v>
      </c>
      <c r="L15" s="69">
        <v>1</v>
      </c>
    </row>
    <row r="16" spans="1:12" ht="13.5">
      <c r="A16" s="72">
        <v>60000</v>
      </c>
      <c r="B16" s="75">
        <v>10</v>
      </c>
      <c r="C16" s="66">
        <v>5.5</v>
      </c>
      <c r="D16" s="66">
        <v>10</v>
      </c>
      <c r="E16" s="66">
        <v>0</v>
      </c>
      <c r="F16" s="66">
        <v>2</v>
      </c>
      <c r="G16" s="70" t="s">
        <v>347</v>
      </c>
      <c r="H16" s="66"/>
      <c r="I16" s="66"/>
      <c r="J16" s="66">
        <v>4</v>
      </c>
      <c r="K16" s="66">
        <v>0.2</v>
      </c>
      <c r="L16" s="66">
        <v>1</v>
      </c>
    </row>
    <row r="17" spans="1:12" ht="13.5">
      <c r="A17" s="72">
        <v>60000</v>
      </c>
      <c r="B17" s="75">
        <v>2</v>
      </c>
      <c r="C17" s="66">
        <v>5.5</v>
      </c>
      <c r="D17" s="66">
        <v>10</v>
      </c>
      <c r="E17" s="66">
        <v>0</v>
      </c>
      <c r="F17" s="66">
        <v>2</v>
      </c>
      <c r="G17" s="71" t="s">
        <v>348</v>
      </c>
      <c r="H17" s="66"/>
      <c r="I17" s="66"/>
      <c r="J17" s="66">
        <v>4</v>
      </c>
      <c r="K17" s="66">
        <v>0.2</v>
      </c>
      <c r="L17" s="66">
        <v>1</v>
      </c>
    </row>
    <row r="18" spans="1:12" s="69" customFormat="1" ht="13.5">
      <c r="A18" s="72">
        <v>60000</v>
      </c>
      <c r="B18" s="73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349</v>
      </c>
      <c r="H18" s="69"/>
      <c r="I18" s="69"/>
      <c r="J18" s="69">
        <v>3</v>
      </c>
      <c r="K18" s="66">
        <v>0.2</v>
      </c>
      <c r="L18" s="69">
        <v>1</v>
      </c>
    </row>
    <row r="19" spans="1:12" ht="13.5">
      <c r="A19" s="72">
        <v>60000</v>
      </c>
      <c r="B19" s="75">
        <v>20</v>
      </c>
      <c r="C19" s="66">
        <v>5.5</v>
      </c>
      <c r="D19" s="66">
        <v>100</v>
      </c>
      <c r="E19" s="66">
        <v>0</v>
      </c>
      <c r="F19" s="66">
        <v>2</v>
      </c>
      <c r="G19" s="71" t="s">
        <v>350</v>
      </c>
      <c r="H19" s="66"/>
      <c r="I19" s="66"/>
      <c r="J19" s="66">
        <v>3</v>
      </c>
      <c r="K19" s="66">
        <v>0.2</v>
      </c>
      <c r="L19" s="66">
        <v>1</v>
      </c>
    </row>
    <row r="20" spans="1:12" ht="13.5">
      <c r="A20" s="72">
        <v>60000</v>
      </c>
      <c r="B20" s="75">
        <v>200</v>
      </c>
      <c r="C20" s="66">
        <v>5.5</v>
      </c>
      <c r="D20" s="66">
        <v>750</v>
      </c>
      <c r="E20" s="66">
        <v>0</v>
      </c>
      <c r="F20" s="66">
        <v>2</v>
      </c>
      <c r="G20" s="70" t="s">
        <v>351</v>
      </c>
      <c r="H20" s="66"/>
      <c r="I20" s="66"/>
      <c r="J20" s="66">
        <v>2</v>
      </c>
      <c r="K20" s="66">
        <v>0.2</v>
      </c>
      <c r="L20" s="66">
        <v>1</v>
      </c>
    </row>
  </sheetData>
  <printOptions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 topLeftCell="A1">
      <selection activeCell="A12" sqref="A12:XFD12"/>
    </sheetView>
  </sheetViews>
  <sheetFormatPr defaultColWidth="9.00390625" defaultColWidthPt="54" defaultRowHeight="13.5"/>
  <cols>
    <col min="1" max="1" width="5.50390625" widthPt="33" style="66" bestFit="1" customWidth="1"/>
    <col min="2" max="2" width="7.50390625" widthPt="45" style="66" bestFit="1" customWidth="1"/>
    <col min="3" max="4" width="5.50390625" widthPt="33" style="66" bestFit="1" customWidth="1"/>
    <col min="5" max="5" width="22.75390625" widthPt="136.5" style="66" bestFit="1" customWidth="1"/>
    <col min="6" max="6" width="20.50390625" widthPt="123" style="66" bestFit="1" customWidth="1"/>
    <col min="7" max="7" width="16.125" widthPt="96.75" style="68" bestFit="1" customWidth="1"/>
    <col min="8" max="8" width="7.50390625" widthPt="45" style="66" customWidth="1"/>
    <col min="9" max="9" width="19.375" widthPt="116.25" style="66" bestFit="1" customWidth="1"/>
    <col min="10" max="11" width="20.50390625" widthPt="123" style="66" bestFit="1" customWidth="1"/>
    <col min="12" max="12" width="27.25390625" widthPt="163.5" style="66" bestFit="1" customWidth="1"/>
    <col min="13" max="253" width="9.00390625" widthPt="54" style="66" customWidth="1"/>
    <col min="254" max="254" width="4.375" widthPt="26.25" style="66" customWidth="1"/>
    <col min="255" max="255" width="9.50390625" widthPt="57" style="66" bestFit="1" customWidth="1"/>
    <col min="256" max="256" width="5.75390625" widthPt="34.5" style="66" customWidth="1"/>
    <col min="257" max="257" width="9.00390625" widthPt="54" style="66" customWidth="1"/>
    <col min="258" max="258" width="5.375" widthPt="32.25" style="66" customWidth="1"/>
    <col min="259" max="259" width="4.875" widthPt="29.25" style="66" customWidth="1"/>
    <col min="260" max="260" width="9.00390625" widthPt="54" style="66" customWidth="1"/>
    <col min="261" max="261" width="7.50390625" widthPt="45" style="66" customWidth="1"/>
    <col min="262" max="262" width="6.875" widthPt="41.25" style="66" customWidth="1"/>
    <col min="263" max="264" width="6.75390625" widthPt="40.5" style="66" customWidth="1"/>
    <col min="265" max="265" width="8.75390625" widthPt="52.5" style="66" customWidth="1"/>
    <col min="266" max="509" width="9.00390625" widthPt="54" style="66" customWidth="1"/>
    <col min="510" max="510" width="4.375" widthPt="26.25" style="66" customWidth="1"/>
    <col min="511" max="511" width="9.50390625" widthPt="57" style="66" bestFit="1" customWidth="1"/>
    <col min="512" max="512" width="5.75390625" widthPt="34.5" style="66" customWidth="1"/>
    <col min="513" max="513" width="9.00390625" widthPt="54" style="66" customWidth="1"/>
    <col min="514" max="514" width="5.375" widthPt="32.25" style="66" customWidth="1"/>
    <col min="515" max="515" width="4.875" widthPt="29.25" style="66" customWidth="1"/>
    <col min="516" max="516" width="9.00390625" widthPt="54" style="66" customWidth="1"/>
    <col min="517" max="517" width="7.50390625" widthPt="45" style="66" customWidth="1"/>
    <col min="518" max="518" width="6.875" widthPt="41.25" style="66" customWidth="1"/>
    <col min="519" max="520" width="6.75390625" widthPt="40.5" style="66" customWidth="1"/>
    <col min="521" max="521" width="8.75390625" widthPt="52.5" style="66" customWidth="1"/>
    <col min="522" max="765" width="9.00390625" widthPt="54" style="66" customWidth="1"/>
    <col min="766" max="766" width="4.375" widthPt="26.25" style="66" customWidth="1"/>
    <col min="767" max="767" width="9.50390625" widthPt="57" style="66" bestFit="1" customWidth="1"/>
    <col min="768" max="768" width="5.75390625" widthPt="34.5" style="66" customWidth="1"/>
    <col min="769" max="769" width="9.00390625" widthPt="54" style="66" customWidth="1"/>
    <col min="770" max="770" width="5.375" widthPt="32.25" style="66" customWidth="1"/>
    <col min="771" max="771" width="4.875" widthPt="29.25" style="66" customWidth="1"/>
    <col min="772" max="772" width="9.00390625" widthPt="54" style="66" customWidth="1"/>
    <col min="773" max="773" width="7.50390625" widthPt="45" style="66" customWidth="1"/>
    <col min="774" max="774" width="6.875" widthPt="41.25" style="66" customWidth="1"/>
    <col min="775" max="776" width="6.75390625" widthPt="40.5" style="66" customWidth="1"/>
    <col min="777" max="777" width="8.75390625" widthPt="52.5" style="66" customWidth="1"/>
    <col min="778" max="1021" width="9.00390625" widthPt="54" style="66" customWidth="1"/>
    <col min="1022" max="1022" width="4.375" widthPt="26.25" style="66" customWidth="1"/>
    <col min="1023" max="1023" width="9.50390625" widthPt="57" style="66" bestFit="1" customWidth="1"/>
    <col min="1024" max="1024" width="5.75390625" widthPt="34.5" style="66" customWidth="1"/>
    <col min="1025" max="1025" width="9.00390625" widthPt="54" style="66" customWidth="1"/>
    <col min="1026" max="1026" width="5.375" widthPt="32.25" style="66" customWidth="1"/>
    <col min="1027" max="1027" width="4.875" widthPt="29.25" style="66" customWidth="1"/>
    <col min="1028" max="1028" width="9.00390625" widthPt="54" style="66" customWidth="1"/>
    <col min="1029" max="1029" width="7.50390625" widthPt="45" style="66" customWidth="1"/>
    <col min="1030" max="1030" width="6.875" widthPt="41.25" style="66" customWidth="1"/>
    <col min="1031" max="1032" width="6.75390625" widthPt="40.5" style="66" customWidth="1"/>
    <col min="1033" max="1033" width="8.75390625" widthPt="52.5" style="66" customWidth="1"/>
    <col min="1034" max="1277" width="9.00390625" widthPt="54" style="66" customWidth="1"/>
    <col min="1278" max="1278" width="4.375" widthPt="26.25" style="66" customWidth="1"/>
    <col min="1279" max="1279" width="9.50390625" widthPt="57" style="66" bestFit="1" customWidth="1"/>
    <col min="1280" max="1280" width="5.75390625" widthPt="34.5" style="66" customWidth="1"/>
    <col min="1281" max="1281" width="9.00390625" widthPt="54" style="66" customWidth="1"/>
    <col min="1282" max="1282" width="5.375" widthPt="32.25" style="66" customWidth="1"/>
    <col min="1283" max="1283" width="4.875" widthPt="29.25" style="66" customWidth="1"/>
    <col min="1284" max="1284" width="9.00390625" widthPt="54" style="66" customWidth="1"/>
    <col min="1285" max="1285" width="7.50390625" widthPt="45" style="66" customWidth="1"/>
    <col min="1286" max="1286" width="6.875" widthPt="41.25" style="66" customWidth="1"/>
    <col min="1287" max="1288" width="6.75390625" widthPt="40.5" style="66" customWidth="1"/>
    <col min="1289" max="1289" width="8.75390625" widthPt="52.5" style="66" customWidth="1"/>
    <col min="1290" max="1533" width="9.00390625" widthPt="54" style="66" customWidth="1"/>
    <col min="1534" max="1534" width="4.375" widthPt="26.25" style="66" customWidth="1"/>
    <col min="1535" max="1535" width="9.50390625" widthPt="57" style="66" bestFit="1" customWidth="1"/>
    <col min="1536" max="1536" width="5.75390625" widthPt="34.5" style="66" customWidth="1"/>
    <col min="1537" max="1537" width="9.00390625" widthPt="54" style="66" customWidth="1"/>
    <col min="1538" max="1538" width="5.375" widthPt="32.25" style="66" customWidth="1"/>
    <col min="1539" max="1539" width="4.875" widthPt="29.25" style="66" customWidth="1"/>
    <col min="1540" max="1540" width="9.00390625" widthPt="54" style="66" customWidth="1"/>
    <col min="1541" max="1541" width="7.50390625" widthPt="45" style="66" customWidth="1"/>
    <col min="1542" max="1542" width="6.875" widthPt="41.25" style="66" customWidth="1"/>
    <col min="1543" max="1544" width="6.75390625" widthPt="40.5" style="66" customWidth="1"/>
    <col min="1545" max="1545" width="8.75390625" widthPt="52.5" style="66" customWidth="1"/>
    <col min="1546" max="1789" width="9.00390625" widthPt="54" style="66" customWidth="1"/>
    <col min="1790" max="1790" width="4.375" widthPt="26.25" style="66" customWidth="1"/>
    <col min="1791" max="1791" width="9.50390625" widthPt="57" style="66" bestFit="1" customWidth="1"/>
    <col min="1792" max="1792" width="5.75390625" widthPt="34.5" style="66" customWidth="1"/>
    <col min="1793" max="1793" width="9.00390625" widthPt="54" style="66" customWidth="1"/>
    <col min="1794" max="1794" width="5.375" widthPt="32.25" style="66" customWidth="1"/>
    <col min="1795" max="1795" width="4.875" widthPt="29.25" style="66" customWidth="1"/>
    <col min="1796" max="1796" width="9.00390625" widthPt="54" style="66" customWidth="1"/>
    <col min="1797" max="1797" width="7.50390625" widthPt="45" style="66" customWidth="1"/>
    <col min="1798" max="1798" width="6.875" widthPt="41.25" style="66" customWidth="1"/>
    <col min="1799" max="1800" width="6.75390625" widthPt="40.5" style="66" customWidth="1"/>
    <col min="1801" max="1801" width="8.75390625" widthPt="52.5" style="66" customWidth="1"/>
    <col min="1802" max="2045" width="9.00390625" widthPt="54" style="66" customWidth="1"/>
    <col min="2046" max="2046" width="4.375" widthPt="26.25" style="66" customWidth="1"/>
    <col min="2047" max="2047" width="9.50390625" widthPt="57" style="66" bestFit="1" customWidth="1"/>
    <col min="2048" max="2048" width="5.75390625" widthPt="34.5" style="66" customWidth="1"/>
    <col min="2049" max="2049" width="9.00390625" widthPt="54" style="66" customWidth="1"/>
    <col min="2050" max="2050" width="5.375" widthPt="32.25" style="66" customWidth="1"/>
    <col min="2051" max="2051" width="4.875" widthPt="29.25" style="66" customWidth="1"/>
    <col min="2052" max="2052" width="9.00390625" widthPt="54" style="66" customWidth="1"/>
    <col min="2053" max="2053" width="7.50390625" widthPt="45" style="66" customWidth="1"/>
    <col min="2054" max="2054" width="6.875" widthPt="41.25" style="66" customWidth="1"/>
    <col min="2055" max="2056" width="6.75390625" widthPt="40.5" style="66" customWidth="1"/>
    <col min="2057" max="2057" width="8.75390625" widthPt="52.5" style="66" customWidth="1"/>
    <col min="2058" max="2301" width="9.00390625" widthPt="54" style="66" customWidth="1"/>
    <col min="2302" max="2302" width="4.375" widthPt="26.25" style="66" customWidth="1"/>
    <col min="2303" max="2303" width="9.50390625" widthPt="57" style="66" bestFit="1" customWidth="1"/>
    <col min="2304" max="2304" width="5.75390625" widthPt="34.5" style="66" customWidth="1"/>
    <col min="2305" max="2305" width="9.00390625" widthPt="54" style="66" customWidth="1"/>
    <col min="2306" max="2306" width="5.375" widthPt="32.25" style="66" customWidth="1"/>
    <col min="2307" max="2307" width="4.875" widthPt="29.25" style="66" customWidth="1"/>
    <col min="2308" max="2308" width="9.00390625" widthPt="54" style="66" customWidth="1"/>
    <col min="2309" max="2309" width="7.50390625" widthPt="45" style="66" customWidth="1"/>
    <col min="2310" max="2310" width="6.875" widthPt="41.25" style="66" customWidth="1"/>
    <col min="2311" max="2312" width="6.75390625" widthPt="40.5" style="66" customWidth="1"/>
    <col min="2313" max="2313" width="8.75390625" widthPt="52.5" style="66" customWidth="1"/>
    <col min="2314" max="2557" width="9.00390625" widthPt="54" style="66" customWidth="1"/>
    <col min="2558" max="2558" width="4.375" widthPt="26.25" style="66" customWidth="1"/>
    <col min="2559" max="2559" width="9.50390625" widthPt="57" style="66" bestFit="1" customWidth="1"/>
    <col min="2560" max="2560" width="5.75390625" widthPt="34.5" style="66" customWidth="1"/>
    <col min="2561" max="2561" width="9.00390625" widthPt="54" style="66" customWidth="1"/>
    <col min="2562" max="2562" width="5.375" widthPt="32.25" style="66" customWidth="1"/>
    <col min="2563" max="2563" width="4.875" widthPt="29.25" style="66" customWidth="1"/>
    <col min="2564" max="2564" width="9.00390625" widthPt="54" style="66" customWidth="1"/>
    <col min="2565" max="2565" width="7.50390625" widthPt="45" style="66" customWidth="1"/>
    <col min="2566" max="2566" width="6.875" widthPt="41.25" style="66" customWidth="1"/>
    <col min="2567" max="2568" width="6.75390625" widthPt="40.5" style="66" customWidth="1"/>
    <col min="2569" max="2569" width="8.75390625" widthPt="52.5" style="66" customWidth="1"/>
    <col min="2570" max="2813" width="9.00390625" widthPt="54" style="66" customWidth="1"/>
    <col min="2814" max="2814" width="4.375" widthPt="26.25" style="66" customWidth="1"/>
    <col min="2815" max="2815" width="9.50390625" widthPt="57" style="66" bestFit="1" customWidth="1"/>
    <col min="2816" max="2816" width="5.75390625" widthPt="34.5" style="66" customWidth="1"/>
    <col min="2817" max="2817" width="9.00390625" widthPt="54" style="66" customWidth="1"/>
    <col min="2818" max="2818" width="5.375" widthPt="32.25" style="66" customWidth="1"/>
    <col min="2819" max="2819" width="4.875" widthPt="29.25" style="66" customWidth="1"/>
    <col min="2820" max="2820" width="9.00390625" widthPt="54" style="66" customWidth="1"/>
    <col min="2821" max="2821" width="7.50390625" widthPt="45" style="66" customWidth="1"/>
    <col min="2822" max="2822" width="6.875" widthPt="41.25" style="66" customWidth="1"/>
    <col min="2823" max="2824" width="6.75390625" widthPt="40.5" style="66" customWidth="1"/>
    <col min="2825" max="2825" width="8.75390625" widthPt="52.5" style="66" customWidth="1"/>
    <col min="2826" max="3069" width="9.00390625" widthPt="54" style="66" customWidth="1"/>
    <col min="3070" max="3070" width="4.375" widthPt="26.25" style="66" customWidth="1"/>
    <col min="3071" max="3071" width="9.50390625" widthPt="57" style="66" bestFit="1" customWidth="1"/>
    <col min="3072" max="3072" width="5.75390625" widthPt="34.5" style="66" customWidth="1"/>
    <col min="3073" max="3073" width="9.00390625" widthPt="54" style="66" customWidth="1"/>
    <col min="3074" max="3074" width="5.375" widthPt="32.25" style="66" customWidth="1"/>
    <col min="3075" max="3075" width="4.875" widthPt="29.25" style="66" customWidth="1"/>
    <col min="3076" max="3076" width="9.00390625" widthPt="54" style="66" customWidth="1"/>
    <col min="3077" max="3077" width="7.50390625" widthPt="45" style="66" customWidth="1"/>
    <col min="3078" max="3078" width="6.875" widthPt="41.25" style="66" customWidth="1"/>
    <col min="3079" max="3080" width="6.75390625" widthPt="40.5" style="66" customWidth="1"/>
    <col min="3081" max="3081" width="8.75390625" widthPt="52.5" style="66" customWidth="1"/>
    <col min="3082" max="3325" width="9.00390625" widthPt="54" style="66" customWidth="1"/>
    <col min="3326" max="3326" width="4.375" widthPt="26.25" style="66" customWidth="1"/>
    <col min="3327" max="3327" width="9.50390625" widthPt="57" style="66" bestFit="1" customWidth="1"/>
    <col min="3328" max="3328" width="5.75390625" widthPt="34.5" style="66" customWidth="1"/>
    <col min="3329" max="3329" width="9.00390625" widthPt="54" style="66" customWidth="1"/>
    <col min="3330" max="3330" width="5.375" widthPt="32.25" style="66" customWidth="1"/>
    <col min="3331" max="3331" width="4.875" widthPt="29.25" style="66" customWidth="1"/>
    <col min="3332" max="3332" width="9.00390625" widthPt="54" style="66" customWidth="1"/>
    <col min="3333" max="3333" width="7.50390625" widthPt="45" style="66" customWidth="1"/>
    <col min="3334" max="3334" width="6.875" widthPt="41.25" style="66" customWidth="1"/>
    <col min="3335" max="3336" width="6.75390625" widthPt="40.5" style="66" customWidth="1"/>
    <col min="3337" max="3337" width="8.75390625" widthPt="52.5" style="66" customWidth="1"/>
    <col min="3338" max="3581" width="9.00390625" widthPt="54" style="66" customWidth="1"/>
    <col min="3582" max="3582" width="4.375" widthPt="26.25" style="66" customWidth="1"/>
    <col min="3583" max="3583" width="9.50390625" widthPt="57" style="66" bestFit="1" customWidth="1"/>
    <col min="3584" max="3584" width="5.75390625" widthPt="34.5" style="66" customWidth="1"/>
    <col min="3585" max="3585" width="9.00390625" widthPt="54" style="66" customWidth="1"/>
    <col min="3586" max="3586" width="5.375" widthPt="32.25" style="66" customWidth="1"/>
    <col min="3587" max="3587" width="4.875" widthPt="29.25" style="66" customWidth="1"/>
    <col min="3588" max="3588" width="9.00390625" widthPt="54" style="66" customWidth="1"/>
    <col min="3589" max="3589" width="7.50390625" widthPt="45" style="66" customWidth="1"/>
    <col min="3590" max="3590" width="6.875" widthPt="41.25" style="66" customWidth="1"/>
    <col min="3591" max="3592" width="6.75390625" widthPt="40.5" style="66" customWidth="1"/>
    <col min="3593" max="3593" width="8.75390625" widthPt="52.5" style="66" customWidth="1"/>
    <col min="3594" max="3837" width="9.00390625" widthPt="54" style="66" customWidth="1"/>
    <col min="3838" max="3838" width="4.375" widthPt="26.25" style="66" customWidth="1"/>
    <col min="3839" max="3839" width="9.50390625" widthPt="57" style="66" bestFit="1" customWidth="1"/>
    <col min="3840" max="3840" width="5.75390625" widthPt="34.5" style="66" customWidth="1"/>
    <col min="3841" max="3841" width="9.00390625" widthPt="54" style="66" customWidth="1"/>
    <col min="3842" max="3842" width="5.375" widthPt="32.25" style="66" customWidth="1"/>
    <col min="3843" max="3843" width="4.875" widthPt="29.25" style="66" customWidth="1"/>
    <col min="3844" max="3844" width="9.00390625" widthPt="54" style="66" customWidth="1"/>
    <col min="3845" max="3845" width="7.50390625" widthPt="45" style="66" customWidth="1"/>
    <col min="3846" max="3846" width="6.875" widthPt="41.25" style="66" customWidth="1"/>
    <col min="3847" max="3848" width="6.75390625" widthPt="40.5" style="66" customWidth="1"/>
    <col min="3849" max="3849" width="8.75390625" widthPt="52.5" style="66" customWidth="1"/>
    <col min="3850" max="4093" width="9.00390625" widthPt="54" style="66" customWidth="1"/>
    <col min="4094" max="4094" width="4.375" widthPt="26.25" style="66" customWidth="1"/>
    <col min="4095" max="4095" width="9.50390625" widthPt="57" style="66" bestFit="1" customWidth="1"/>
    <col min="4096" max="4096" width="5.75390625" widthPt="34.5" style="66" customWidth="1"/>
    <col min="4097" max="4097" width="9.00390625" widthPt="54" style="66" customWidth="1"/>
    <col min="4098" max="4098" width="5.375" widthPt="32.25" style="66" customWidth="1"/>
    <col min="4099" max="4099" width="4.875" widthPt="29.25" style="66" customWidth="1"/>
    <col min="4100" max="4100" width="9.00390625" widthPt="54" style="66" customWidth="1"/>
    <col min="4101" max="4101" width="7.50390625" widthPt="45" style="66" customWidth="1"/>
    <col min="4102" max="4102" width="6.875" widthPt="41.25" style="66" customWidth="1"/>
    <col min="4103" max="4104" width="6.75390625" widthPt="40.5" style="66" customWidth="1"/>
    <col min="4105" max="4105" width="8.75390625" widthPt="52.5" style="66" customWidth="1"/>
    <col min="4106" max="4349" width="9.00390625" widthPt="54" style="66" customWidth="1"/>
    <col min="4350" max="4350" width="4.375" widthPt="26.25" style="66" customWidth="1"/>
    <col min="4351" max="4351" width="9.50390625" widthPt="57" style="66" bestFit="1" customWidth="1"/>
    <col min="4352" max="4352" width="5.75390625" widthPt="34.5" style="66" customWidth="1"/>
    <col min="4353" max="4353" width="9.00390625" widthPt="54" style="66" customWidth="1"/>
    <col min="4354" max="4354" width="5.375" widthPt="32.25" style="66" customWidth="1"/>
    <col min="4355" max="4355" width="4.875" widthPt="29.25" style="66" customWidth="1"/>
    <col min="4356" max="4356" width="9.00390625" widthPt="54" style="66" customWidth="1"/>
    <col min="4357" max="4357" width="7.50390625" widthPt="45" style="66" customWidth="1"/>
    <col min="4358" max="4358" width="6.875" widthPt="41.25" style="66" customWidth="1"/>
    <col min="4359" max="4360" width="6.75390625" widthPt="40.5" style="66" customWidth="1"/>
    <col min="4361" max="4361" width="8.75390625" widthPt="52.5" style="66" customWidth="1"/>
    <col min="4362" max="4605" width="9.00390625" widthPt="54" style="66" customWidth="1"/>
    <col min="4606" max="4606" width="4.375" widthPt="26.25" style="66" customWidth="1"/>
    <col min="4607" max="4607" width="9.50390625" widthPt="57" style="66" bestFit="1" customWidth="1"/>
    <col min="4608" max="4608" width="5.75390625" widthPt="34.5" style="66" customWidth="1"/>
    <col min="4609" max="4609" width="9.00390625" widthPt="54" style="66" customWidth="1"/>
    <col min="4610" max="4610" width="5.375" widthPt="32.25" style="66" customWidth="1"/>
    <col min="4611" max="4611" width="4.875" widthPt="29.25" style="66" customWidth="1"/>
    <col min="4612" max="4612" width="9.00390625" widthPt="54" style="66" customWidth="1"/>
    <col min="4613" max="4613" width="7.50390625" widthPt="45" style="66" customWidth="1"/>
    <col min="4614" max="4614" width="6.875" widthPt="41.25" style="66" customWidth="1"/>
    <col min="4615" max="4616" width="6.75390625" widthPt="40.5" style="66" customWidth="1"/>
    <col min="4617" max="4617" width="8.75390625" widthPt="52.5" style="66" customWidth="1"/>
    <col min="4618" max="4861" width="9.00390625" widthPt="54" style="66" customWidth="1"/>
    <col min="4862" max="4862" width="4.375" widthPt="26.25" style="66" customWidth="1"/>
    <col min="4863" max="4863" width="9.50390625" widthPt="57" style="66" bestFit="1" customWidth="1"/>
    <col min="4864" max="4864" width="5.75390625" widthPt="34.5" style="66" customWidth="1"/>
    <col min="4865" max="4865" width="9.00390625" widthPt="54" style="66" customWidth="1"/>
    <col min="4866" max="4866" width="5.375" widthPt="32.25" style="66" customWidth="1"/>
    <col min="4867" max="4867" width="4.875" widthPt="29.25" style="66" customWidth="1"/>
    <col min="4868" max="4868" width="9.00390625" widthPt="54" style="66" customWidth="1"/>
    <col min="4869" max="4869" width="7.50390625" widthPt="45" style="66" customWidth="1"/>
    <col min="4870" max="4870" width="6.875" widthPt="41.25" style="66" customWidth="1"/>
    <col min="4871" max="4872" width="6.75390625" widthPt="40.5" style="66" customWidth="1"/>
    <col min="4873" max="4873" width="8.75390625" widthPt="52.5" style="66" customWidth="1"/>
    <col min="4874" max="5117" width="9.00390625" widthPt="54" style="66" customWidth="1"/>
    <col min="5118" max="5118" width="4.375" widthPt="26.25" style="66" customWidth="1"/>
    <col min="5119" max="5119" width="9.50390625" widthPt="57" style="66" bestFit="1" customWidth="1"/>
    <col min="5120" max="5120" width="5.75390625" widthPt="34.5" style="66" customWidth="1"/>
    <col min="5121" max="5121" width="9.00390625" widthPt="54" style="66" customWidth="1"/>
    <col min="5122" max="5122" width="5.375" widthPt="32.25" style="66" customWidth="1"/>
    <col min="5123" max="5123" width="4.875" widthPt="29.25" style="66" customWidth="1"/>
    <col min="5124" max="5124" width="9.00390625" widthPt="54" style="66" customWidth="1"/>
    <col min="5125" max="5125" width="7.50390625" widthPt="45" style="66" customWidth="1"/>
    <col min="5126" max="5126" width="6.875" widthPt="41.25" style="66" customWidth="1"/>
    <col min="5127" max="5128" width="6.75390625" widthPt="40.5" style="66" customWidth="1"/>
    <col min="5129" max="5129" width="8.75390625" widthPt="52.5" style="66" customWidth="1"/>
    <col min="5130" max="5373" width="9.00390625" widthPt="54" style="66" customWidth="1"/>
    <col min="5374" max="5374" width="4.375" widthPt="26.25" style="66" customWidth="1"/>
    <col min="5375" max="5375" width="9.50390625" widthPt="57" style="66" bestFit="1" customWidth="1"/>
    <col min="5376" max="5376" width="5.75390625" widthPt="34.5" style="66" customWidth="1"/>
    <col min="5377" max="5377" width="9.00390625" widthPt="54" style="66" customWidth="1"/>
    <col min="5378" max="5378" width="5.375" widthPt="32.25" style="66" customWidth="1"/>
    <col min="5379" max="5379" width="4.875" widthPt="29.25" style="66" customWidth="1"/>
    <col min="5380" max="5380" width="9.00390625" widthPt="54" style="66" customWidth="1"/>
    <col min="5381" max="5381" width="7.50390625" widthPt="45" style="66" customWidth="1"/>
    <col min="5382" max="5382" width="6.875" widthPt="41.25" style="66" customWidth="1"/>
    <col min="5383" max="5384" width="6.75390625" widthPt="40.5" style="66" customWidth="1"/>
    <col min="5385" max="5385" width="8.75390625" widthPt="52.5" style="66" customWidth="1"/>
    <col min="5386" max="5629" width="9.00390625" widthPt="54" style="66" customWidth="1"/>
    <col min="5630" max="5630" width="4.375" widthPt="26.25" style="66" customWidth="1"/>
    <col min="5631" max="5631" width="9.50390625" widthPt="57" style="66" bestFit="1" customWidth="1"/>
    <col min="5632" max="5632" width="5.75390625" widthPt="34.5" style="66" customWidth="1"/>
    <col min="5633" max="5633" width="9.00390625" widthPt="54" style="66" customWidth="1"/>
    <col min="5634" max="5634" width="5.375" widthPt="32.25" style="66" customWidth="1"/>
    <col min="5635" max="5635" width="4.875" widthPt="29.25" style="66" customWidth="1"/>
    <col min="5636" max="5636" width="9.00390625" widthPt="54" style="66" customWidth="1"/>
    <col min="5637" max="5637" width="7.50390625" widthPt="45" style="66" customWidth="1"/>
    <col min="5638" max="5638" width="6.875" widthPt="41.25" style="66" customWidth="1"/>
    <col min="5639" max="5640" width="6.75390625" widthPt="40.5" style="66" customWidth="1"/>
    <col min="5641" max="5641" width="8.75390625" widthPt="52.5" style="66" customWidth="1"/>
    <col min="5642" max="5885" width="9.00390625" widthPt="54" style="66" customWidth="1"/>
    <col min="5886" max="5886" width="4.375" widthPt="26.25" style="66" customWidth="1"/>
    <col min="5887" max="5887" width="9.50390625" widthPt="57" style="66" bestFit="1" customWidth="1"/>
    <col min="5888" max="5888" width="5.75390625" widthPt="34.5" style="66" customWidth="1"/>
    <col min="5889" max="5889" width="9.00390625" widthPt="54" style="66" customWidth="1"/>
    <col min="5890" max="5890" width="5.375" widthPt="32.25" style="66" customWidth="1"/>
    <col min="5891" max="5891" width="4.875" widthPt="29.25" style="66" customWidth="1"/>
    <col min="5892" max="5892" width="9.00390625" widthPt="54" style="66" customWidth="1"/>
    <col min="5893" max="5893" width="7.50390625" widthPt="45" style="66" customWidth="1"/>
    <col min="5894" max="5894" width="6.875" widthPt="41.25" style="66" customWidth="1"/>
    <col min="5895" max="5896" width="6.75390625" widthPt="40.5" style="66" customWidth="1"/>
    <col min="5897" max="5897" width="8.75390625" widthPt="52.5" style="66" customWidth="1"/>
    <col min="5898" max="6141" width="9.00390625" widthPt="54" style="66" customWidth="1"/>
    <col min="6142" max="6142" width="4.375" widthPt="26.25" style="66" customWidth="1"/>
    <col min="6143" max="6143" width="9.50390625" widthPt="57" style="66" bestFit="1" customWidth="1"/>
    <col min="6144" max="6144" width="5.75390625" widthPt="34.5" style="66" customWidth="1"/>
    <col min="6145" max="6145" width="9.00390625" widthPt="54" style="66" customWidth="1"/>
    <col min="6146" max="6146" width="5.375" widthPt="32.25" style="66" customWidth="1"/>
    <col min="6147" max="6147" width="4.875" widthPt="29.25" style="66" customWidth="1"/>
    <col min="6148" max="6148" width="9.00390625" widthPt="54" style="66" customWidth="1"/>
    <col min="6149" max="6149" width="7.50390625" widthPt="45" style="66" customWidth="1"/>
    <col min="6150" max="6150" width="6.875" widthPt="41.25" style="66" customWidth="1"/>
    <col min="6151" max="6152" width="6.75390625" widthPt="40.5" style="66" customWidth="1"/>
    <col min="6153" max="6153" width="8.75390625" widthPt="52.5" style="66" customWidth="1"/>
    <col min="6154" max="6397" width="9.00390625" widthPt="54" style="66" customWidth="1"/>
    <col min="6398" max="6398" width="4.375" widthPt="26.25" style="66" customWidth="1"/>
    <col min="6399" max="6399" width="9.50390625" widthPt="57" style="66" bestFit="1" customWidth="1"/>
    <col min="6400" max="6400" width="5.75390625" widthPt="34.5" style="66" customWidth="1"/>
    <col min="6401" max="6401" width="9.00390625" widthPt="54" style="66" customWidth="1"/>
    <col min="6402" max="6402" width="5.375" widthPt="32.25" style="66" customWidth="1"/>
    <col min="6403" max="6403" width="4.875" widthPt="29.25" style="66" customWidth="1"/>
    <col min="6404" max="6404" width="9.00390625" widthPt="54" style="66" customWidth="1"/>
    <col min="6405" max="6405" width="7.50390625" widthPt="45" style="66" customWidth="1"/>
    <col min="6406" max="6406" width="6.875" widthPt="41.25" style="66" customWidth="1"/>
    <col min="6407" max="6408" width="6.75390625" widthPt="40.5" style="66" customWidth="1"/>
    <col min="6409" max="6409" width="8.75390625" widthPt="52.5" style="66" customWidth="1"/>
    <col min="6410" max="6653" width="9.00390625" widthPt="54" style="66" customWidth="1"/>
    <col min="6654" max="6654" width="4.375" widthPt="26.25" style="66" customWidth="1"/>
    <col min="6655" max="6655" width="9.50390625" widthPt="57" style="66" bestFit="1" customWidth="1"/>
    <col min="6656" max="6656" width="5.75390625" widthPt="34.5" style="66" customWidth="1"/>
    <col min="6657" max="6657" width="9.00390625" widthPt="54" style="66" customWidth="1"/>
    <col min="6658" max="6658" width="5.375" widthPt="32.25" style="66" customWidth="1"/>
    <col min="6659" max="6659" width="4.875" widthPt="29.25" style="66" customWidth="1"/>
    <col min="6660" max="6660" width="9.00390625" widthPt="54" style="66" customWidth="1"/>
    <col min="6661" max="6661" width="7.50390625" widthPt="45" style="66" customWidth="1"/>
    <col min="6662" max="6662" width="6.875" widthPt="41.25" style="66" customWidth="1"/>
    <col min="6663" max="6664" width="6.75390625" widthPt="40.5" style="66" customWidth="1"/>
    <col min="6665" max="6665" width="8.75390625" widthPt="52.5" style="66" customWidth="1"/>
    <col min="6666" max="6909" width="9.00390625" widthPt="54" style="66" customWidth="1"/>
    <col min="6910" max="6910" width="4.375" widthPt="26.25" style="66" customWidth="1"/>
    <col min="6911" max="6911" width="9.50390625" widthPt="57" style="66" bestFit="1" customWidth="1"/>
    <col min="6912" max="6912" width="5.75390625" widthPt="34.5" style="66" customWidth="1"/>
    <col min="6913" max="6913" width="9.00390625" widthPt="54" style="66" customWidth="1"/>
    <col min="6914" max="6914" width="5.375" widthPt="32.25" style="66" customWidth="1"/>
    <col min="6915" max="6915" width="4.875" widthPt="29.25" style="66" customWidth="1"/>
    <col min="6916" max="6916" width="9.00390625" widthPt="54" style="66" customWidth="1"/>
    <col min="6917" max="6917" width="7.50390625" widthPt="45" style="66" customWidth="1"/>
    <col min="6918" max="6918" width="6.875" widthPt="41.25" style="66" customWidth="1"/>
    <col min="6919" max="6920" width="6.75390625" widthPt="40.5" style="66" customWidth="1"/>
    <col min="6921" max="6921" width="8.75390625" widthPt="52.5" style="66" customWidth="1"/>
    <col min="6922" max="7165" width="9.00390625" widthPt="54" style="66" customWidth="1"/>
    <col min="7166" max="7166" width="4.375" widthPt="26.25" style="66" customWidth="1"/>
    <col min="7167" max="7167" width="9.50390625" widthPt="57" style="66" bestFit="1" customWidth="1"/>
    <col min="7168" max="7168" width="5.75390625" widthPt="34.5" style="66" customWidth="1"/>
    <col min="7169" max="7169" width="9.00390625" widthPt="54" style="66" customWidth="1"/>
    <col min="7170" max="7170" width="5.375" widthPt="32.25" style="66" customWidth="1"/>
    <col min="7171" max="7171" width="4.875" widthPt="29.25" style="66" customWidth="1"/>
    <col min="7172" max="7172" width="9.00390625" widthPt="54" style="66" customWidth="1"/>
    <col min="7173" max="7173" width="7.50390625" widthPt="45" style="66" customWidth="1"/>
    <col min="7174" max="7174" width="6.875" widthPt="41.25" style="66" customWidth="1"/>
    <col min="7175" max="7176" width="6.75390625" widthPt="40.5" style="66" customWidth="1"/>
    <col min="7177" max="7177" width="8.75390625" widthPt="52.5" style="66" customWidth="1"/>
    <col min="7178" max="7421" width="9.00390625" widthPt="54" style="66" customWidth="1"/>
    <col min="7422" max="7422" width="4.375" widthPt="26.25" style="66" customWidth="1"/>
    <col min="7423" max="7423" width="9.50390625" widthPt="57" style="66" bestFit="1" customWidth="1"/>
    <col min="7424" max="7424" width="5.75390625" widthPt="34.5" style="66" customWidth="1"/>
    <col min="7425" max="7425" width="9.00390625" widthPt="54" style="66" customWidth="1"/>
    <col min="7426" max="7426" width="5.375" widthPt="32.25" style="66" customWidth="1"/>
    <col min="7427" max="7427" width="4.875" widthPt="29.25" style="66" customWidth="1"/>
    <col min="7428" max="7428" width="9.00390625" widthPt="54" style="66" customWidth="1"/>
    <col min="7429" max="7429" width="7.50390625" widthPt="45" style="66" customWidth="1"/>
    <col min="7430" max="7430" width="6.875" widthPt="41.25" style="66" customWidth="1"/>
    <col min="7431" max="7432" width="6.75390625" widthPt="40.5" style="66" customWidth="1"/>
    <col min="7433" max="7433" width="8.75390625" widthPt="52.5" style="66" customWidth="1"/>
    <col min="7434" max="7677" width="9.00390625" widthPt="54" style="66" customWidth="1"/>
    <col min="7678" max="7678" width="4.375" widthPt="26.25" style="66" customWidth="1"/>
    <col min="7679" max="7679" width="9.50390625" widthPt="57" style="66" bestFit="1" customWidth="1"/>
    <col min="7680" max="7680" width="5.75390625" widthPt="34.5" style="66" customWidth="1"/>
    <col min="7681" max="7681" width="9.00390625" widthPt="54" style="66" customWidth="1"/>
    <col min="7682" max="7682" width="5.375" widthPt="32.25" style="66" customWidth="1"/>
    <col min="7683" max="7683" width="4.875" widthPt="29.25" style="66" customWidth="1"/>
    <col min="7684" max="7684" width="9.00390625" widthPt="54" style="66" customWidth="1"/>
    <col min="7685" max="7685" width="7.50390625" widthPt="45" style="66" customWidth="1"/>
    <col min="7686" max="7686" width="6.875" widthPt="41.25" style="66" customWidth="1"/>
    <col min="7687" max="7688" width="6.75390625" widthPt="40.5" style="66" customWidth="1"/>
    <col min="7689" max="7689" width="8.75390625" widthPt="52.5" style="66" customWidth="1"/>
    <col min="7690" max="7933" width="9.00390625" widthPt="54" style="66" customWidth="1"/>
    <col min="7934" max="7934" width="4.375" widthPt="26.25" style="66" customWidth="1"/>
    <col min="7935" max="7935" width="9.50390625" widthPt="57" style="66" bestFit="1" customWidth="1"/>
    <col min="7936" max="7936" width="5.75390625" widthPt="34.5" style="66" customWidth="1"/>
    <col min="7937" max="7937" width="9.00390625" widthPt="54" style="66" customWidth="1"/>
    <col min="7938" max="7938" width="5.375" widthPt="32.25" style="66" customWidth="1"/>
    <col min="7939" max="7939" width="4.875" widthPt="29.25" style="66" customWidth="1"/>
    <col min="7940" max="7940" width="9.00390625" widthPt="54" style="66" customWidth="1"/>
    <col min="7941" max="7941" width="7.50390625" widthPt="45" style="66" customWidth="1"/>
    <col min="7942" max="7942" width="6.875" widthPt="41.25" style="66" customWidth="1"/>
    <col min="7943" max="7944" width="6.75390625" widthPt="40.5" style="66" customWidth="1"/>
    <col min="7945" max="7945" width="8.75390625" widthPt="52.5" style="66" customWidth="1"/>
    <col min="7946" max="8189" width="9.00390625" widthPt="54" style="66" customWidth="1"/>
    <col min="8190" max="8190" width="4.375" widthPt="26.25" style="66" customWidth="1"/>
    <col min="8191" max="8191" width="9.50390625" widthPt="57" style="66" bestFit="1" customWidth="1"/>
    <col min="8192" max="8192" width="5.75390625" widthPt="34.5" style="66" customWidth="1"/>
    <col min="8193" max="8193" width="9.00390625" widthPt="54" style="66" customWidth="1"/>
    <col min="8194" max="8194" width="5.375" widthPt="32.25" style="66" customWidth="1"/>
    <col min="8195" max="8195" width="4.875" widthPt="29.25" style="66" customWidth="1"/>
    <col min="8196" max="8196" width="9.00390625" widthPt="54" style="66" customWidth="1"/>
    <col min="8197" max="8197" width="7.50390625" widthPt="45" style="66" customWidth="1"/>
    <col min="8198" max="8198" width="6.875" widthPt="41.25" style="66" customWidth="1"/>
    <col min="8199" max="8200" width="6.75390625" widthPt="40.5" style="66" customWidth="1"/>
    <col min="8201" max="8201" width="8.75390625" widthPt="52.5" style="66" customWidth="1"/>
    <col min="8202" max="8445" width="9.00390625" widthPt="54" style="66" customWidth="1"/>
    <col min="8446" max="8446" width="4.375" widthPt="26.25" style="66" customWidth="1"/>
    <col min="8447" max="8447" width="9.50390625" widthPt="57" style="66" bestFit="1" customWidth="1"/>
    <col min="8448" max="8448" width="5.75390625" widthPt="34.5" style="66" customWidth="1"/>
    <col min="8449" max="8449" width="9.00390625" widthPt="54" style="66" customWidth="1"/>
    <col min="8450" max="8450" width="5.375" widthPt="32.25" style="66" customWidth="1"/>
    <col min="8451" max="8451" width="4.875" widthPt="29.25" style="66" customWidth="1"/>
    <col min="8452" max="8452" width="9.00390625" widthPt="54" style="66" customWidth="1"/>
    <col min="8453" max="8453" width="7.50390625" widthPt="45" style="66" customWidth="1"/>
    <col min="8454" max="8454" width="6.875" widthPt="41.25" style="66" customWidth="1"/>
    <col min="8455" max="8456" width="6.75390625" widthPt="40.5" style="66" customWidth="1"/>
    <col min="8457" max="8457" width="8.75390625" widthPt="52.5" style="66" customWidth="1"/>
    <col min="8458" max="8701" width="9.00390625" widthPt="54" style="66" customWidth="1"/>
    <col min="8702" max="8702" width="4.375" widthPt="26.25" style="66" customWidth="1"/>
    <col min="8703" max="8703" width="9.50390625" widthPt="57" style="66" bestFit="1" customWidth="1"/>
    <col min="8704" max="8704" width="5.75390625" widthPt="34.5" style="66" customWidth="1"/>
    <col min="8705" max="8705" width="9.00390625" widthPt="54" style="66" customWidth="1"/>
    <col min="8706" max="8706" width="5.375" widthPt="32.25" style="66" customWidth="1"/>
    <col min="8707" max="8707" width="4.875" widthPt="29.25" style="66" customWidth="1"/>
    <col min="8708" max="8708" width="9.00390625" widthPt="54" style="66" customWidth="1"/>
    <col min="8709" max="8709" width="7.50390625" widthPt="45" style="66" customWidth="1"/>
    <col min="8710" max="8710" width="6.875" widthPt="41.25" style="66" customWidth="1"/>
    <col min="8711" max="8712" width="6.75390625" widthPt="40.5" style="66" customWidth="1"/>
    <col min="8713" max="8713" width="8.75390625" widthPt="52.5" style="66" customWidth="1"/>
    <col min="8714" max="8957" width="9.00390625" widthPt="54" style="66" customWidth="1"/>
    <col min="8958" max="8958" width="4.375" widthPt="26.25" style="66" customWidth="1"/>
    <col min="8959" max="8959" width="9.50390625" widthPt="57" style="66" bestFit="1" customWidth="1"/>
    <col min="8960" max="8960" width="5.75390625" widthPt="34.5" style="66" customWidth="1"/>
    <col min="8961" max="8961" width="9.00390625" widthPt="54" style="66" customWidth="1"/>
    <col min="8962" max="8962" width="5.375" widthPt="32.25" style="66" customWidth="1"/>
    <col min="8963" max="8963" width="4.875" widthPt="29.25" style="66" customWidth="1"/>
    <col min="8964" max="8964" width="9.00390625" widthPt="54" style="66" customWidth="1"/>
    <col min="8965" max="8965" width="7.50390625" widthPt="45" style="66" customWidth="1"/>
    <col min="8966" max="8966" width="6.875" widthPt="41.25" style="66" customWidth="1"/>
    <col min="8967" max="8968" width="6.75390625" widthPt="40.5" style="66" customWidth="1"/>
    <col min="8969" max="8969" width="8.75390625" widthPt="52.5" style="66" customWidth="1"/>
    <col min="8970" max="9213" width="9.00390625" widthPt="54" style="66" customWidth="1"/>
    <col min="9214" max="9214" width="4.375" widthPt="26.25" style="66" customWidth="1"/>
    <col min="9215" max="9215" width="9.50390625" widthPt="57" style="66" bestFit="1" customWidth="1"/>
    <col min="9216" max="9216" width="5.75390625" widthPt="34.5" style="66" customWidth="1"/>
    <col min="9217" max="9217" width="9.00390625" widthPt="54" style="66" customWidth="1"/>
    <col min="9218" max="9218" width="5.375" widthPt="32.25" style="66" customWidth="1"/>
    <col min="9219" max="9219" width="4.875" widthPt="29.25" style="66" customWidth="1"/>
    <col min="9220" max="9220" width="9.00390625" widthPt="54" style="66" customWidth="1"/>
    <col min="9221" max="9221" width="7.50390625" widthPt="45" style="66" customWidth="1"/>
    <col min="9222" max="9222" width="6.875" widthPt="41.25" style="66" customWidth="1"/>
    <col min="9223" max="9224" width="6.75390625" widthPt="40.5" style="66" customWidth="1"/>
    <col min="9225" max="9225" width="8.75390625" widthPt="52.5" style="66" customWidth="1"/>
    <col min="9226" max="9469" width="9.00390625" widthPt="54" style="66" customWidth="1"/>
    <col min="9470" max="9470" width="4.375" widthPt="26.25" style="66" customWidth="1"/>
    <col min="9471" max="9471" width="9.50390625" widthPt="57" style="66" bestFit="1" customWidth="1"/>
    <col min="9472" max="9472" width="5.75390625" widthPt="34.5" style="66" customWidth="1"/>
    <col min="9473" max="9473" width="9.00390625" widthPt="54" style="66" customWidth="1"/>
    <col min="9474" max="9474" width="5.375" widthPt="32.25" style="66" customWidth="1"/>
    <col min="9475" max="9475" width="4.875" widthPt="29.25" style="66" customWidth="1"/>
    <col min="9476" max="9476" width="9.00390625" widthPt="54" style="66" customWidth="1"/>
    <col min="9477" max="9477" width="7.50390625" widthPt="45" style="66" customWidth="1"/>
    <col min="9478" max="9478" width="6.875" widthPt="41.25" style="66" customWidth="1"/>
    <col min="9479" max="9480" width="6.75390625" widthPt="40.5" style="66" customWidth="1"/>
    <col min="9481" max="9481" width="8.75390625" widthPt="52.5" style="66" customWidth="1"/>
    <col min="9482" max="9725" width="9.00390625" widthPt="54" style="66" customWidth="1"/>
    <col min="9726" max="9726" width="4.375" widthPt="26.25" style="66" customWidth="1"/>
    <col min="9727" max="9727" width="9.50390625" widthPt="57" style="66" bestFit="1" customWidth="1"/>
    <col min="9728" max="9728" width="5.75390625" widthPt="34.5" style="66" customWidth="1"/>
    <col min="9729" max="9729" width="9.00390625" widthPt="54" style="66" customWidth="1"/>
    <col min="9730" max="9730" width="5.375" widthPt="32.25" style="66" customWidth="1"/>
    <col min="9731" max="9731" width="4.875" widthPt="29.25" style="66" customWidth="1"/>
    <col min="9732" max="9732" width="9.00390625" widthPt="54" style="66" customWidth="1"/>
    <col min="9733" max="9733" width="7.50390625" widthPt="45" style="66" customWidth="1"/>
    <col min="9734" max="9734" width="6.875" widthPt="41.25" style="66" customWidth="1"/>
    <col min="9735" max="9736" width="6.75390625" widthPt="40.5" style="66" customWidth="1"/>
    <col min="9737" max="9737" width="8.75390625" widthPt="52.5" style="66" customWidth="1"/>
    <col min="9738" max="9981" width="9.00390625" widthPt="54" style="66" customWidth="1"/>
    <col min="9982" max="9982" width="4.375" widthPt="26.25" style="66" customWidth="1"/>
    <col min="9983" max="9983" width="9.50390625" widthPt="57" style="66" bestFit="1" customWidth="1"/>
    <col min="9984" max="9984" width="5.75390625" widthPt="34.5" style="66" customWidth="1"/>
    <col min="9985" max="9985" width="9.00390625" widthPt="54" style="66" customWidth="1"/>
    <col min="9986" max="9986" width="5.375" widthPt="32.25" style="66" customWidth="1"/>
    <col min="9987" max="9987" width="4.875" widthPt="29.25" style="66" customWidth="1"/>
    <col min="9988" max="9988" width="9.00390625" widthPt="54" style="66" customWidth="1"/>
    <col min="9989" max="9989" width="7.50390625" widthPt="45" style="66" customWidth="1"/>
    <col min="9990" max="9990" width="6.875" widthPt="41.25" style="66" customWidth="1"/>
    <col min="9991" max="9992" width="6.75390625" widthPt="40.5" style="66" customWidth="1"/>
    <col min="9993" max="9993" width="8.75390625" widthPt="52.5" style="66" customWidth="1"/>
    <col min="9994" max="10237" width="9.00390625" widthPt="54" style="66" customWidth="1"/>
    <col min="10238" max="10238" width="4.375" widthPt="26.25" style="66" customWidth="1"/>
    <col min="10239" max="10239" width="9.50390625" widthPt="57" style="66" bestFit="1" customWidth="1"/>
    <col min="10240" max="10240" width="5.75390625" widthPt="34.5" style="66" customWidth="1"/>
    <col min="10241" max="10241" width="9.00390625" widthPt="54" style="66" customWidth="1"/>
    <col min="10242" max="10242" width="5.375" widthPt="32.25" style="66" customWidth="1"/>
    <col min="10243" max="10243" width="4.875" widthPt="29.25" style="66" customWidth="1"/>
    <col min="10244" max="10244" width="9.00390625" widthPt="54" style="66" customWidth="1"/>
    <col min="10245" max="10245" width="7.50390625" widthPt="45" style="66" customWidth="1"/>
    <col min="10246" max="10246" width="6.875" widthPt="41.25" style="66" customWidth="1"/>
    <col min="10247" max="10248" width="6.75390625" widthPt="40.5" style="66" customWidth="1"/>
    <col min="10249" max="10249" width="8.75390625" widthPt="52.5" style="66" customWidth="1"/>
    <col min="10250" max="10493" width="9.00390625" widthPt="54" style="66" customWidth="1"/>
    <col min="10494" max="10494" width="4.375" widthPt="26.25" style="66" customWidth="1"/>
    <col min="10495" max="10495" width="9.50390625" widthPt="57" style="66" bestFit="1" customWidth="1"/>
    <col min="10496" max="10496" width="5.75390625" widthPt="34.5" style="66" customWidth="1"/>
    <col min="10497" max="10497" width="9.00390625" widthPt="54" style="66" customWidth="1"/>
    <col min="10498" max="10498" width="5.375" widthPt="32.25" style="66" customWidth="1"/>
    <col min="10499" max="10499" width="4.875" widthPt="29.25" style="66" customWidth="1"/>
    <col min="10500" max="10500" width="9.00390625" widthPt="54" style="66" customWidth="1"/>
    <col min="10501" max="10501" width="7.50390625" widthPt="45" style="66" customWidth="1"/>
    <col min="10502" max="10502" width="6.875" widthPt="41.25" style="66" customWidth="1"/>
    <col min="10503" max="10504" width="6.75390625" widthPt="40.5" style="66" customWidth="1"/>
    <col min="10505" max="10505" width="8.75390625" widthPt="52.5" style="66" customWidth="1"/>
    <col min="10506" max="10749" width="9.00390625" widthPt="54" style="66" customWidth="1"/>
    <col min="10750" max="10750" width="4.375" widthPt="26.25" style="66" customWidth="1"/>
    <col min="10751" max="10751" width="9.50390625" widthPt="57" style="66" bestFit="1" customWidth="1"/>
    <col min="10752" max="10752" width="5.75390625" widthPt="34.5" style="66" customWidth="1"/>
    <col min="10753" max="10753" width="9.00390625" widthPt="54" style="66" customWidth="1"/>
    <col min="10754" max="10754" width="5.375" widthPt="32.25" style="66" customWidth="1"/>
    <col min="10755" max="10755" width="4.875" widthPt="29.25" style="66" customWidth="1"/>
    <col min="10756" max="10756" width="9.00390625" widthPt="54" style="66" customWidth="1"/>
    <col min="10757" max="10757" width="7.50390625" widthPt="45" style="66" customWidth="1"/>
    <col min="10758" max="10758" width="6.875" widthPt="41.25" style="66" customWidth="1"/>
    <col min="10759" max="10760" width="6.75390625" widthPt="40.5" style="66" customWidth="1"/>
    <col min="10761" max="10761" width="8.75390625" widthPt="52.5" style="66" customWidth="1"/>
    <col min="10762" max="11005" width="9.00390625" widthPt="54" style="66" customWidth="1"/>
    <col min="11006" max="11006" width="4.375" widthPt="26.25" style="66" customWidth="1"/>
    <col min="11007" max="11007" width="9.50390625" widthPt="57" style="66" bestFit="1" customWidth="1"/>
    <col min="11008" max="11008" width="5.75390625" widthPt="34.5" style="66" customWidth="1"/>
    <col min="11009" max="11009" width="9.00390625" widthPt="54" style="66" customWidth="1"/>
    <col min="11010" max="11010" width="5.375" widthPt="32.25" style="66" customWidth="1"/>
    <col min="11011" max="11011" width="4.875" widthPt="29.25" style="66" customWidth="1"/>
    <col min="11012" max="11012" width="9.00390625" widthPt="54" style="66" customWidth="1"/>
    <col min="11013" max="11013" width="7.50390625" widthPt="45" style="66" customWidth="1"/>
    <col min="11014" max="11014" width="6.875" widthPt="41.25" style="66" customWidth="1"/>
    <col min="11015" max="11016" width="6.75390625" widthPt="40.5" style="66" customWidth="1"/>
    <col min="11017" max="11017" width="8.75390625" widthPt="52.5" style="66" customWidth="1"/>
    <col min="11018" max="11261" width="9.00390625" widthPt="54" style="66" customWidth="1"/>
    <col min="11262" max="11262" width="4.375" widthPt="26.25" style="66" customWidth="1"/>
    <col min="11263" max="11263" width="9.50390625" widthPt="57" style="66" bestFit="1" customWidth="1"/>
    <col min="11264" max="11264" width="5.75390625" widthPt="34.5" style="66" customWidth="1"/>
    <col min="11265" max="11265" width="9.00390625" widthPt="54" style="66" customWidth="1"/>
    <col min="11266" max="11266" width="5.375" widthPt="32.25" style="66" customWidth="1"/>
    <col min="11267" max="11267" width="4.875" widthPt="29.25" style="66" customWidth="1"/>
    <col min="11268" max="11268" width="9.00390625" widthPt="54" style="66" customWidth="1"/>
    <col min="11269" max="11269" width="7.50390625" widthPt="45" style="66" customWidth="1"/>
    <col min="11270" max="11270" width="6.875" widthPt="41.25" style="66" customWidth="1"/>
    <col min="11271" max="11272" width="6.75390625" widthPt="40.5" style="66" customWidth="1"/>
    <col min="11273" max="11273" width="8.75390625" widthPt="52.5" style="66" customWidth="1"/>
    <col min="11274" max="11517" width="9.00390625" widthPt="54" style="66" customWidth="1"/>
    <col min="11518" max="11518" width="4.375" widthPt="26.25" style="66" customWidth="1"/>
    <col min="11519" max="11519" width="9.50390625" widthPt="57" style="66" bestFit="1" customWidth="1"/>
    <col min="11520" max="11520" width="5.75390625" widthPt="34.5" style="66" customWidth="1"/>
    <col min="11521" max="11521" width="9.00390625" widthPt="54" style="66" customWidth="1"/>
    <col min="11522" max="11522" width="5.375" widthPt="32.25" style="66" customWidth="1"/>
    <col min="11523" max="11523" width="4.875" widthPt="29.25" style="66" customWidth="1"/>
    <col min="11524" max="11524" width="9.00390625" widthPt="54" style="66" customWidth="1"/>
    <col min="11525" max="11525" width="7.50390625" widthPt="45" style="66" customWidth="1"/>
    <col min="11526" max="11526" width="6.875" widthPt="41.25" style="66" customWidth="1"/>
    <col min="11527" max="11528" width="6.75390625" widthPt="40.5" style="66" customWidth="1"/>
    <col min="11529" max="11529" width="8.75390625" widthPt="52.5" style="66" customWidth="1"/>
    <col min="11530" max="11773" width="9.00390625" widthPt="54" style="66" customWidth="1"/>
    <col min="11774" max="11774" width="4.375" widthPt="26.25" style="66" customWidth="1"/>
    <col min="11775" max="11775" width="9.50390625" widthPt="57" style="66" bestFit="1" customWidth="1"/>
    <col min="11776" max="11776" width="5.75390625" widthPt="34.5" style="66" customWidth="1"/>
    <col min="11777" max="11777" width="9.00390625" widthPt="54" style="66" customWidth="1"/>
    <col min="11778" max="11778" width="5.375" widthPt="32.25" style="66" customWidth="1"/>
    <col min="11779" max="11779" width="4.875" widthPt="29.25" style="66" customWidth="1"/>
    <col min="11780" max="11780" width="9.00390625" widthPt="54" style="66" customWidth="1"/>
    <col min="11781" max="11781" width="7.50390625" widthPt="45" style="66" customWidth="1"/>
    <col min="11782" max="11782" width="6.875" widthPt="41.25" style="66" customWidth="1"/>
    <col min="11783" max="11784" width="6.75390625" widthPt="40.5" style="66" customWidth="1"/>
    <col min="11785" max="11785" width="8.75390625" widthPt="52.5" style="66" customWidth="1"/>
    <col min="11786" max="12029" width="9.00390625" widthPt="54" style="66" customWidth="1"/>
    <col min="12030" max="12030" width="4.375" widthPt="26.25" style="66" customWidth="1"/>
    <col min="12031" max="12031" width="9.50390625" widthPt="57" style="66" bestFit="1" customWidth="1"/>
    <col min="12032" max="12032" width="5.75390625" widthPt="34.5" style="66" customWidth="1"/>
    <col min="12033" max="12033" width="9.00390625" widthPt="54" style="66" customWidth="1"/>
    <col min="12034" max="12034" width="5.375" widthPt="32.25" style="66" customWidth="1"/>
    <col min="12035" max="12035" width="4.875" widthPt="29.25" style="66" customWidth="1"/>
    <col min="12036" max="12036" width="9.00390625" widthPt="54" style="66" customWidth="1"/>
    <col min="12037" max="12037" width="7.50390625" widthPt="45" style="66" customWidth="1"/>
    <col min="12038" max="12038" width="6.875" widthPt="41.25" style="66" customWidth="1"/>
    <col min="12039" max="12040" width="6.75390625" widthPt="40.5" style="66" customWidth="1"/>
    <col min="12041" max="12041" width="8.75390625" widthPt="52.5" style="66" customWidth="1"/>
    <col min="12042" max="12285" width="9.00390625" widthPt="54" style="66" customWidth="1"/>
    <col min="12286" max="12286" width="4.375" widthPt="26.25" style="66" customWidth="1"/>
    <col min="12287" max="12287" width="9.50390625" widthPt="57" style="66" bestFit="1" customWidth="1"/>
    <col min="12288" max="12288" width="5.75390625" widthPt="34.5" style="66" customWidth="1"/>
    <col min="12289" max="12289" width="9.00390625" widthPt="54" style="66" customWidth="1"/>
    <col min="12290" max="12290" width="5.375" widthPt="32.25" style="66" customWidth="1"/>
    <col min="12291" max="12291" width="4.875" widthPt="29.25" style="66" customWidth="1"/>
    <col min="12292" max="12292" width="9.00390625" widthPt="54" style="66" customWidth="1"/>
    <col min="12293" max="12293" width="7.50390625" widthPt="45" style="66" customWidth="1"/>
    <col min="12294" max="12294" width="6.875" widthPt="41.25" style="66" customWidth="1"/>
    <col min="12295" max="12296" width="6.75390625" widthPt="40.5" style="66" customWidth="1"/>
    <col min="12297" max="12297" width="8.75390625" widthPt="52.5" style="66" customWidth="1"/>
    <col min="12298" max="12541" width="9.00390625" widthPt="54" style="66" customWidth="1"/>
    <col min="12542" max="12542" width="4.375" widthPt="26.25" style="66" customWidth="1"/>
    <col min="12543" max="12543" width="9.50390625" widthPt="57" style="66" bestFit="1" customWidth="1"/>
    <col min="12544" max="12544" width="5.75390625" widthPt="34.5" style="66" customWidth="1"/>
    <col min="12545" max="12545" width="9.00390625" widthPt="54" style="66" customWidth="1"/>
    <col min="12546" max="12546" width="5.375" widthPt="32.25" style="66" customWidth="1"/>
    <col min="12547" max="12547" width="4.875" widthPt="29.25" style="66" customWidth="1"/>
    <col min="12548" max="12548" width="9.00390625" widthPt="54" style="66" customWidth="1"/>
    <col min="12549" max="12549" width="7.50390625" widthPt="45" style="66" customWidth="1"/>
    <col min="12550" max="12550" width="6.875" widthPt="41.25" style="66" customWidth="1"/>
    <col min="12551" max="12552" width="6.75390625" widthPt="40.5" style="66" customWidth="1"/>
    <col min="12553" max="12553" width="8.75390625" widthPt="52.5" style="66" customWidth="1"/>
    <col min="12554" max="12797" width="9.00390625" widthPt="54" style="66" customWidth="1"/>
    <col min="12798" max="12798" width="4.375" widthPt="26.25" style="66" customWidth="1"/>
    <col min="12799" max="12799" width="9.50390625" widthPt="57" style="66" bestFit="1" customWidth="1"/>
    <col min="12800" max="12800" width="5.75390625" widthPt="34.5" style="66" customWidth="1"/>
    <col min="12801" max="12801" width="9.00390625" widthPt="54" style="66" customWidth="1"/>
    <col min="12802" max="12802" width="5.375" widthPt="32.25" style="66" customWidth="1"/>
    <col min="12803" max="12803" width="4.875" widthPt="29.25" style="66" customWidth="1"/>
    <col min="12804" max="12804" width="9.00390625" widthPt="54" style="66" customWidth="1"/>
    <col min="12805" max="12805" width="7.50390625" widthPt="45" style="66" customWidth="1"/>
    <col min="12806" max="12806" width="6.875" widthPt="41.25" style="66" customWidth="1"/>
    <col min="12807" max="12808" width="6.75390625" widthPt="40.5" style="66" customWidth="1"/>
    <col min="12809" max="12809" width="8.75390625" widthPt="52.5" style="66" customWidth="1"/>
    <col min="12810" max="13053" width="9.00390625" widthPt="54" style="66" customWidth="1"/>
    <col min="13054" max="13054" width="4.375" widthPt="26.25" style="66" customWidth="1"/>
    <col min="13055" max="13055" width="9.50390625" widthPt="57" style="66" bestFit="1" customWidth="1"/>
    <col min="13056" max="13056" width="5.75390625" widthPt="34.5" style="66" customWidth="1"/>
    <col min="13057" max="13057" width="9.00390625" widthPt="54" style="66" customWidth="1"/>
    <col min="13058" max="13058" width="5.375" widthPt="32.25" style="66" customWidth="1"/>
    <col min="13059" max="13059" width="4.875" widthPt="29.25" style="66" customWidth="1"/>
    <col min="13060" max="13060" width="9.00390625" widthPt="54" style="66" customWidth="1"/>
    <col min="13061" max="13061" width="7.50390625" widthPt="45" style="66" customWidth="1"/>
    <col min="13062" max="13062" width="6.875" widthPt="41.25" style="66" customWidth="1"/>
    <col min="13063" max="13064" width="6.75390625" widthPt="40.5" style="66" customWidth="1"/>
    <col min="13065" max="13065" width="8.75390625" widthPt="52.5" style="66" customWidth="1"/>
    <col min="13066" max="13309" width="9.00390625" widthPt="54" style="66" customWidth="1"/>
    <col min="13310" max="13310" width="4.375" widthPt="26.25" style="66" customWidth="1"/>
    <col min="13311" max="13311" width="9.50390625" widthPt="57" style="66" bestFit="1" customWidth="1"/>
    <col min="13312" max="13312" width="5.75390625" widthPt="34.5" style="66" customWidth="1"/>
    <col min="13313" max="13313" width="9.00390625" widthPt="54" style="66" customWidth="1"/>
    <col min="13314" max="13314" width="5.375" widthPt="32.25" style="66" customWidth="1"/>
    <col min="13315" max="13315" width="4.875" widthPt="29.25" style="66" customWidth="1"/>
    <col min="13316" max="13316" width="9.00390625" widthPt="54" style="66" customWidth="1"/>
    <col min="13317" max="13317" width="7.50390625" widthPt="45" style="66" customWidth="1"/>
    <col min="13318" max="13318" width="6.875" widthPt="41.25" style="66" customWidth="1"/>
    <col min="13319" max="13320" width="6.75390625" widthPt="40.5" style="66" customWidth="1"/>
    <col min="13321" max="13321" width="8.75390625" widthPt="52.5" style="66" customWidth="1"/>
    <col min="13322" max="13565" width="9.00390625" widthPt="54" style="66" customWidth="1"/>
    <col min="13566" max="13566" width="4.375" widthPt="26.25" style="66" customWidth="1"/>
    <col min="13567" max="13567" width="9.50390625" widthPt="57" style="66" bestFit="1" customWidth="1"/>
    <col min="13568" max="13568" width="5.75390625" widthPt="34.5" style="66" customWidth="1"/>
    <col min="13569" max="13569" width="9.00390625" widthPt="54" style="66" customWidth="1"/>
    <col min="13570" max="13570" width="5.375" widthPt="32.25" style="66" customWidth="1"/>
    <col min="13571" max="13571" width="4.875" widthPt="29.25" style="66" customWidth="1"/>
    <col min="13572" max="13572" width="9.00390625" widthPt="54" style="66" customWidth="1"/>
    <col min="13573" max="13573" width="7.50390625" widthPt="45" style="66" customWidth="1"/>
    <col min="13574" max="13574" width="6.875" widthPt="41.25" style="66" customWidth="1"/>
    <col min="13575" max="13576" width="6.75390625" widthPt="40.5" style="66" customWidth="1"/>
    <col min="13577" max="13577" width="8.75390625" widthPt="52.5" style="66" customWidth="1"/>
    <col min="13578" max="13821" width="9.00390625" widthPt="54" style="66" customWidth="1"/>
    <col min="13822" max="13822" width="4.375" widthPt="26.25" style="66" customWidth="1"/>
    <col min="13823" max="13823" width="9.50390625" widthPt="57" style="66" bestFit="1" customWidth="1"/>
    <col min="13824" max="13824" width="5.75390625" widthPt="34.5" style="66" customWidth="1"/>
    <col min="13825" max="13825" width="9.00390625" widthPt="54" style="66" customWidth="1"/>
    <col min="13826" max="13826" width="5.375" widthPt="32.25" style="66" customWidth="1"/>
    <col min="13827" max="13827" width="4.875" widthPt="29.25" style="66" customWidth="1"/>
    <col min="13828" max="13828" width="9.00390625" widthPt="54" style="66" customWidth="1"/>
    <col min="13829" max="13829" width="7.50390625" widthPt="45" style="66" customWidth="1"/>
    <col min="13830" max="13830" width="6.875" widthPt="41.25" style="66" customWidth="1"/>
    <col min="13831" max="13832" width="6.75390625" widthPt="40.5" style="66" customWidth="1"/>
    <col min="13833" max="13833" width="8.75390625" widthPt="52.5" style="66" customWidth="1"/>
    <col min="13834" max="14077" width="9.00390625" widthPt="54" style="66" customWidth="1"/>
    <col min="14078" max="14078" width="4.375" widthPt="26.25" style="66" customWidth="1"/>
    <col min="14079" max="14079" width="9.50390625" widthPt="57" style="66" bestFit="1" customWidth="1"/>
    <col min="14080" max="14080" width="5.75390625" widthPt="34.5" style="66" customWidth="1"/>
    <col min="14081" max="14081" width="9.00390625" widthPt="54" style="66" customWidth="1"/>
    <col min="14082" max="14082" width="5.375" widthPt="32.25" style="66" customWidth="1"/>
    <col min="14083" max="14083" width="4.875" widthPt="29.25" style="66" customWidth="1"/>
    <col min="14084" max="14084" width="9.00390625" widthPt="54" style="66" customWidth="1"/>
    <col min="14085" max="14085" width="7.50390625" widthPt="45" style="66" customWidth="1"/>
    <col min="14086" max="14086" width="6.875" widthPt="41.25" style="66" customWidth="1"/>
    <col min="14087" max="14088" width="6.75390625" widthPt="40.5" style="66" customWidth="1"/>
    <col min="14089" max="14089" width="8.75390625" widthPt="52.5" style="66" customWidth="1"/>
    <col min="14090" max="14333" width="9.00390625" widthPt="54" style="66" customWidth="1"/>
    <col min="14334" max="14334" width="4.375" widthPt="26.25" style="66" customWidth="1"/>
    <col min="14335" max="14335" width="9.50390625" widthPt="57" style="66" bestFit="1" customWidth="1"/>
    <col min="14336" max="14336" width="5.75390625" widthPt="34.5" style="66" customWidth="1"/>
    <col min="14337" max="14337" width="9.00390625" widthPt="54" style="66" customWidth="1"/>
    <col min="14338" max="14338" width="5.375" widthPt="32.25" style="66" customWidth="1"/>
    <col min="14339" max="14339" width="4.875" widthPt="29.25" style="66" customWidth="1"/>
    <col min="14340" max="14340" width="9.00390625" widthPt="54" style="66" customWidth="1"/>
    <col min="14341" max="14341" width="7.50390625" widthPt="45" style="66" customWidth="1"/>
    <col min="14342" max="14342" width="6.875" widthPt="41.25" style="66" customWidth="1"/>
    <col min="14343" max="14344" width="6.75390625" widthPt="40.5" style="66" customWidth="1"/>
    <col min="14345" max="14345" width="8.75390625" widthPt="52.5" style="66" customWidth="1"/>
    <col min="14346" max="14589" width="9.00390625" widthPt="54" style="66" customWidth="1"/>
    <col min="14590" max="14590" width="4.375" widthPt="26.25" style="66" customWidth="1"/>
    <col min="14591" max="14591" width="9.50390625" widthPt="57" style="66" bestFit="1" customWidth="1"/>
    <col min="14592" max="14592" width="5.75390625" widthPt="34.5" style="66" customWidth="1"/>
    <col min="14593" max="14593" width="9.00390625" widthPt="54" style="66" customWidth="1"/>
    <col min="14594" max="14594" width="5.375" widthPt="32.25" style="66" customWidth="1"/>
    <col min="14595" max="14595" width="4.875" widthPt="29.25" style="66" customWidth="1"/>
    <col min="14596" max="14596" width="9.00390625" widthPt="54" style="66" customWidth="1"/>
    <col min="14597" max="14597" width="7.50390625" widthPt="45" style="66" customWidth="1"/>
    <col min="14598" max="14598" width="6.875" widthPt="41.25" style="66" customWidth="1"/>
    <col min="14599" max="14600" width="6.75390625" widthPt="40.5" style="66" customWidth="1"/>
    <col min="14601" max="14601" width="8.75390625" widthPt="52.5" style="66" customWidth="1"/>
    <col min="14602" max="14845" width="9.00390625" widthPt="54" style="66" customWidth="1"/>
    <col min="14846" max="14846" width="4.375" widthPt="26.25" style="66" customWidth="1"/>
    <col min="14847" max="14847" width="9.50390625" widthPt="57" style="66" bestFit="1" customWidth="1"/>
    <col min="14848" max="14848" width="5.75390625" widthPt="34.5" style="66" customWidth="1"/>
    <col min="14849" max="14849" width="9.00390625" widthPt="54" style="66" customWidth="1"/>
    <col min="14850" max="14850" width="5.375" widthPt="32.25" style="66" customWidth="1"/>
    <col min="14851" max="14851" width="4.875" widthPt="29.25" style="66" customWidth="1"/>
    <col min="14852" max="14852" width="9.00390625" widthPt="54" style="66" customWidth="1"/>
    <col min="14853" max="14853" width="7.50390625" widthPt="45" style="66" customWidth="1"/>
    <col min="14854" max="14854" width="6.875" widthPt="41.25" style="66" customWidth="1"/>
    <col min="14855" max="14856" width="6.75390625" widthPt="40.5" style="66" customWidth="1"/>
    <col min="14857" max="14857" width="8.75390625" widthPt="52.5" style="66" customWidth="1"/>
    <col min="14858" max="15101" width="9.00390625" widthPt="54" style="66" customWidth="1"/>
    <col min="15102" max="15102" width="4.375" widthPt="26.25" style="66" customWidth="1"/>
    <col min="15103" max="15103" width="9.50390625" widthPt="57" style="66" bestFit="1" customWidth="1"/>
    <col min="15104" max="15104" width="5.75390625" widthPt="34.5" style="66" customWidth="1"/>
    <col min="15105" max="15105" width="9.00390625" widthPt="54" style="66" customWidth="1"/>
    <col min="15106" max="15106" width="5.375" widthPt="32.25" style="66" customWidth="1"/>
    <col min="15107" max="15107" width="4.875" widthPt="29.25" style="66" customWidth="1"/>
    <col min="15108" max="15108" width="9.00390625" widthPt="54" style="66" customWidth="1"/>
    <col min="15109" max="15109" width="7.50390625" widthPt="45" style="66" customWidth="1"/>
    <col min="15110" max="15110" width="6.875" widthPt="41.25" style="66" customWidth="1"/>
    <col min="15111" max="15112" width="6.75390625" widthPt="40.5" style="66" customWidth="1"/>
    <col min="15113" max="15113" width="8.75390625" widthPt="52.5" style="66" customWidth="1"/>
    <col min="15114" max="15357" width="9.00390625" widthPt="54" style="66" customWidth="1"/>
    <col min="15358" max="15358" width="4.375" widthPt="26.25" style="66" customWidth="1"/>
    <col min="15359" max="15359" width="9.50390625" widthPt="57" style="66" bestFit="1" customWidth="1"/>
    <col min="15360" max="15360" width="5.75390625" widthPt="34.5" style="66" customWidth="1"/>
    <col min="15361" max="15361" width="9.00390625" widthPt="54" style="66" customWidth="1"/>
    <col min="15362" max="15362" width="5.375" widthPt="32.25" style="66" customWidth="1"/>
    <col min="15363" max="15363" width="4.875" widthPt="29.25" style="66" customWidth="1"/>
    <col min="15364" max="15364" width="9.00390625" widthPt="54" style="66" customWidth="1"/>
    <col min="15365" max="15365" width="7.50390625" widthPt="45" style="66" customWidth="1"/>
    <col min="15366" max="15366" width="6.875" widthPt="41.25" style="66" customWidth="1"/>
    <col min="15367" max="15368" width="6.75390625" widthPt="40.5" style="66" customWidth="1"/>
    <col min="15369" max="15369" width="8.75390625" widthPt="52.5" style="66" customWidth="1"/>
    <col min="15370" max="15613" width="9.00390625" widthPt="54" style="66" customWidth="1"/>
    <col min="15614" max="15614" width="4.375" widthPt="26.25" style="66" customWidth="1"/>
    <col min="15615" max="15615" width="9.50390625" widthPt="57" style="66" bestFit="1" customWidth="1"/>
    <col min="15616" max="15616" width="5.75390625" widthPt="34.5" style="66" customWidth="1"/>
    <col min="15617" max="15617" width="9.00390625" widthPt="54" style="66" customWidth="1"/>
    <col min="15618" max="15618" width="5.375" widthPt="32.25" style="66" customWidth="1"/>
    <col min="15619" max="15619" width="4.875" widthPt="29.25" style="66" customWidth="1"/>
    <col min="15620" max="15620" width="9.00390625" widthPt="54" style="66" customWidth="1"/>
    <col min="15621" max="15621" width="7.50390625" widthPt="45" style="66" customWidth="1"/>
    <col min="15622" max="15622" width="6.875" widthPt="41.25" style="66" customWidth="1"/>
    <col min="15623" max="15624" width="6.75390625" widthPt="40.5" style="66" customWidth="1"/>
    <col min="15625" max="15625" width="8.75390625" widthPt="52.5" style="66" customWidth="1"/>
    <col min="15626" max="15869" width="9.00390625" widthPt="54" style="66" customWidth="1"/>
    <col min="15870" max="15870" width="4.375" widthPt="26.25" style="66" customWidth="1"/>
    <col min="15871" max="15871" width="9.50390625" widthPt="57" style="66" bestFit="1" customWidth="1"/>
    <col min="15872" max="15872" width="5.75390625" widthPt="34.5" style="66" customWidth="1"/>
    <col min="15873" max="15873" width="9.00390625" widthPt="54" style="66" customWidth="1"/>
    <col min="15874" max="15874" width="5.375" widthPt="32.25" style="66" customWidth="1"/>
    <col min="15875" max="15875" width="4.875" widthPt="29.25" style="66" customWidth="1"/>
    <col min="15876" max="15876" width="9.00390625" widthPt="54" style="66" customWidth="1"/>
    <col min="15877" max="15877" width="7.50390625" widthPt="45" style="66" customWidth="1"/>
    <col min="15878" max="15878" width="6.875" widthPt="41.25" style="66" customWidth="1"/>
    <col min="15879" max="15880" width="6.75390625" widthPt="40.5" style="66" customWidth="1"/>
    <col min="15881" max="15881" width="8.75390625" widthPt="52.5" style="66" customWidth="1"/>
    <col min="15882" max="16125" width="9.00390625" widthPt="54" style="66" customWidth="1"/>
    <col min="16126" max="16126" width="4.375" widthPt="26.25" style="66" customWidth="1"/>
    <col min="16127" max="16127" width="9.50390625" widthPt="57" style="66" bestFit="1" customWidth="1"/>
    <col min="16128" max="16128" width="5.75390625" widthPt="34.5" style="66" customWidth="1"/>
    <col min="16129" max="16129" width="9.00390625" widthPt="54" style="66" customWidth="1"/>
    <col min="16130" max="16130" width="5.375" widthPt="32.25" style="66" customWidth="1"/>
    <col min="16131" max="16131" width="4.875" widthPt="29.25" style="66" customWidth="1"/>
    <col min="16132" max="16132" width="9.00390625" widthPt="54" style="66" customWidth="1"/>
    <col min="16133" max="16133" width="7.50390625" widthPt="45" style="66" customWidth="1"/>
    <col min="16134" max="16134" width="6.875" widthPt="41.25" style="66" customWidth="1"/>
    <col min="16135" max="16136" width="6.75390625" widthPt="40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3.5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77" t="s">
        <v>212</v>
      </c>
      <c r="H1" s="66" t="s">
        <v>213</v>
      </c>
      <c r="I1" s="66" t="s">
        <v>242</v>
      </c>
      <c r="J1" s="66" t="s">
        <v>215</v>
      </c>
      <c r="K1" s="67" t="s">
        <v>216</v>
      </c>
      <c r="L1" s="67" t="s">
        <v>217</v>
      </c>
    </row>
    <row r="2" spans="1:12" s="69" customFormat="1" ht="13.5">
      <c r="A2" s="69">
        <v>0</v>
      </c>
      <c r="B2" s="69">
        <v>0.01</v>
      </c>
      <c r="C2" s="69">
        <v>5.5</v>
      </c>
      <c r="D2" s="69">
        <v>0.01</v>
      </c>
      <c r="E2" s="69">
        <v>0</v>
      </c>
      <c r="F2" s="69">
        <v>2</v>
      </c>
      <c r="G2" s="79" t="s">
        <v>352</v>
      </c>
      <c r="H2" s="69">
        <v>0</v>
      </c>
      <c r="I2" s="69">
        <v>0</v>
      </c>
      <c r="J2" s="69">
        <v>4</v>
      </c>
      <c r="K2" s="66">
        <v>0.2</v>
      </c>
      <c r="L2" s="69">
        <v>0.001</v>
      </c>
    </row>
    <row r="3" spans="1:12" ht="13.5">
      <c r="A3" s="66">
        <v>0</v>
      </c>
      <c r="B3" s="66">
        <v>0.005</v>
      </c>
      <c r="C3" s="66">
        <v>5.5</v>
      </c>
      <c r="D3" s="66">
        <v>0.01</v>
      </c>
      <c r="E3" s="66">
        <v>0</v>
      </c>
      <c r="F3" s="66">
        <v>2</v>
      </c>
      <c r="G3" s="80" t="s">
        <v>353</v>
      </c>
      <c r="H3" s="66">
        <v>0</v>
      </c>
      <c r="I3" s="66">
        <v>0</v>
      </c>
      <c r="J3" s="72">
        <v>4</v>
      </c>
      <c r="K3" s="66">
        <v>0.2</v>
      </c>
      <c r="L3" s="66">
        <v>0.001</v>
      </c>
    </row>
    <row r="4" spans="1:12" ht="13.5">
      <c r="A4" s="66">
        <v>0</v>
      </c>
      <c r="B4" s="66">
        <v>0.001</v>
      </c>
      <c r="C4" s="66">
        <v>5.5</v>
      </c>
      <c r="D4" s="66">
        <v>0.01</v>
      </c>
      <c r="E4" s="66">
        <v>0</v>
      </c>
      <c r="F4" s="66">
        <v>2</v>
      </c>
      <c r="G4" s="80" t="s">
        <v>354</v>
      </c>
      <c r="H4" s="66">
        <v>0</v>
      </c>
      <c r="I4" s="66">
        <v>0</v>
      </c>
      <c r="J4" s="72">
        <v>4</v>
      </c>
      <c r="K4" s="66">
        <v>0.2</v>
      </c>
      <c r="L4" s="66">
        <v>0.001</v>
      </c>
    </row>
    <row r="5" spans="1:12" s="69" customFormat="1" ht="13.5">
      <c r="A5" s="69">
        <v>0</v>
      </c>
      <c r="B5" s="69">
        <v>0.1</v>
      </c>
      <c r="C5" s="69">
        <v>5.5</v>
      </c>
      <c r="D5" s="69">
        <v>0.1</v>
      </c>
      <c r="E5" s="69">
        <v>0</v>
      </c>
      <c r="F5" s="69">
        <v>2</v>
      </c>
      <c r="G5" s="80" t="s">
        <v>355</v>
      </c>
      <c r="H5" s="69">
        <v>0</v>
      </c>
      <c r="I5" s="69">
        <v>0</v>
      </c>
      <c r="J5" s="69">
        <v>3</v>
      </c>
      <c r="K5" s="66">
        <v>0.2</v>
      </c>
      <c r="L5" s="69">
        <v>0.001</v>
      </c>
    </row>
    <row r="6" spans="1:12" ht="13.5">
      <c r="A6" s="66">
        <v>0</v>
      </c>
      <c r="B6" s="66">
        <v>0.05</v>
      </c>
      <c r="C6" s="66">
        <v>5.5</v>
      </c>
      <c r="D6" s="66">
        <v>0.1</v>
      </c>
      <c r="E6" s="66">
        <v>0</v>
      </c>
      <c r="F6" s="66">
        <v>2</v>
      </c>
      <c r="G6" s="80" t="s">
        <v>356</v>
      </c>
      <c r="H6" s="66">
        <v>0</v>
      </c>
      <c r="I6" s="66">
        <v>0</v>
      </c>
      <c r="J6" s="72">
        <v>3</v>
      </c>
      <c r="K6" s="66">
        <v>0.2</v>
      </c>
      <c r="L6" s="72">
        <v>0.001</v>
      </c>
    </row>
    <row r="7" spans="1:12" ht="13.5">
      <c r="A7" s="66">
        <v>0</v>
      </c>
      <c r="B7" s="66">
        <v>0.02</v>
      </c>
      <c r="C7" s="66">
        <v>5.5</v>
      </c>
      <c r="D7" s="66">
        <v>0.1</v>
      </c>
      <c r="E7" s="66">
        <v>0</v>
      </c>
      <c r="F7" s="66">
        <v>2</v>
      </c>
      <c r="G7" s="80" t="s">
        <v>357</v>
      </c>
      <c r="H7" s="66">
        <v>0</v>
      </c>
      <c r="I7" s="66">
        <v>0</v>
      </c>
      <c r="J7" s="72">
        <v>3</v>
      </c>
      <c r="K7" s="66">
        <v>0.2</v>
      </c>
      <c r="L7" s="72">
        <v>0.001</v>
      </c>
    </row>
    <row r="8" spans="1:12" s="69" customFormat="1" ht="13.5">
      <c r="A8" s="66">
        <v>0</v>
      </c>
      <c r="B8" s="69">
        <v>-0.01</v>
      </c>
      <c r="C8" s="69">
        <v>5.5</v>
      </c>
      <c r="D8" s="69">
        <v>0.01</v>
      </c>
      <c r="E8" s="69">
        <v>0</v>
      </c>
      <c r="F8" s="69">
        <v>2</v>
      </c>
      <c r="G8" s="79" t="s">
        <v>358</v>
      </c>
      <c r="H8" s="69">
        <v>0</v>
      </c>
      <c r="I8" s="69">
        <v>0</v>
      </c>
      <c r="J8" s="69">
        <v>4</v>
      </c>
      <c r="K8" s="66">
        <v>0.2</v>
      </c>
      <c r="L8" s="69">
        <v>0.001</v>
      </c>
    </row>
    <row r="9" spans="1:12" ht="13.5">
      <c r="A9" s="66">
        <v>0</v>
      </c>
      <c r="B9" s="66">
        <v>-0.001</v>
      </c>
      <c r="C9" s="66">
        <v>5.5</v>
      </c>
      <c r="D9" s="66">
        <v>0.01</v>
      </c>
      <c r="E9" s="66">
        <v>0</v>
      </c>
      <c r="F9" s="66">
        <v>2</v>
      </c>
      <c r="G9" s="80" t="s">
        <v>359</v>
      </c>
      <c r="H9" s="72">
        <v>0</v>
      </c>
      <c r="I9" s="72">
        <v>0</v>
      </c>
      <c r="J9" s="72">
        <v>4</v>
      </c>
      <c r="K9" s="66">
        <v>0.2</v>
      </c>
      <c r="L9" s="72">
        <v>0.001</v>
      </c>
    </row>
    <row r="10" spans="1:12" s="69" customFormat="1" ht="13.5">
      <c r="A10" s="66">
        <v>0</v>
      </c>
      <c r="B10" s="69">
        <v>-0.1</v>
      </c>
      <c r="C10" s="69">
        <v>5.5</v>
      </c>
      <c r="D10" s="69">
        <v>0.1</v>
      </c>
      <c r="E10" s="69">
        <v>0</v>
      </c>
      <c r="F10" s="69">
        <v>2</v>
      </c>
      <c r="G10" s="79" t="s">
        <v>360</v>
      </c>
      <c r="H10" s="69">
        <v>0</v>
      </c>
      <c r="I10" s="69">
        <v>0</v>
      </c>
      <c r="J10" s="69">
        <v>3</v>
      </c>
      <c r="K10" s="66">
        <v>0.2</v>
      </c>
      <c r="L10" s="69">
        <v>0.001</v>
      </c>
    </row>
    <row r="11" spans="1:12" ht="13.5">
      <c r="A11" s="66">
        <v>0</v>
      </c>
      <c r="B11" s="66">
        <v>-0.02</v>
      </c>
      <c r="C11" s="66">
        <v>5.5</v>
      </c>
      <c r="D11" s="66">
        <v>0.1</v>
      </c>
      <c r="E11" s="66">
        <v>0</v>
      </c>
      <c r="F11" s="66">
        <v>2</v>
      </c>
      <c r="G11" s="80" t="s">
        <v>361</v>
      </c>
      <c r="H11" s="72">
        <v>0</v>
      </c>
      <c r="I11" s="72">
        <v>0</v>
      </c>
      <c r="J11" s="72">
        <v>3</v>
      </c>
      <c r="K11" s="66">
        <v>0.2</v>
      </c>
      <c r="L11" s="72">
        <v>0.001</v>
      </c>
    </row>
    <row r="12" spans="1:12" s="69" customFormat="1" ht="13.5">
      <c r="A12" s="69">
        <v>0</v>
      </c>
      <c r="B12" s="69">
        <v>1</v>
      </c>
      <c r="C12" s="69">
        <v>5.5</v>
      </c>
      <c r="D12" s="69">
        <v>1</v>
      </c>
      <c r="E12" s="69">
        <v>0</v>
      </c>
      <c r="F12" s="69">
        <v>2</v>
      </c>
      <c r="G12" s="79" t="s">
        <v>362</v>
      </c>
      <c r="H12" s="69">
        <v>0</v>
      </c>
      <c r="I12" s="81">
        <v>1</v>
      </c>
      <c r="J12" s="69">
        <v>2</v>
      </c>
      <c r="K12" s="66">
        <v>0.2</v>
      </c>
      <c r="L12" s="69">
        <v>1</v>
      </c>
    </row>
    <row r="13" spans="1:12" ht="13.5">
      <c r="A13" s="66">
        <v>0</v>
      </c>
      <c r="B13" s="66">
        <v>0.5</v>
      </c>
      <c r="C13" s="66">
        <v>5.5</v>
      </c>
      <c r="D13" s="66">
        <v>1</v>
      </c>
      <c r="E13" s="66">
        <v>0</v>
      </c>
      <c r="F13" s="66">
        <v>2</v>
      </c>
      <c r="G13" s="80" t="s">
        <v>363</v>
      </c>
      <c r="H13" s="66">
        <v>0</v>
      </c>
      <c r="I13" s="66">
        <v>0</v>
      </c>
      <c r="J13" s="72">
        <v>2</v>
      </c>
      <c r="K13" s="66">
        <v>0.2</v>
      </c>
      <c r="L13" s="72">
        <v>1</v>
      </c>
    </row>
    <row r="14" spans="1:12" ht="13.5">
      <c r="A14" s="66">
        <v>0</v>
      </c>
      <c r="B14" s="66">
        <v>0.2</v>
      </c>
      <c r="C14" s="66">
        <v>5.5</v>
      </c>
      <c r="D14" s="66">
        <v>1</v>
      </c>
      <c r="E14" s="66">
        <v>0</v>
      </c>
      <c r="F14" s="66">
        <v>2</v>
      </c>
      <c r="G14" s="80" t="s">
        <v>364</v>
      </c>
      <c r="H14" s="66">
        <v>0</v>
      </c>
      <c r="I14" s="66">
        <v>0</v>
      </c>
      <c r="J14" s="72">
        <v>2</v>
      </c>
      <c r="K14" s="66">
        <v>0.2</v>
      </c>
      <c r="L14" s="72">
        <v>1</v>
      </c>
    </row>
    <row r="15" spans="1:12" s="69" customFormat="1" ht="13.5">
      <c r="A15" s="66">
        <v>0</v>
      </c>
      <c r="B15" s="69">
        <v>-1</v>
      </c>
      <c r="C15" s="69">
        <v>5.5</v>
      </c>
      <c r="D15" s="69">
        <v>1</v>
      </c>
      <c r="E15" s="69">
        <v>0</v>
      </c>
      <c r="F15" s="69">
        <v>2</v>
      </c>
      <c r="G15" s="79" t="s">
        <v>365</v>
      </c>
      <c r="H15" s="69">
        <v>0</v>
      </c>
      <c r="I15" s="81">
        <v>0</v>
      </c>
      <c r="J15" s="69">
        <v>5</v>
      </c>
      <c r="K15" s="66">
        <v>0.2</v>
      </c>
      <c r="L15" s="69">
        <v>1</v>
      </c>
    </row>
    <row r="16" spans="1:12" ht="13.5">
      <c r="A16" s="66">
        <v>0</v>
      </c>
      <c r="B16" s="66">
        <v>-0.2</v>
      </c>
      <c r="C16" s="66">
        <v>5.5</v>
      </c>
      <c r="D16" s="66">
        <v>1</v>
      </c>
      <c r="E16" s="66">
        <v>0</v>
      </c>
      <c r="F16" s="66">
        <v>2</v>
      </c>
      <c r="G16" s="80" t="s">
        <v>366</v>
      </c>
      <c r="H16" s="72">
        <v>0</v>
      </c>
      <c r="I16" s="72">
        <v>0</v>
      </c>
      <c r="J16" s="72">
        <v>5</v>
      </c>
      <c r="K16" s="66">
        <v>0.2</v>
      </c>
      <c r="L16" s="72">
        <v>1</v>
      </c>
    </row>
    <row r="17" spans="1:12" ht="13.5">
      <c r="A17" s="66">
        <v>0</v>
      </c>
      <c r="B17" s="66">
        <v>2</v>
      </c>
      <c r="C17" s="66">
        <v>5.5</v>
      </c>
      <c r="D17" s="66">
        <v>3</v>
      </c>
      <c r="E17" s="66">
        <v>0</v>
      </c>
      <c r="F17" s="66">
        <v>2</v>
      </c>
      <c r="G17" s="80" t="s">
        <v>367</v>
      </c>
      <c r="H17" s="66">
        <v>0</v>
      </c>
      <c r="I17" s="66">
        <v>0</v>
      </c>
      <c r="J17" s="72">
        <v>4</v>
      </c>
      <c r="K17" s="66">
        <v>0.2</v>
      </c>
      <c r="L17" s="72">
        <v>1</v>
      </c>
    </row>
    <row r="18" spans="1:12" ht="13.5">
      <c r="A18" s="66">
        <v>0</v>
      </c>
      <c r="B18" s="66">
        <v>-2</v>
      </c>
      <c r="C18" s="66">
        <v>5.5</v>
      </c>
      <c r="D18" s="66">
        <v>3</v>
      </c>
      <c r="E18" s="66">
        <v>0</v>
      </c>
      <c r="F18" s="66">
        <v>2</v>
      </c>
      <c r="G18" s="80" t="s">
        <v>369</v>
      </c>
      <c r="H18" s="72">
        <v>0</v>
      </c>
      <c r="I18" s="72">
        <v>0</v>
      </c>
      <c r="J18" s="72">
        <v>4</v>
      </c>
      <c r="K18" s="66">
        <v>0.2</v>
      </c>
      <c r="L18" s="72">
        <v>1</v>
      </c>
    </row>
    <row r="19" spans="1:12" s="69" customFormat="1" ht="13.5">
      <c r="A19" s="66">
        <v>0</v>
      </c>
      <c r="B19" s="69">
        <v>3</v>
      </c>
      <c r="C19" s="69">
        <v>5.5</v>
      </c>
      <c r="D19" s="69">
        <v>3</v>
      </c>
      <c r="E19" s="69">
        <v>0</v>
      </c>
      <c r="F19" s="69">
        <v>2</v>
      </c>
      <c r="G19" s="79" t="s">
        <v>368</v>
      </c>
      <c r="H19" s="81">
        <v>1</v>
      </c>
      <c r="I19" s="69">
        <v>0</v>
      </c>
      <c r="J19" s="69">
        <v>4</v>
      </c>
      <c r="K19" s="66">
        <v>0.2</v>
      </c>
      <c r="L19" s="69">
        <v>1</v>
      </c>
    </row>
    <row r="20" spans="1:12" s="69" customFormat="1" ht="13.5">
      <c r="A20" s="66">
        <v>0</v>
      </c>
      <c r="B20" s="69">
        <v>-3</v>
      </c>
      <c r="C20" s="69">
        <v>5.5</v>
      </c>
      <c r="D20" s="69">
        <v>3</v>
      </c>
      <c r="E20" s="69">
        <v>0</v>
      </c>
      <c r="F20" s="69">
        <v>2</v>
      </c>
      <c r="G20" s="79" t="s">
        <v>370</v>
      </c>
      <c r="H20" s="81">
        <v>0</v>
      </c>
      <c r="I20" s="69">
        <v>0</v>
      </c>
      <c r="J20" s="69">
        <v>4</v>
      </c>
      <c r="K20" s="66">
        <v>0.2</v>
      </c>
      <c r="L20" s="69">
        <v>1</v>
      </c>
    </row>
    <row r="21" spans="1:12" ht="13.5">
      <c r="A21" s="67"/>
      <c r="B21" s="66"/>
      <c r="C21" s="66"/>
      <c r="D21" s="66"/>
      <c r="E21" s="66"/>
      <c r="F21" s="66"/>
      <c r="G21" s="68"/>
      <c r="H21" s="66"/>
      <c r="I21" s="66"/>
      <c r="J21" s="66"/>
      <c r="K21" s="66"/>
      <c r="L21" s="66"/>
    </row>
  </sheetData>
  <printOptions/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topLeftCell="A1">
      <selection activeCell="G14" sqref="G14"/>
    </sheetView>
  </sheetViews>
  <sheetFormatPr defaultColWidth="9.00390625" defaultColWidthPt="54" defaultRowHeight="13.5"/>
  <cols>
    <col min="1" max="1" width="7.375" widthPt="44.25" style="66" customWidth="1"/>
    <col min="2" max="2" width="10.25390625" widthPt="61.5" style="66" customWidth="1"/>
    <col min="3" max="3" width="6.00390625" widthPt="36" style="66" customWidth="1"/>
    <col min="4" max="4" width="9.00390625" widthPt="54" style="66" customWidth="1"/>
    <col min="5" max="5" width="4.00390625" widthPt="24" style="66" customWidth="1"/>
    <col min="6" max="6" width="5.25390625" widthPt="31.5" style="66" customWidth="1"/>
    <col min="7" max="8" width="9.00390625" widthPt="54" style="66" customWidth="1"/>
    <col min="9" max="9" width="19.625" widthPt="117.75" style="66" customWidth="1"/>
    <col min="10" max="10" width="7.625" widthPt="45.75" style="66" customWidth="1"/>
    <col min="11" max="11" width="7.25390625" widthPt="43.5" style="66" customWidth="1"/>
    <col min="12" max="12" width="8.75390625" widthPt="52.5" style="66" customWidth="1"/>
    <col min="13" max="253" width="9.00390625" widthPt="54" style="66" customWidth="1"/>
    <col min="254" max="254" width="7.375" widthPt="44.25" style="66" customWidth="1"/>
    <col min="255" max="255" width="10.25390625" widthPt="61.5" style="66" customWidth="1"/>
    <col min="256" max="256" width="6.00390625" widthPt="36" style="66" customWidth="1"/>
    <col min="257" max="257" width="9.00390625" widthPt="54" style="66" customWidth="1"/>
    <col min="258" max="258" width="4.00390625" widthPt="24" style="66" customWidth="1"/>
    <col min="259" max="259" width="5.25390625" widthPt="31.5" style="66" customWidth="1"/>
    <col min="260" max="261" width="9.00390625" widthPt="54" style="66" customWidth="1"/>
    <col min="262" max="262" width="9.375" widthPt="56.25" style="66" customWidth="1"/>
    <col min="263" max="263" width="7.625" widthPt="45.75" style="66" customWidth="1"/>
    <col min="264" max="264" width="7.25390625" widthPt="43.5" style="66" customWidth="1"/>
    <col min="265" max="265" width="8.75390625" widthPt="52.5" style="66" customWidth="1"/>
    <col min="266" max="509" width="9.00390625" widthPt="54" style="66" customWidth="1"/>
    <col min="510" max="510" width="7.375" widthPt="44.25" style="66" customWidth="1"/>
    <col min="511" max="511" width="10.25390625" widthPt="61.5" style="66" customWidth="1"/>
    <col min="512" max="512" width="6.00390625" widthPt="36" style="66" customWidth="1"/>
    <col min="513" max="513" width="9.00390625" widthPt="54" style="66" customWidth="1"/>
    <col min="514" max="514" width="4.00390625" widthPt="24" style="66" customWidth="1"/>
    <col min="515" max="515" width="5.25390625" widthPt="31.5" style="66" customWidth="1"/>
    <col min="516" max="517" width="9.00390625" widthPt="54" style="66" customWidth="1"/>
    <col min="518" max="518" width="9.375" widthPt="56.25" style="66" customWidth="1"/>
    <col min="519" max="519" width="7.625" widthPt="45.75" style="66" customWidth="1"/>
    <col min="520" max="520" width="7.25390625" widthPt="43.5" style="66" customWidth="1"/>
    <col min="521" max="521" width="8.75390625" widthPt="52.5" style="66" customWidth="1"/>
    <col min="522" max="765" width="9.00390625" widthPt="54" style="66" customWidth="1"/>
    <col min="766" max="766" width="7.375" widthPt="44.25" style="66" customWidth="1"/>
    <col min="767" max="767" width="10.25390625" widthPt="61.5" style="66" customWidth="1"/>
    <col min="768" max="768" width="6.00390625" widthPt="36" style="66" customWidth="1"/>
    <col min="769" max="769" width="9.00390625" widthPt="54" style="66" customWidth="1"/>
    <col min="770" max="770" width="4.00390625" widthPt="24" style="66" customWidth="1"/>
    <col min="771" max="771" width="5.25390625" widthPt="31.5" style="66" customWidth="1"/>
    <col min="772" max="773" width="9.00390625" widthPt="54" style="66" customWidth="1"/>
    <col min="774" max="774" width="9.375" widthPt="56.25" style="66" customWidth="1"/>
    <col min="775" max="775" width="7.625" widthPt="45.75" style="66" customWidth="1"/>
    <col min="776" max="776" width="7.25390625" widthPt="43.5" style="66" customWidth="1"/>
    <col min="777" max="777" width="8.75390625" widthPt="52.5" style="66" customWidth="1"/>
    <col min="778" max="1021" width="9.00390625" widthPt="54" style="66" customWidth="1"/>
    <col min="1022" max="1022" width="7.375" widthPt="44.25" style="66" customWidth="1"/>
    <col min="1023" max="1023" width="10.25390625" widthPt="61.5" style="66" customWidth="1"/>
    <col min="1024" max="1024" width="6.00390625" widthPt="36" style="66" customWidth="1"/>
    <col min="1025" max="1025" width="9.00390625" widthPt="54" style="66" customWidth="1"/>
    <col min="1026" max="1026" width="4.00390625" widthPt="24" style="66" customWidth="1"/>
    <col min="1027" max="1027" width="5.25390625" widthPt="31.5" style="66" customWidth="1"/>
    <col min="1028" max="1029" width="9.00390625" widthPt="54" style="66" customWidth="1"/>
    <col min="1030" max="1030" width="9.375" widthPt="56.25" style="66" customWidth="1"/>
    <col min="1031" max="1031" width="7.625" widthPt="45.75" style="66" customWidth="1"/>
    <col min="1032" max="1032" width="7.25390625" widthPt="43.5" style="66" customWidth="1"/>
    <col min="1033" max="1033" width="8.75390625" widthPt="52.5" style="66" customWidth="1"/>
    <col min="1034" max="1277" width="9.00390625" widthPt="54" style="66" customWidth="1"/>
    <col min="1278" max="1278" width="7.375" widthPt="44.25" style="66" customWidth="1"/>
    <col min="1279" max="1279" width="10.25390625" widthPt="61.5" style="66" customWidth="1"/>
    <col min="1280" max="1280" width="6.00390625" widthPt="36" style="66" customWidth="1"/>
    <col min="1281" max="1281" width="9.00390625" widthPt="54" style="66" customWidth="1"/>
    <col min="1282" max="1282" width="4.00390625" widthPt="24" style="66" customWidth="1"/>
    <col min="1283" max="1283" width="5.25390625" widthPt="31.5" style="66" customWidth="1"/>
    <col min="1284" max="1285" width="9.00390625" widthPt="54" style="66" customWidth="1"/>
    <col min="1286" max="1286" width="9.375" widthPt="56.25" style="66" customWidth="1"/>
    <col min="1287" max="1287" width="7.625" widthPt="45.75" style="66" customWidth="1"/>
    <col min="1288" max="1288" width="7.25390625" widthPt="43.5" style="66" customWidth="1"/>
    <col min="1289" max="1289" width="8.75390625" widthPt="52.5" style="66" customWidth="1"/>
    <col min="1290" max="1533" width="9.00390625" widthPt="54" style="66" customWidth="1"/>
    <col min="1534" max="1534" width="7.375" widthPt="44.25" style="66" customWidth="1"/>
    <col min="1535" max="1535" width="10.25390625" widthPt="61.5" style="66" customWidth="1"/>
    <col min="1536" max="1536" width="6.00390625" widthPt="36" style="66" customWidth="1"/>
    <col min="1537" max="1537" width="9.00390625" widthPt="54" style="66" customWidth="1"/>
    <col min="1538" max="1538" width="4.00390625" widthPt="24" style="66" customWidth="1"/>
    <col min="1539" max="1539" width="5.25390625" widthPt="31.5" style="66" customWidth="1"/>
    <col min="1540" max="1541" width="9.00390625" widthPt="54" style="66" customWidth="1"/>
    <col min="1542" max="1542" width="9.375" widthPt="56.25" style="66" customWidth="1"/>
    <col min="1543" max="1543" width="7.625" widthPt="45.75" style="66" customWidth="1"/>
    <col min="1544" max="1544" width="7.25390625" widthPt="43.5" style="66" customWidth="1"/>
    <col min="1545" max="1545" width="8.75390625" widthPt="52.5" style="66" customWidth="1"/>
    <col min="1546" max="1789" width="9.00390625" widthPt="54" style="66" customWidth="1"/>
    <col min="1790" max="1790" width="7.375" widthPt="44.25" style="66" customWidth="1"/>
    <col min="1791" max="1791" width="10.25390625" widthPt="61.5" style="66" customWidth="1"/>
    <col min="1792" max="1792" width="6.00390625" widthPt="36" style="66" customWidth="1"/>
    <col min="1793" max="1793" width="9.00390625" widthPt="54" style="66" customWidth="1"/>
    <col min="1794" max="1794" width="4.00390625" widthPt="24" style="66" customWidth="1"/>
    <col min="1795" max="1795" width="5.25390625" widthPt="31.5" style="66" customWidth="1"/>
    <col min="1796" max="1797" width="9.00390625" widthPt="54" style="66" customWidth="1"/>
    <col min="1798" max="1798" width="9.375" widthPt="56.25" style="66" customWidth="1"/>
    <col min="1799" max="1799" width="7.625" widthPt="45.75" style="66" customWidth="1"/>
    <col min="1800" max="1800" width="7.25390625" widthPt="43.5" style="66" customWidth="1"/>
    <col min="1801" max="1801" width="8.75390625" widthPt="52.5" style="66" customWidth="1"/>
    <col min="1802" max="2045" width="9.00390625" widthPt="54" style="66" customWidth="1"/>
    <col min="2046" max="2046" width="7.375" widthPt="44.25" style="66" customWidth="1"/>
    <col min="2047" max="2047" width="10.25390625" widthPt="61.5" style="66" customWidth="1"/>
    <col min="2048" max="2048" width="6.00390625" widthPt="36" style="66" customWidth="1"/>
    <col min="2049" max="2049" width="9.00390625" widthPt="54" style="66" customWidth="1"/>
    <col min="2050" max="2050" width="4.00390625" widthPt="24" style="66" customWidth="1"/>
    <col min="2051" max="2051" width="5.25390625" widthPt="31.5" style="66" customWidth="1"/>
    <col min="2052" max="2053" width="9.00390625" widthPt="54" style="66" customWidth="1"/>
    <col min="2054" max="2054" width="9.375" widthPt="56.25" style="66" customWidth="1"/>
    <col min="2055" max="2055" width="7.625" widthPt="45.75" style="66" customWidth="1"/>
    <col min="2056" max="2056" width="7.25390625" widthPt="43.5" style="66" customWidth="1"/>
    <col min="2057" max="2057" width="8.75390625" widthPt="52.5" style="66" customWidth="1"/>
    <col min="2058" max="2301" width="9.00390625" widthPt="54" style="66" customWidth="1"/>
    <col min="2302" max="2302" width="7.375" widthPt="44.25" style="66" customWidth="1"/>
    <col min="2303" max="2303" width="10.25390625" widthPt="61.5" style="66" customWidth="1"/>
    <col min="2304" max="2304" width="6.00390625" widthPt="36" style="66" customWidth="1"/>
    <col min="2305" max="2305" width="9.00390625" widthPt="54" style="66" customWidth="1"/>
    <col min="2306" max="2306" width="4.00390625" widthPt="24" style="66" customWidth="1"/>
    <col min="2307" max="2307" width="5.25390625" widthPt="31.5" style="66" customWidth="1"/>
    <col min="2308" max="2309" width="9.00390625" widthPt="54" style="66" customWidth="1"/>
    <col min="2310" max="2310" width="9.375" widthPt="56.25" style="66" customWidth="1"/>
    <col min="2311" max="2311" width="7.625" widthPt="45.75" style="66" customWidth="1"/>
    <col min="2312" max="2312" width="7.25390625" widthPt="43.5" style="66" customWidth="1"/>
    <col min="2313" max="2313" width="8.75390625" widthPt="52.5" style="66" customWidth="1"/>
    <col min="2314" max="2557" width="9.00390625" widthPt="54" style="66" customWidth="1"/>
    <col min="2558" max="2558" width="7.375" widthPt="44.25" style="66" customWidth="1"/>
    <col min="2559" max="2559" width="10.25390625" widthPt="61.5" style="66" customWidth="1"/>
    <col min="2560" max="2560" width="6.00390625" widthPt="36" style="66" customWidth="1"/>
    <col min="2561" max="2561" width="9.00390625" widthPt="54" style="66" customWidth="1"/>
    <col min="2562" max="2562" width="4.00390625" widthPt="24" style="66" customWidth="1"/>
    <col min="2563" max="2563" width="5.25390625" widthPt="31.5" style="66" customWidth="1"/>
    <col min="2564" max="2565" width="9.00390625" widthPt="54" style="66" customWidth="1"/>
    <col min="2566" max="2566" width="9.375" widthPt="56.25" style="66" customWidth="1"/>
    <col min="2567" max="2567" width="7.625" widthPt="45.75" style="66" customWidth="1"/>
    <col min="2568" max="2568" width="7.25390625" widthPt="43.5" style="66" customWidth="1"/>
    <col min="2569" max="2569" width="8.75390625" widthPt="52.5" style="66" customWidth="1"/>
    <col min="2570" max="2813" width="9.00390625" widthPt="54" style="66" customWidth="1"/>
    <col min="2814" max="2814" width="7.375" widthPt="44.25" style="66" customWidth="1"/>
    <col min="2815" max="2815" width="10.25390625" widthPt="61.5" style="66" customWidth="1"/>
    <col min="2816" max="2816" width="6.00390625" widthPt="36" style="66" customWidth="1"/>
    <col min="2817" max="2817" width="9.00390625" widthPt="54" style="66" customWidth="1"/>
    <col min="2818" max="2818" width="4.00390625" widthPt="24" style="66" customWidth="1"/>
    <col min="2819" max="2819" width="5.25390625" widthPt="31.5" style="66" customWidth="1"/>
    <col min="2820" max="2821" width="9.00390625" widthPt="54" style="66" customWidth="1"/>
    <col min="2822" max="2822" width="9.375" widthPt="56.25" style="66" customWidth="1"/>
    <col min="2823" max="2823" width="7.625" widthPt="45.75" style="66" customWidth="1"/>
    <col min="2824" max="2824" width="7.25390625" widthPt="43.5" style="66" customWidth="1"/>
    <col min="2825" max="2825" width="8.75390625" widthPt="52.5" style="66" customWidth="1"/>
    <col min="2826" max="3069" width="9.00390625" widthPt="54" style="66" customWidth="1"/>
    <col min="3070" max="3070" width="7.375" widthPt="44.25" style="66" customWidth="1"/>
    <col min="3071" max="3071" width="10.25390625" widthPt="61.5" style="66" customWidth="1"/>
    <col min="3072" max="3072" width="6.00390625" widthPt="36" style="66" customWidth="1"/>
    <col min="3073" max="3073" width="9.00390625" widthPt="54" style="66" customWidth="1"/>
    <col min="3074" max="3074" width="4.00390625" widthPt="24" style="66" customWidth="1"/>
    <col min="3075" max="3075" width="5.25390625" widthPt="31.5" style="66" customWidth="1"/>
    <col min="3076" max="3077" width="9.00390625" widthPt="54" style="66" customWidth="1"/>
    <col min="3078" max="3078" width="9.375" widthPt="56.25" style="66" customWidth="1"/>
    <col min="3079" max="3079" width="7.625" widthPt="45.75" style="66" customWidth="1"/>
    <col min="3080" max="3080" width="7.25390625" widthPt="43.5" style="66" customWidth="1"/>
    <col min="3081" max="3081" width="8.75390625" widthPt="52.5" style="66" customWidth="1"/>
    <col min="3082" max="3325" width="9.00390625" widthPt="54" style="66" customWidth="1"/>
    <col min="3326" max="3326" width="7.375" widthPt="44.25" style="66" customWidth="1"/>
    <col min="3327" max="3327" width="10.25390625" widthPt="61.5" style="66" customWidth="1"/>
    <col min="3328" max="3328" width="6.00390625" widthPt="36" style="66" customWidth="1"/>
    <col min="3329" max="3329" width="9.00390625" widthPt="54" style="66" customWidth="1"/>
    <col min="3330" max="3330" width="4.00390625" widthPt="24" style="66" customWidth="1"/>
    <col min="3331" max="3331" width="5.25390625" widthPt="31.5" style="66" customWidth="1"/>
    <col min="3332" max="3333" width="9.00390625" widthPt="54" style="66" customWidth="1"/>
    <col min="3334" max="3334" width="9.375" widthPt="56.25" style="66" customWidth="1"/>
    <col min="3335" max="3335" width="7.625" widthPt="45.75" style="66" customWidth="1"/>
    <col min="3336" max="3336" width="7.25390625" widthPt="43.5" style="66" customWidth="1"/>
    <col min="3337" max="3337" width="8.75390625" widthPt="52.5" style="66" customWidth="1"/>
    <col min="3338" max="3581" width="9.00390625" widthPt="54" style="66" customWidth="1"/>
    <col min="3582" max="3582" width="7.375" widthPt="44.25" style="66" customWidth="1"/>
    <col min="3583" max="3583" width="10.25390625" widthPt="61.5" style="66" customWidth="1"/>
    <col min="3584" max="3584" width="6.00390625" widthPt="36" style="66" customWidth="1"/>
    <col min="3585" max="3585" width="9.00390625" widthPt="54" style="66" customWidth="1"/>
    <col min="3586" max="3586" width="4.00390625" widthPt="24" style="66" customWidth="1"/>
    <col min="3587" max="3587" width="5.25390625" widthPt="31.5" style="66" customWidth="1"/>
    <col min="3588" max="3589" width="9.00390625" widthPt="54" style="66" customWidth="1"/>
    <col min="3590" max="3590" width="9.375" widthPt="56.25" style="66" customWidth="1"/>
    <col min="3591" max="3591" width="7.625" widthPt="45.75" style="66" customWidth="1"/>
    <col min="3592" max="3592" width="7.25390625" widthPt="43.5" style="66" customWidth="1"/>
    <col min="3593" max="3593" width="8.75390625" widthPt="52.5" style="66" customWidth="1"/>
    <col min="3594" max="3837" width="9.00390625" widthPt="54" style="66" customWidth="1"/>
    <col min="3838" max="3838" width="7.375" widthPt="44.25" style="66" customWidth="1"/>
    <col min="3839" max="3839" width="10.25390625" widthPt="61.5" style="66" customWidth="1"/>
    <col min="3840" max="3840" width="6.00390625" widthPt="36" style="66" customWidth="1"/>
    <col min="3841" max="3841" width="9.00390625" widthPt="54" style="66" customWidth="1"/>
    <col min="3842" max="3842" width="4.00390625" widthPt="24" style="66" customWidth="1"/>
    <col min="3843" max="3843" width="5.25390625" widthPt="31.5" style="66" customWidth="1"/>
    <col min="3844" max="3845" width="9.00390625" widthPt="54" style="66" customWidth="1"/>
    <col min="3846" max="3846" width="9.375" widthPt="56.25" style="66" customWidth="1"/>
    <col min="3847" max="3847" width="7.625" widthPt="45.75" style="66" customWidth="1"/>
    <col min="3848" max="3848" width="7.25390625" widthPt="43.5" style="66" customWidth="1"/>
    <col min="3849" max="3849" width="8.75390625" widthPt="52.5" style="66" customWidth="1"/>
    <col min="3850" max="4093" width="9.00390625" widthPt="54" style="66" customWidth="1"/>
    <col min="4094" max="4094" width="7.375" widthPt="44.25" style="66" customWidth="1"/>
    <col min="4095" max="4095" width="10.25390625" widthPt="61.5" style="66" customWidth="1"/>
    <col min="4096" max="4096" width="6.00390625" widthPt="36" style="66" customWidth="1"/>
    <col min="4097" max="4097" width="9.00390625" widthPt="54" style="66" customWidth="1"/>
    <col min="4098" max="4098" width="4.00390625" widthPt="24" style="66" customWidth="1"/>
    <col min="4099" max="4099" width="5.25390625" widthPt="31.5" style="66" customWidth="1"/>
    <col min="4100" max="4101" width="9.00390625" widthPt="54" style="66" customWidth="1"/>
    <col min="4102" max="4102" width="9.375" widthPt="56.25" style="66" customWidth="1"/>
    <col min="4103" max="4103" width="7.625" widthPt="45.75" style="66" customWidth="1"/>
    <col min="4104" max="4104" width="7.25390625" widthPt="43.5" style="66" customWidth="1"/>
    <col min="4105" max="4105" width="8.75390625" widthPt="52.5" style="66" customWidth="1"/>
    <col min="4106" max="4349" width="9.00390625" widthPt="54" style="66" customWidth="1"/>
    <col min="4350" max="4350" width="7.375" widthPt="44.25" style="66" customWidth="1"/>
    <col min="4351" max="4351" width="10.25390625" widthPt="61.5" style="66" customWidth="1"/>
    <col min="4352" max="4352" width="6.00390625" widthPt="36" style="66" customWidth="1"/>
    <col min="4353" max="4353" width="9.00390625" widthPt="54" style="66" customWidth="1"/>
    <col min="4354" max="4354" width="4.00390625" widthPt="24" style="66" customWidth="1"/>
    <col min="4355" max="4355" width="5.25390625" widthPt="31.5" style="66" customWidth="1"/>
    <col min="4356" max="4357" width="9.00390625" widthPt="54" style="66" customWidth="1"/>
    <col min="4358" max="4358" width="9.375" widthPt="56.25" style="66" customWidth="1"/>
    <col min="4359" max="4359" width="7.625" widthPt="45.75" style="66" customWidth="1"/>
    <col min="4360" max="4360" width="7.25390625" widthPt="43.5" style="66" customWidth="1"/>
    <col min="4361" max="4361" width="8.75390625" widthPt="52.5" style="66" customWidth="1"/>
    <col min="4362" max="4605" width="9.00390625" widthPt="54" style="66" customWidth="1"/>
    <col min="4606" max="4606" width="7.375" widthPt="44.25" style="66" customWidth="1"/>
    <col min="4607" max="4607" width="10.25390625" widthPt="61.5" style="66" customWidth="1"/>
    <col min="4608" max="4608" width="6.00390625" widthPt="36" style="66" customWidth="1"/>
    <col min="4609" max="4609" width="9.00390625" widthPt="54" style="66" customWidth="1"/>
    <col min="4610" max="4610" width="4.00390625" widthPt="24" style="66" customWidth="1"/>
    <col min="4611" max="4611" width="5.25390625" widthPt="31.5" style="66" customWidth="1"/>
    <col min="4612" max="4613" width="9.00390625" widthPt="54" style="66" customWidth="1"/>
    <col min="4614" max="4614" width="9.375" widthPt="56.25" style="66" customWidth="1"/>
    <col min="4615" max="4615" width="7.625" widthPt="45.75" style="66" customWidth="1"/>
    <col min="4616" max="4616" width="7.25390625" widthPt="43.5" style="66" customWidth="1"/>
    <col min="4617" max="4617" width="8.75390625" widthPt="52.5" style="66" customWidth="1"/>
    <col min="4618" max="4861" width="9.00390625" widthPt="54" style="66" customWidth="1"/>
    <col min="4862" max="4862" width="7.375" widthPt="44.25" style="66" customWidth="1"/>
    <col min="4863" max="4863" width="10.25390625" widthPt="61.5" style="66" customWidth="1"/>
    <col min="4864" max="4864" width="6.00390625" widthPt="36" style="66" customWidth="1"/>
    <col min="4865" max="4865" width="9.00390625" widthPt="54" style="66" customWidth="1"/>
    <col min="4866" max="4866" width="4.00390625" widthPt="24" style="66" customWidth="1"/>
    <col min="4867" max="4867" width="5.25390625" widthPt="31.5" style="66" customWidth="1"/>
    <col min="4868" max="4869" width="9.00390625" widthPt="54" style="66" customWidth="1"/>
    <col min="4870" max="4870" width="9.375" widthPt="56.25" style="66" customWidth="1"/>
    <col min="4871" max="4871" width="7.625" widthPt="45.75" style="66" customWidth="1"/>
    <col min="4872" max="4872" width="7.25390625" widthPt="43.5" style="66" customWidth="1"/>
    <col min="4873" max="4873" width="8.75390625" widthPt="52.5" style="66" customWidth="1"/>
    <col min="4874" max="5117" width="9.00390625" widthPt="54" style="66" customWidth="1"/>
    <col min="5118" max="5118" width="7.375" widthPt="44.25" style="66" customWidth="1"/>
    <col min="5119" max="5119" width="10.25390625" widthPt="61.5" style="66" customWidth="1"/>
    <col min="5120" max="5120" width="6.00390625" widthPt="36" style="66" customWidth="1"/>
    <col min="5121" max="5121" width="9.00390625" widthPt="54" style="66" customWidth="1"/>
    <col min="5122" max="5122" width="4.00390625" widthPt="24" style="66" customWidth="1"/>
    <col min="5123" max="5123" width="5.25390625" widthPt="31.5" style="66" customWidth="1"/>
    <col min="5124" max="5125" width="9.00390625" widthPt="54" style="66" customWidth="1"/>
    <col min="5126" max="5126" width="9.375" widthPt="56.25" style="66" customWidth="1"/>
    <col min="5127" max="5127" width="7.625" widthPt="45.75" style="66" customWidth="1"/>
    <col min="5128" max="5128" width="7.25390625" widthPt="43.5" style="66" customWidth="1"/>
    <col min="5129" max="5129" width="8.75390625" widthPt="52.5" style="66" customWidth="1"/>
    <col min="5130" max="5373" width="9.00390625" widthPt="54" style="66" customWidth="1"/>
    <col min="5374" max="5374" width="7.375" widthPt="44.25" style="66" customWidth="1"/>
    <col min="5375" max="5375" width="10.25390625" widthPt="61.5" style="66" customWidth="1"/>
    <col min="5376" max="5376" width="6.00390625" widthPt="36" style="66" customWidth="1"/>
    <col min="5377" max="5377" width="9.00390625" widthPt="54" style="66" customWidth="1"/>
    <col min="5378" max="5378" width="4.00390625" widthPt="24" style="66" customWidth="1"/>
    <col min="5379" max="5379" width="5.25390625" widthPt="31.5" style="66" customWidth="1"/>
    <col min="5380" max="5381" width="9.00390625" widthPt="54" style="66" customWidth="1"/>
    <col min="5382" max="5382" width="9.375" widthPt="56.25" style="66" customWidth="1"/>
    <col min="5383" max="5383" width="7.625" widthPt="45.75" style="66" customWidth="1"/>
    <col min="5384" max="5384" width="7.25390625" widthPt="43.5" style="66" customWidth="1"/>
    <col min="5385" max="5385" width="8.75390625" widthPt="52.5" style="66" customWidth="1"/>
    <col min="5386" max="5629" width="9.00390625" widthPt="54" style="66" customWidth="1"/>
    <col min="5630" max="5630" width="7.375" widthPt="44.25" style="66" customWidth="1"/>
    <col min="5631" max="5631" width="10.25390625" widthPt="61.5" style="66" customWidth="1"/>
    <col min="5632" max="5632" width="6.00390625" widthPt="36" style="66" customWidth="1"/>
    <col min="5633" max="5633" width="9.00390625" widthPt="54" style="66" customWidth="1"/>
    <col min="5634" max="5634" width="4.00390625" widthPt="24" style="66" customWidth="1"/>
    <col min="5635" max="5635" width="5.25390625" widthPt="31.5" style="66" customWidth="1"/>
    <col min="5636" max="5637" width="9.00390625" widthPt="54" style="66" customWidth="1"/>
    <col min="5638" max="5638" width="9.375" widthPt="56.25" style="66" customWidth="1"/>
    <col min="5639" max="5639" width="7.625" widthPt="45.75" style="66" customWidth="1"/>
    <col min="5640" max="5640" width="7.25390625" widthPt="43.5" style="66" customWidth="1"/>
    <col min="5641" max="5641" width="8.75390625" widthPt="52.5" style="66" customWidth="1"/>
    <col min="5642" max="5885" width="9.00390625" widthPt="54" style="66" customWidth="1"/>
    <col min="5886" max="5886" width="7.375" widthPt="44.25" style="66" customWidth="1"/>
    <col min="5887" max="5887" width="10.25390625" widthPt="61.5" style="66" customWidth="1"/>
    <col min="5888" max="5888" width="6.00390625" widthPt="36" style="66" customWidth="1"/>
    <col min="5889" max="5889" width="9.00390625" widthPt="54" style="66" customWidth="1"/>
    <col min="5890" max="5890" width="4.00390625" widthPt="24" style="66" customWidth="1"/>
    <col min="5891" max="5891" width="5.25390625" widthPt="31.5" style="66" customWidth="1"/>
    <col min="5892" max="5893" width="9.00390625" widthPt="54" style="66" customWidth="1"/>
    <col min="5894" max="5894" width="9.375" widthPt="56.25" style="66" customWidth="1"/>
    <col min="5895" max="5895" width="7.625" widthPt="45.75" style="66" customWidth="1"/>
    <col min="5896" max="5896" width="7.25390625" widthPt="43.5" style="66" customWidth="1"/>
    <col min="5897" max="5897" width="8.75390625" widthPt="52.5" style="66" customWidth="1"/>
    <col min="5898" max="6141" width="9.00390625" widthPt="54" style="66" customWidth="1"/>
    <col min="6142" max="6142" width="7.375" widthPt="44.25" style="66" customWidth="1"/>
    <col min="6143" max="6143" width="10.25390625" widthPt="61.5" style="66" customWidth="1"/>
    <col min="6144" max="6144" width="6.00390625" widthPt="36" style="66" customWidth="1"/>
    <col min="6145" max="6145" width="9.00390625" widthPt="54" style="66" customWidth="1"/>
    <col min="6146" max="6146" width="4.00390625" widthPt="24" style="66" customWidth="1"/>
    <col min="6147" max="6147" width="5.25390625" widthPt="31.5" style="66" customWidth="1"/>
    <col min="6148" max="6149" width="9.00390625" widthPt="54" style="66" customWidth="1"/>
    <col min="6150" max="6150" width="9.375" widthPt="56.25" style="66" customWidth="1"/>
    <col min="6151" max="6151" width="7.625" widthPt="45.75" style="66" customWidth="1"/>
    <col min="6152" max="6152" width="7.25390625" widthPt="43.5" style="66" customWidth="1"/>
    <col min="6153" max="6153" width="8.75390625" widthPt="52.5" style="66" customWidth="1"/>
    <col min="6154" max="6397" width="9.00390625" widthPt="54" style="66" customWidth="1"/>
    <col min="6398" max="6398" width="7.375" widthPt="44.25" style="66" customWidth="1"/>
    <col min="6399" max="6399" width="10.25390625" widthPt="61.5" style="66" customWidth="1"/>
    <col min="6400" max="6400" width="6.00390625" widthPt="36" style="66" customWidth="1"/>
    <col min="6401" max="6401" width="9.00390625" widthPt="54" style="66" customWidth="1"/>
    <col min="6402" max="6402" width="4.00390625" widthPt="24" style="66" customWidth="1"/>
    <col min="6403" max="6403" width="5.25390625" widthPt="31.5" style="66" customWidth="1"/>
    <col min="6404" max="6405" width="9.00390625" widthPt="54" style="66" customWidth="1"/>
    <col min="6406" max="6406" width="9.375" widthPt="56.25" style="66" customWidth="1"/>
    <col min="6407" max="6407" width="7.625" widthPt="45.75" style="66" customWidth="1"/>
    <col min="6408" max="6408" width="7.25390625" widthPt="43.5" style="66" customWidth="1"/>
    <col min="6409" max="6409" width="8.75390625" widthPt="52.5" style="66" customWidth="1"/>
    <col min="6410" max="6653" width="9.00390625" widthPt="54" style="66" customWidth="1"/>
    <col min="6654" max="6654" width="7.375" widthPt="44.25" style="66" customWidth="1"/>
    <col min="6655" max="6655" width="10.25390625" widthPt="61.5" style="66" customWidth="1"/>
    <col min="6656" max="6656" width="6.00390625" widthPt="36" style="66" customWidth="1"/>
    <col min="6657" max="6657" width="9.00390625" widthPt="54" style="66" customWidth="1"/>
    <col min="6658" max="6658" width="4.00390625" widthPt="24" style="66" customWidth="1"/>
    <col min="6659" max="6659" width="5.25390625" widthPt="31.5" style="66" customWidth="1"/>
    <col min="6660" max="6661" width="9.00390625" widthPt="54" style="66" customWidth="1"/>
    <col min="6662" max="6662" width="9.375" widthPt="56.25" style="66" customWidth="1"/>
    <col min="6663" max="6663" width="7.625" widthPt="45.75" style="66" customWidth="1"/>
    <col min="6664" max="6664" width="7.25390625" widthPt="43.5" style="66" customWidth="1"/>
    <col min="6665" max="6665" width="8.75390625" widthPt="52.5" style="66" customWidth="1"/>
    <col min="6666" max="6909" width="9.00390625" widthPt="54" style="66" customWidth="1"/>
    <col min="6910" max="6910" width="7.375" widthPt="44.25" style="66" customWidth="1"/>
    <col min="6911" max="6911" width="10.25390625" widthPt="61.5" style="66" customWidth="1"/>
    <col min="6912" max="6912" width="6.00390625" widthPt="36" style="66" customWidth="1"/>
    <col min="6913" max="6913" width="9.00390625" widthPt="54" style="66" customWidth="1"/>
    <col min="6914" max="6914" width="4.00390625" widthPt="24" style="66" customWidth="1"/>
    <col min="6915" max="6915" width="5.25390625" widthPt="31.5" style="66" customWidth="1"/>
    <col min="6916" max="6917" width="9.00390625" widthPt="54" style="66" customWidth="1"/>
    <col min="6918" max="6918" width="9.375" widthPt="56.25" style="66" customWidth="1"/>
    <col min="6919" max="6919" width="7.625" widthPt="45.75" style="66" customWidth="1"/>
    <col min="6920" max="6920" width="7.25390625" widthPt="43.5" style="66" customWidth="1"/>
    <col min="6921" max="6921" width="8.75390625" widthPt="52.5" style="66" customWidth="1"/>
    <col min="6922" max="7165" width="9.00390625" widthPt="54" style="66" customWidth="1"/>
    <col min="7166" max="7166" width="7.375" widthPt="44.25" style="66" customWidth="1"/>
    <col min="7167" max="7167" width="10.25390625" widthPt="61.5" style="66" customWidth="1"/>
    <col min="7168" max="7168" width="6.00390625" widthPt="36" style="66" customWidth="1"/>
    <col min="7169" max="7169" width="9.00390625" widthPt="54" style="66" customWidth="1"/>
    <col min="7170" max="7170" width="4.00390625" widthPt="24" style="66" customWidth="1"/>
    <col min="7171" max="7171" width="5.25390625" widthPt="31.5" style="66" customWidth="1"/>
    <col min="7172" max="7173" width="9.00390625" widthPt="54" style="66" customWidth="1"/>
    <col min="7174" max="7174" width="9.375" widthPt="56.25" style="66" customWidth="1"/>
    <col min="7175" max="7175" width="7.625" widthPt="45.75" style="66" customWidth="1"/>
    <col min="7176" max="7176" width="7.25390625" widthPt="43.5" style="66" customWidth="1"/>
    <col min="7177" max="7177" width="8.75390625" widthPt="52.5" style="66" customWidth="1"/>
    <col min="7178" max="7421" width="9.00390625" widthPt="54" style="66" customWidth="1"/>
    <col min="7422" max="7422" width="7.375" widthPt="44.25" style="66" customWidth="1"/>
    <col min="7423" max="7423" width="10.25390625" widthPt="61.5" style="66" customWidth="1"/>
    <col min="7424" max="7424" width="6.00390625" widthPt="36" style="66" customWidth="1"/>
    <col min="7425" max="7425" width="9.00390625" widthPt="54" style="66" customWidth="1"/>
    <col min="7426" max="7426" width="4.00390625" widthPt="24" style="66" customWidth="1"/>
    <col min="7427" max="7427" width="5.25390625" widthPt="31.5" style="66" customWidth="1"/>
    <col min="7428" max="7429" width="9.00390625" widthPt="54" style="66" customWidth="1"/>
    <col min="7430" max="7430" width="9.375" widthPt="56.25" style="66" customWidth="1"/>
    <col min="7431" max="7431" width="7.625" widthPt="45.75" style="66" customWidth="1"/>
    <col min="7432" max="7432" width="7.25390625" widthPt="43.5" style="66" customWidth="1"/>
    <col min="7433" max="7433" width="8.75390625" widthPt="52.5" style="66" customWidth="1"/>
    <col min="7434" max="7677" width="9.00390625" widthPt="54" style="66" customWidth="1"/>
    <col min="7678" max="7678" width="7.375" widthPt="44.25" style="66" customWidth="1"/>
    <col min="7679" max="7679" width="10.25390625" widthPt="61.5" style="66" customWidth="1"/>
    <col min="7680" max="7680" width="6.00390625" widthPt="36" style="66" customWidth="1"/>
    <col min="7681" max="7681" width="9.00390625" widthPt="54" style="66" customWidth="1"/>
    <col min="7682" max="7682" width="4.00390625" widthPt="24" style="66" customWidth="1"/>
    <col min="7683" max="7683" width="5.25390625" widthPt="31.5" style="66" customWidth="1"/>
    <col min="7684" max="7685" width="9.00390625" widthPt="54" style="66" customWidth="1"/>
    <col min="7686" max="7686" width="9.375" widthPt="56.25" style="66" customWidth="1"/>
    <col min="7687" max="7687" width="7.625" widthPt="45.75" style="66" customWidth="1"/>
    <col min="7688" max="7688" width="7.25390625" widthPt="43.5" style="66" customWidth="1"/>
    <col min="7689" max="7689" width="8.75390625" widthPt="52.5" style="66" customWidth="1"/>
    <col min="7690" max="7933" width="9.00390625" widthPt="54" style="66" customWidth="1"/>
    <col min="7934" max="7934" width="7.375" widthPt="44.25" style="66" customWidth="1"/>
    <col min="7935" max="7935" width="10.25390625" widthPt="61.5" style="66" customWidth="1"/>
    <col min="7936" max="7936" width="6.00390625" widthPt="36" style="66" customWidth="1"/>
    <col min="7937" max="7937" width="9.00390625" widthPt="54" style="66" customWidth="1"/>
    <col min="7938" max="7938" width="4.00390625" widthPt="24" style="66" customWidth="1"/>
    <col min="7939" max="7939" width="5.25390625" widthPt="31.5" style="66" customWidth="1"/>
    <col min="7940" max="7941" width="9.00390625" widthPt="54" style="66" customWidth="1"/>
    <col min="7942" max="7942" width="9.375" widthPt="56.25" style="66" customWidth="1"/>
    <col min="7943" max="7943" width="7.625" widthPt="45.75" style="66" customWidth="1"/>
    <col min="7944" max="7944" width="7.25390625" widthPt="43.5" style="66" customWidth="1"/>
    <col min="7945" max="7945" width="8.75390625" widthPt="52.5" style="66" customWidth="1"/>
    <col min="7946" max="8189" width="9.00390625" widthPt="54" style="66" customWidth="1"/>
    <col min="8190" max="8190" width="7.375" widthPt="44.25" style="66" customWidth="1"/>
    <col min="8191" max="8191" width="10.25390625" widthPt="61.5" style="66" customWidth="1"/>
    <col min="8192" max="8192" width="6.00390625" widthPt="36" style="66" customWidth="1"/>
    <col min="8193" max="8193" width="9.00390625" widthPt="54" style="66" customWidth="1"/>
    <col min="8194" max="8194" width="4.00390625" widthPt="24" style="66" customWidth="1"/>
    <col min="8195" max="8195" width="5.25390625" widthPt="31.5" style="66" customWidth="1"/>
    <col min="8196" max="8197" width="9.00390625" widthPt="54" style="66" customWidth="1"/>
    <col min="8198" max="8198" width="9.375" widthPt="56.25" style="66" customWidth="1"/>
    <col min="8199" max="8199" width="7.625" widthPt="45.75" style="66" customWidth="1"/>
    <col min="8200" max="8200" width="7.25390625" widthPt="43.5" style="66" customWidth="1"/>
    <col min="8201" max="8201" width="8.75390625" widthPt="52.5" style="66" customWidth="1"/>
    <col min="8202" max="8445" width="9.00390625" widthPt="54" style="66" customWidth="1"/>
    <col min="8446" max="8446" width="7.375" widthPt="44.25" style="66" customWidth="1"/>
    <col min="8447" max="8447" width="10.25390625" widthPt="61.5" style="66" customWidth="1"/>
    <col min="8448" max="8448" width="6.00390625" widthPt="36" style="66" customWidth="1"/>
    <col min="8449" max="8449" width="9.00390625" widthPt="54" style="66" customWidth="1"/>
    <col min="8450" max="8450" width="4.00390625" widthPt="24" style="66" customWidth="1"/>
    <col min="8451" max="8451" width="5.25390625" widthPt="31.5" style="66" customWidth="1"/>
    <col min="8452" max="8453" width="9.00390625" widthPt="54" style="66" customWidth="1"/>
    <col min="8454" max="8454" width="9.375" widthPt="56.25" style="66" customWidth="1"/>
    <col min="8455" max="8455" width="7.625" widthPt="45.75" style="66" customWidth="1"/>
    <col min="8456" max="8456" width="7.25390625" widthPt="43.5" style="66" customWidth="1"/>
    <col min="8457" max="8457" width="8.75390625" widthPt="52.5" style="66" customWidth="1"/>
    <col min="8458" max="8701" width="9.00390625" widthPt="54" style="66" customWidth="1"/>
    <col min="8702" max="8702" width="7.375" widthPt="44.25" style="66" customWidth="1"/>
    <col min="8703" max="8703" width="10.25390625" widthPt="61.5" style="66" customWidth="1"/>
    <col min="8704" max="8704" width="6.00390625" widthPt="36" style="66" customWidth="1"/>
    <col min="8705" max="8705" width="9.00390625" widthPt="54" style="66" customWidth="1"/>
    <col min="8706" max="8706" width="4.00390625" widthPt="24" style="66" customWidth="1"/>
    <col min="8707" max="8707" width="5.25390625" widthPt="31.5" style="66" customWidth="1"/>
    <col min="8708" max="8709" width="9.00390625" widthPt="54" style="66" customWidth="1"/>
    <col min="8710" max="8710" width="9.375" widthPt="56.25" style="66" customWidth="1"/>
    <col min="8711" max="8711" width="7.625" widthPt="45.75" style="66" customWidth="1"/>
    <col min="8712" max="8712" width="7.25390625" widthPt="43.5" style="66" customWidth="1"/>
    <col min="8713" max="8713" width="8.75390625" widthPt="52.5" style="66" customWidth="1"/>
    <col min="8714" max="8957" width="9.00390625" widthPt="54" style="66" customWidth="1"/>
    <col min="8958" max="8958" width="7.375" widthPt="44.25" style="66" customWidth="1"/>
    <col min="8959" max="8959" width="10.25390625" widthPt="61.5" style="66" customWidth="1"/>
    <col min="8960" max="8960" width="6.00390625" widthPt="36" style="66" customWidth="1"/>
    <col min="8961" max="8961" width="9.00390625" widthPt="54" style="66" customWidth="1"/>
    <col min="8962" max="8962" width="4.00390625" widthPt="24" style="66" customWidth="1"/>
    <col min="8963" max="8963" width="5.25390625" widthPt="31.5" style="66" customWidth="1"/>
    <col min="8964" max="8965" width="9.00390625" widthPt="54" style="66" customWidth="1"/>
    <col min="8966" max="8966" width="9.375" widthPt="56.25" style="66" customWidth="1"/>
    <col min="8967" max="8967" width="7.625" widthPt="45.75" style="66" customWidth="1"/>
    <col min="8968" max="8968" width="7.25390625" widthPt="43.5" style="66" customWidth="1"/>
    <col min="8969" max="8969" width="8.75390625" widthPt="52.5" style="66" customWidth="1"/>
    <col min="8970" max="9213" width="9.00390625" widthPt="54" style="66" customWidth="1"/>
    <col min="9214" max="9214" width="7.375" widthPt="44.25" style="66" customWidth="1"/>
    <col min="9215" max="9215" width="10.25390625" widthPt="61.5" style="66" customWidth="1"/>
    <col min="9216" max="9216" width="6.00390625" widthPt="36" style="66" customWidth="1"/>
    <col min="9217" max="9217" width="9.00390625" widthPt="54" style="66" customWidth="1"/>
    <col min="9218" max="9218" width="4.00390625" widthPt="24" style="66" customWidth="1"/>
    <col min="9219" max="9219" width="5.25390625" widthPt="31.5" style="66" customWidth="1"/>
    <col min="9220" max="9221" width="9.00390625" widthPt="54" style="66" customWidth="1"/>
    <col min="9222" max="9222" width="9.375" widthPt="56.25" style="66" customWidth="1"/>
    <col min="9223" max="9223" width="7.625" widthPt="45.75" style="66" customWidth="1"/>
    <col min="9224" max="9224" width="7.25390625" widthPt="43.5" style="66" customWidth="1"/>
    <col min="9225" max="9225" width="8.75390625" widthPt="52.5" style="66" customWidth="1"/>
    <col min="9226" max="9469" width="9.00390625" widthPt="54" style="66" customWidth="1"/>
    <col min="9470" max="9470" width="7.375" widthPt="44.25" style="66" customWidth="1"/>
    <col min="9471" max="9471" width="10.25390625" widthPt="61.5" style="66" customWidth="1"/>
    <col min="9472" max="9472" width="6.00390625" widthPt="36" style="66" customWidth="1"/>
    <col min="9473" max="9473" width="9.00390625" widthPt="54" style="66" customWidth="1"/>
    <col min="9474" max="9474" width="4.00390625" widthPt="24" style="66" customWidth="1"/>
    <col min="9475" max="9475" width="5.25390625" widthPt="31.5" style="66" customWidth="1"/>
    <col min="9476" max="9477" width="9.00390625" widthPt="54" style="66" customWidth="1"/>
    <col min="9478" max="9478" width="9.375" widthPt="56.25" style="66" customWidth="1"/>
    <col min="9479" max="9479" width="7.625" widthPt="45.75" style="66" customWidth="1"/>
    <col min="9480" max="9480" width="7.25390625" widthPt="43.5" style="66" customWidth="1"/>
    <col min="9481" max="9481" width="8.75390625" widthPt="52.5" style="66" customWidth="1"/>
    <col min="9482" max="9725" width="9.00390625" widthPt="54" style="66" customWidth="1"/>
    <col min="9726" max="9726" width="7.375" widthPt="44.25" style="66" customWidth="1"/>
    <col min="9727" max="9727" width="10.25390625" widthPt="61.5" style="66" customWidth="1"/>
    <col min="9728" max="9728" width="6.00390625" widthPt="36" style="66" customWidth="1"/>
    <col min="9729" max="9729" width="9.00390625" widthPt="54" style="66" customWidth="1"/>
    <col min="9730" max="9730" width="4.00390625" widthPt="24" style="66" customWidth="1"/>
    <col min="9731" max="9731" width="5.25390625" widthPt="31.5" style="66" customWidth="1"/>
    <col min="9732" max="9733" width="9.00390625" widthPt="54" style="66" customWidth="1"/>
    <col min="9734" max="9734" width="9.375" widthPt="56.25" style="66" customWidth="1"/>
    <col min="9735" max="9735" width="7.625" widthPt="45.75" style="66" customWidth="1"/>
    <col min="9736" max="9736" width="7.25390625" widthPt="43.5" style="66" customWidth="1"/>
    <col min="9737" max="9737" width="8.75390625" widthPt="52.5" style="66" customWidth="1"/>
    <col min="9738" max="9981" width="9.00390625" widthPt="54" style="66" customWidth="1"/>
    <col min="9982" max="9982" width="7.375" widthPt="44.25" style="66" customWidth="1"/>
    <col min="9983" max="9983" width="10.25390625" widthPt="61.5" style="66" customWidth="1"/>
    <col min="9984" max="9984" width="6.00390625" widthPt="36" style="66" customWidth="1"/>
    <col min="9985" max="9985" width="9.00390625" widthPt="54" style="66" customWidth="1"/>
    <col min="9986" max="9986" width="4.00390625" widthPt="24" style="66" customWidth="1"/>
    <col min="9987" max="9987" width="5.25390625" widthPt="31.5" style="66" customWidth="1"/>
    <col min="9988" max="9989" width="9.00390625" widthPt="54" style="66" customWidth="1"/>
    <col min="9990" max="9990" width="9.375" widthPt="56.25" style="66" customWidth="1"/>
    <col min="9991" max="9991" width="7.625" widthPt="45.75" style="66" customWidth="1"/>
    <col min="9992" max="9992" width="7.25390625" widthPt="43.5" style="66" customWidth="1"/>
    <col min="9993" max="9993" width="8.75390625" widthPt="52.5" style="66" customWidth="1"/>
    <col min="9994" max="10237" width="9.00390625" widthPt="54" style="66" customWidth="1"/>
    <col min="10238" max="10238" width="7.375" widthPt="44.25" style="66" customWidth="1"/>
    <col min="10239" max="10239" width="10.25390625" widthPt="61.5" style="66" customWidth="1"/>
    <col min="10240" max="10240" width="6.00390625" widthPt="36" style="66" customWidth="1"/>
    <col min="10241" max="10241" width="9.00390625" widthPt="54" style="66" customWidth="1"/>
    <col min="10242" max="10242" width="4.00390625" widthPt="24" style="66" customWidth="1"/>
    <col min="10243" max="10243" width="5.25390625" widthPt="31.5" style="66" customWidth="1"/>
    <col min="10244" max="10245" width="9.00390625" widthPt="54" style="66" customWidth="1"/>
    <col min="10246" max="10246" width="9.375" widthPt="56.25" style="66" customWidth="1"/>
    <col min="10247" max="10247" width="7.625" widthPt="45.75" style="66" customWidth="1"/>
    <col min="10248" max="10248" width="7.25390625" widthPt="43.5" style="66" customWidth="1"/>
    <col min="10249" max="10249" width="8.75390625" widthPt="52.5" style="66" customWidth="1"/>
    <col min="10250" max="10493" width="9.00390625" widthPt="54" style="66" customWidth="1"/>
    <col min="10494" max="10494" width="7.375" widthPt="44.25" style="66" customWidth="1"/>
    <col min="10495" max="10495" width="10.25390625" widthPt="61.5" style="66" customWidth="1"/>
    <col min="10496" max="10496" width="6.00390625" widthPt="36" style="66" customWidth="1"/>
    <col min="10497" max="10497" width="9.00390625" widthPt="54" style="66" customWidth="1"/>
    <col min="10498" max="10498" width="4.00390625" widthPt="24" style="66" customWidth="1"/>
    <col min="10499" max="10499" width="5.25390625" widthPt="31.5" style="66" customWidth="1"/>
    <col min="10500" max="10501" width="9.00390625" widthPt="54" style="66" customWidth="1"/>
    <col min="10502" max="10502" width="9.375" widthPt="56.25" style="66" customWidth="1"/>
    <col min="10503" max="10503" width="7.625" widthPt="45.75" style="66" customWidth="1"/>
    <col min="10504" max="10504" width="7.25390625" widthPt="43.5" style="66" customWidth="1"/>
    <col min="10505" max="10505" width="8.75390625" widthPt="52.5" style="66" customWidth="1"/>
    <col min="10506" max="10749" width="9.00390625" widthPt="54" style="66" customWidth="1"/>
    <col min="10750" max="10750" width="7.375" widthPt="44.25" style="66" customWidth="1"/>
    <col min="10751" max="10751" width="10.25390625" widthPt="61.5" style="66" customWidth="1"/>
    <col min="10752" max="10752" width="6.00390625" widthPt="36" style="66" customWidth="1"/>
    <col min="10753" max="10753" width="9.00390625" widthPt="54" style="66" customWidth="1"/>
    <col min="10754" max="10754" width="4.00390625" widthPt="24" style="66" customWidth="1"/>
    <col min="10755" max="10755" width="5.25390625" widthPt="31.5" style="66" customWidth="1"/>
    <col min="10756" max="10757" width="9.00390625" widthPt="54" style="66" customWidth="1"/>
    <col min="10758" max="10758" width="9.375" widthPt="56.25" style="66" customWidth="1"/>
    <col min="10759" max="10759" width="7.625" widthPt="45.75" style="66" customWidth="1"/>
    <col min="10760" max="10760" width="7.25390625" widthPt="43.5" style="66" customWidth="1"/>
    <col min="10761" max="10761" width="8.75390625" widthPt="52.5" style="66" customWidth="1"/>
    <col min="10762" max="11005" width="9.00390625" widthPt="54" style="66" customWidth="1"/>
    <col min="11006" max="11006" width="7.375" widthPt="44.25" style="66" customWidth="1"/>
    <col min="11007" max="11007" width="10.25390625" widthPt="61.5" style="66" customWidth="1"/>
    <col min="11008" max="11008" width="6.00390625" widthPt="36" style="66" customWidth="1"/>
    <col min="11009" max="11009" width="9.00390625" widthPt="54" style="66" customWidth="1"/>
    <col min="11010" max="11010" width="4.00390625" widthPt="24" style="66" customWidth="1"/>
    <col min="11011" max="11011" width="5.25390625" widthPt="31.5" style="66" customWidth="1"/>
    <col min="11012" max="11013" width="9.00390625" widthPt="54" style="66" customWidth="1"/>
    <col min="11014" max="11014" width="9.375" widthPt="56.25" style="66" customWidth="1"/>
    <col min="11015" max="11015" width="7.625" widthPt="45.75" style="66" customWidth="1"/>
    <col min="11016" max="11016" width="7.25390625" widthPt="43.5" style="66" customWidth="1"/>
    <col min="11017" max="11017" width="8.75390625" widthPt="52.5" style="66" customWidth="1"/>
    <col min="11018" max="11261" width="9.00390625" widthPt="54" style="66" customWidth="1"/>
    <col min="11262" max="11262" width="7.375" widthPt="44.25" style="66" customWidth="1"/>
    <col min="11263" max="11263" width="10.25390625" widthPt="61.5" style="66" customWidth="1"/>
    <col min="11264" max="11264" width="6.00390625" widthPt="36" style="66" customWidth="1"/>
    <col min="11265" max="11265" width="9.00390625" widthPt="54" style="66" customWidth="1"/>
    <col min="11266" max="11266" width="4.00390625" widthPt="24" style="66" customWidth="1"/>
    <col min="11267" max="11267" width="5.25390625" widthPt="31.5" style="66" customWidth="1"/>
    <col min="11268" max="11269" width="9.00390625" widthPt="54" style="66" customWidth="1"/>
    <col min="11270" max="11270" width="9.375" widthPt="56.25" style="66" customWidth="1"/>
    <col min="11271" max="11271" width="7.625" widthPt="45.75" style="66" customWidth="1"/>
    <col min="11272" max="11272" width="7.25390625" widthPt="43.5" style="66" customWidth="1"/>
    <col min="11273" max="11273" width="8.75390625" widthPt="52.5" style="66" customWidth="1"/>
    <col min="11274" max="11517" width="9.00390625" widthPt="54" style="66" customWidth="1"/>
    <col min="11518" max="11518" width="7.375" widthPt="44.25" style="66" customWidth="1"/>
    <col min="11519" max="11519" width="10.25390625" widthPt="61.5" style="66" customWidth="1"/>
    <col min="11520" max="11520" width="6.00390625" widthPt="36" style="66" customWidth="1"/>
    <col min="11521" max="11521" width="9.00390625" widthPt="54" style="66" customWidth="1"/>
    <col min="11522" max="11522" width="4.00390625" widthPt="24" style="66" customWidth="1"/>
    <col min="11523" max="11523" width="5.25390625" widthPt="31.5" style="66" customWidth="1"/>
    <col min="11524" max="11525" width="9.00390625" widthPt="54" style="66" customWidth="1"/>
    <col min="11526" max="11526" width="9.375" widthPt="56.25" style="66" customWidth="1"/>
    <col min="11527" max="11527" width="7.625" widthPt="45.75" style="66" customWidth="1"/>
    <col min="11528" max="11528" width="7.25390625" widthPt="43.5" style="66" customWidth="1"/>
    <col min="11529" max="11529" width="8.75390625" widthPt="52.5" style="66" customWidth="1"/>
    <col min="11530" max="11773" width="9.00390625" widthPt="54" style="66" customWidth="1"/>
    <col min="11774" max="11774" width="7.375" widthPt="44.25" style="66" customWidth="1"/>
    <col min="11775" max="11775" width="10.25390625" widthPt="61.5" style="66" customWidth="1"/>
    <col min="11776" max="11776" width="6.00390625" widthPt="36" style="66" customWidth="1"/>
    <col min="11777" max="11777" width="9.00390625" widthPt="54" style="66" customWidth="1"/>
    <col min="11778" max="11778" width="4.00390625" widthPt="24" style="66" customWidth="1"/>
    <col min="11779" max="11779" width="5.25390625" widthPt="31.5" style="66" customWidth="1"/>
    <col min="11780" max="11781" width="9.00390625" widthPt="54" style="66" customWidth="1"/>
    <col min="11782" max="11782" width="9.375" widthPt="56.25" style="66" customWidth="1"/>
    <col min="11783" max="11783" width="7.625" widthPt="45.75" style="66" customWidth="1"/>
    <col min="11784" max="11784" width="7.25390625" widthPt="43.5" style="66" customWidth="1"/>
    <col min="11785" max="11785" width="8.75390625" widthPt="52.5" style="66" customWidth="1"/>
    <col min="11786" max="12029" width="9.00390625" widthPt="54" style="66" customWidth="1"/>
    <col min="12030" max="12030" width="7.375" widthPt="44.25" style="66" customWidth="1"/>
    <col min="12031" max="12031" width="10.25390625" widthPt="61.5" style="66" customWidth="1"/>
    <col min="12032" max="12032" width="6.00390625" widthPt="36" style="66" customWidth="1"/>
    <col min="12033" max="12033" width="9.00390625" widthPt="54" style="66" customWidth="1"/>
    <col min="12034" max="12034" width="4.00390625" widthPt="24" style="66" customWidth="1"/>
    <col min="12035" max="12035" width="5.25390625" widthPt="31.5" style="66" customWidth="1"/>
    <col min="12036" max="12037" width="9.00390625" widthPt="54" style="66" customWidth="1"/>
    <col min="12038" max="12038" width="9.375" widthPt="56.25" style="66" customWidth="1"/>
    <col min="12039" max="12039" width="7.625" widthPt="45.75" style="66" customWidth="1"/>
    <col min="12040" max="12040" width="7.25390625" widthPt="43.5" style="66" customWidth="1"/>
    <col min="12041" max="12041" width="8.75390625" widthPt="52.5" style="66" customWidth="1"/>
    <col min="12042" max="12285" width="9.00390625" widthPt="54" style="66" customWidth="1"/>
    <col min="12286" max="12286" width="7.375" widthPt="44.25" style="66" customWidth="1"/>
    <col min="12287" max="12287" width="10.25390625" widthPt="61.5" style="66" customWidth="1"/>
    <col min="12288" max="12288" width="6.00390625" widthPt="36" style="66" customWidth="1"/>
    <col min="12289" max="12289" width="9.00390625" widthPt="54" style="66" customWidth="1"/>
    <col min="12290" max="12290" width="4.00390625" widthPt="24" style="66" customWidth="1"/>
    <col min="12291" max="12291" width="5.25390625" widthPt="31.5" style="66" customWidth="1"/>
    <col min="12292" max="12293" width="9.00390625" widthPt="54" style="66" customWidth="1"/>
    <col min="12294" max="12294" width="9.375" widthPt="56.25" style="66" customWidth="1"/>
    <col min="12295" max="12295" width="7.625" widthPt="45.75" style="66" customWidth="1"/>
    <col min="12296" max="12296" width="7.25390625" widthPt="43.5" style="66" customWidth="1"/>
    <col min="12297" max="12297" width="8.75390625" widthPt="52.5" style="66" customWidth="1"/>
    <col min="12298" max="12541" width="9.00390625" widthPt="54" style="66" customWidth="1"/>
    <col min="12542" max="12542" width="7.375" widthPt="44.25" style="66" customWidth="1"/>
    <col min="12543" max="12543" width="10.25390625" widthPt="61.5" style="66" customWidth="1"/>
    <col min="12544" max="12544" width="6.00390625" widthPt="36" style="66" customWidth="1"/>
    <col min="12545" max="12545" width="9.00390625" widthPt="54" style="66" customWidth="1"/>
    <col min="12546" max="12546" width="4.00390625" widthPt="24" style="66" customWidth="1"/>
    <col min="12547" max="12547" width="5.25390625" widthPt="31.5" style="66" customWidth="1"/>
    <col min="12548" max="12549" width="9.00390625" widthPt="54" style="66" customWidth="1"/>
    <col min="12550" max="12550" width="9.375" widthPt="56.25" style="66" customWidth="1"/>
    <col min="12551" max="12551" width="7.625" widthPt="45.75" style="66" customWidth="1"/>
    <col min="12552" max="12552" width="7.25390625" widthPt="43.5" style="66" customWidth="1"/>
    <col min="12553" max="12553" width="8.75390625" widthPt="52.5" style="66" customWidth="1"/>
    <col min="12554" max="12797" width="9.00390625" widthPt="54" style="66" customWidth="1"/>
    <col min="12798" max="12798" width="7.375" widthPt="44.25" style="66" customWidth="1"/>
    <col min="12799" max="12799" width="10.25390625" widthPt="61.5" style="66" customWidth="1"/>
    <col min="12800" max="12800" width="6.00390625" widthPt="36" style="66" customWidth="1"/>
    <col min="12801" max="12801" width="9.00390625" widthPt="54" style="66" customWidth="1"/>
    <col min="12802" max="12802" width="4.00390625" widthPt="24" style="66" customWidth="1"/>
    <col min="12803" max="12803" width="5.25390625" widthPt="31.5" style="66" customWidth="1"/>
    <col min="12804" max="12805" width="9.00390625" widthPt="54" style="66" customWidth="1"/>
    <col min="12806" max="12806" width="9.375" widthPt="56.25" style="66" customWidth="1"/>
    <col min="12807" max="12807" width="7.625" widthPt="45.75" style="66" customWidth="1"/>
    <col min="12808" max="12808" width="7.25390625" widthPt="43.5" style="66" customWidth="1"/>
    <col min="12809" max="12809" width="8.75390625" widthPt="52.5" style="66" customWidth="1"/>
    <col min="12810" max="13053" width="9.00390625" widthPt="54" style="66" customWidth="1"/>
    <col min="13054" max="13054" width="7.375" widthPt="44.25" style="66" customWidth="1"/>
    <col min="13055" max="13055" width="10.25390625" widthPt="61.5" style="66" customWidth="1"/>
    <col min="13056" max="13056" width="6.00390625" widthPt="36" style="66" customWidth="1"/>
    <col min="13057" max="13057" width="9.00390625" widthPt="54" style="66" customWidth="1"/>
    <col min="13058" max="13058" width="4.00390625" widthPt="24" style="66" customWidth="1"/>
    <col min="13059" max="13059" width="5.25390625" widthPt="31.5" style="66" customWidth="1"/>
    <col min="13060" max="13061" width="9.00390625" widthPt="54" style="66" customWidth="1"/>
    <col min="13062" max="13062" width="9.375" widthPt="56.25" style="66" customWidth="1"/>
    <col min="13063" max="13063" width="7.625" widthPt="45.75" style="66" customWidth="1"/>
    <col min="13064" max="13064" width="7.25390625" widthPt="43.5" style="66" customWidth="1"/>
    <col min="13065" max="13065" width="8.75390625" widthPt="52.5" style="66" customWidth="1"/>
    <col min="13066" max="13309" width="9.00390625" widthPt="54" style="66" customWidth="1"/>
    <col min="13310" max="13310" width="7.375" widthPt="44.25" style="66" customWidth="1"/>
    <col min="13311" max="13311" width="10.25390625" widthPt="61.5" style="66" customWidth="1"/>
    <col min="13312" max="13312" width="6.00390625" widthPt="36" style="66" customWidth="1"/>
    <col min="13313" max="13313" width="9.00390625" widthPt="54" style="66" customWidth="1"/>
    <col min="13314" max="13314" width="4.00390625" widthPt="24" style="66" customWidth="1"/>
    <col min="13315" max="13315" width="5.25390625" widthPt="31.5" style="66" customWidth="1"/>
    <col min="13316" max="13317" width="9.00390625" widthPt="54" style="66" customWidth="1"/>
    <col min="13318" max="13318" width="9.375" widthPt="56.25" style="66" customWidth="1"/>
    <col min="13319" max="13319" width="7.625" widthPt="45.75" style="66" customWidth="1"/>
    <col min="13320" max="13320" width="7.25390625" widthPt="43.5" style="66" customWidth="1"/>
    <col min="13321" max="13321" width="8.75390625" widthPt="52.5" style="66" customWidth="1"/>
    <col min="13322" max="13565" width="9.00390625" widthPt="54" style="66" customWidth="1"/>
    <col min="13566" max="13566" width="7.375" widthPt="44.25" style="66" customWidth="1"/>
    <col min="13567" max="13567" width="10.25390625" widthPt="61.5" style="66" customWidth="1"/>
    <col min="13568" max="13568" width="6.00390625" widthPt="36" style="66" customWidth="1"/>
    <col min="13569" max="13569" width="9.00390625" widthPt="54" style="66" customWidth="1"/>
    <col min="13570" max="13570" width="4.00390625" widthPt="24" style="66" customWidth="1"/>
    <col min="13571" max="13571" width="5.25390625" widthPt="31.5" style="66" customWidth="1"/>
    <col min="13572" max="13573" width="9.00390625" widthPt="54" style="66" customWidth="1"/>
    <col min="13574" max="13574" width="9.375" widthPt="56.25" style="66" customWidth="1"/>
    <col min="13575" max="13575" width="7.625" widthPt="45.75" style="66" customWidth="1"/>
    <col min="13576" max="13576" width="7.25390625" widthPt="43.5" style="66" customWidth="1"/>
    <col min="13577" max="13577" width="8.75390625" widthPt="52.5" style="66" customWidth="1"/>
    <col min="13578" max="13821" width="9.00390625" widthPt="54" style="66" customWidth="1"/>
    <col min="13822" max="13822" width="7.375" widthPt="44.25" style="66" customWidth="1"/>
    <col min="13823" max="13823" width="10.25390625" widthPt="61.5" style="66" customWidth="1"/>
    <col min="13824" max="13824" width="6.00390625" widthPt="36" style="66" customWidth="1"/>
    <col min="13825" max="13825" width="9.00390625" widthPt="54" style="66" customWidth="1"/>
    <col min="13826" max="13826" width="4.00390625" widthPt="24" style="66" customWidth="1"/>
    <col min="13827" max="13827" width="5.25390625" widthPt="31.5" style="66" customWidth="1"/>
    <col min="13828" max="13829" width="9.00390625" widthPt="54" style="66" customWidth="1"/>
    <col min="13830" max="13830" width="9.375" widthPt="56.25" style="66" customWidth="1"/>
    <col min="13831" max="13831" width="7.625" widthPt="45.75" style="66" customWidth="1"/>
    <col min="13832" max="13832" width="7.25390625" widthPt="43.5" style="66" customWidth="1"/>
    <col min="13833" max="13833" width="8.75390625" widthPt="52.5" style="66" customWidth="1"/>
    <col min="13834" max="14077" width="9.00390625" widthPt="54" style="66" customWidth="1"/>
    <col min="14078" max="14078" width="7.375" widthPt="44.25" style="66" customWidth="1"/>
    <col min="14079" max="14079" width="10.25390625" widthPt="61.5" style="66" customWidth="1"/>
    <col min="14080" max="14080" width="6.00390625" widthPt="36" style="66" customWidth="1"/>
    <col min="14081" max="14081" width="9.00390625" widthPt="54" style="66" customWidth="1"/>
    <col min="14082" max="14082" width="4.00390625" widthPt="24" style="66" customWidth="1"/>
    <col min="14083" max="14083" width="5.25390625" widthPt="31.5" style="66" customWidth="1"/>
    <col min="14084" max="14085" width="9.00390625" widthPt="54" style="66" customWidth="1"/>
    <col min="14086" max="14086" width="9.375" widthPt="56.25" style="66" customWidth="1"/>
    <col min="14087" max="14087" width="7.625" widthPt="45.75" style="66" customWidth="1"/>
    <col min="14088" max="14088" width="7.25390625" widthPt="43.5" style="66" customWidth="1"/>
    <col min="14089" max="14089" width="8.75390625" widthPt="52.5" style="66" customWidth="1"/>
    <col min="14090" max="14333" width="9.00390625" widthPt="54" style="66" customWidth="1"/>
    <col min="14334" max="14334" width="7.375" widthPt="44.25" style="66" customWidth="1"/>
    <col min="14335" max="14335" width="10.25390625" widthPt="61.5" style="66" customWidth="1"/>
    <col min="14336" max="14336" width="6.00390625" widthPt="36" style="66" customWidth="1"/>
    <col min="14337" max="14337" width="9.00390625" widthPt="54" style="66" customWidth="1"/>
    <col min="14338" max="14338" width="4.00390625" widthPt="24" style="66" customWidth="1"/>
    <col min="14339" max="14339" width="5.25390625" widthPt="31.5" style="66" customWidth="1"/>
    <col min="14340" max="14341" width="9.00390625" widthPt="54" style="66" customWidth="1"/>
    <col min="14342" max="14342" width="9.375" widthPt="56.25" style="66" customWidth="1"/>
    <col min="14343" max="14343" width="7.625" widthPt="45.75" style="66" customWidth="1"/>
    <col min="14344" max="14344" width="7.25390625" widthPt="43.5" style="66" customWidth="1"/>
    <col min="14345" max="14345" width="8.75390625" widthPt="52.5" style="66" customWidth="1"/>
    <col min="14346" max="14589" width="9.00390625" widthPt="54" style="66" customWidth="1"/>
    <col min="14590" max="14590" width="7.375" widthPt="44.25" style="66" customWidth="1"/>
    <col min="14591" max="14591" width="10.25390625" widthPt="61.5" style="66" customWidth="1"/>
    <col min="14592" max="14592" width="6.00390625" widthPt="36" style="66" customWidth="1"/>
    <col min="14593" max="14593" width="9.00390625" widthPt="54" style="66" customWidth="1"/>
    <col min="14594" max="14594" width="4.00390625" widthPt="24" style="66" customWidth="1"/>
    <col min="14595" max="14595" width="5.25390625" widthPt="31.5" style="66" customWidth="1"/>
    <col min="14596" max="14597" width="9.00390625" widthPt="54" style="66" customWidth="1"/>
    <col min="14598" max="14598" width="9.375" widthPt="56.25" style="66" customWidth="1"/>
    <col min="14599" max="14599" width="7.625" widthPt="45.75" style="66" customWidth="1"/>
    <col min="14600" max="14600" width="7.25390625" widthPt="43.5" style="66" customWidth="1"/>
    <col min="14601" max="14601" width="8.75390625" widthPt="52.5" style="66" customWidth="1"/>
    <col min="14602" max="14845" width="9.00390625" widthPt="54" style="66" customWidth="1"/>
    <col min="14846" max="14846" width="7.375" widthPt="44.25" style="66" customWidth="1"/>
    <col min="14847" max="14847" width="10.25390625" widthPt="61.5" style="66" customWidth="1"/>
    <col min="14848" max="14848" width="6.00390625" widthPt="36" style="66" customWidth="1"/>
    <col min="14849" max="14849" width="9.00390625" widthPt="54" style="66" customWidth="1"/>
    <col min="14850" max="14850" width="4.00390625" widthPt="24" style="66" customWidth="1"/>
    <col min="14851" max="14851" width="5.25390625" widthPt="31.5" style="66" customWidth="1"/>
    <col min="14852" max="14853" width="9.00390625" widthPt="54" style="66" customWidth="1"/>
    <col min="14854" max="14854" width="9.375" widthPt="56.25" style="66" customWidth="1"/>
    <col min="14855" max="14855" width="7.625" widthPt="45.75" style="66" customWidth="1"/>
    <col min="14856" max="14856" width="7.25390625" widthPt="43.5" style="66" customWidth="1"/>
    <col min="14857" max="14857" width="8.75390625" widthPt="52.5" style="66" customWidth="1"/>
    <col min="14858" max="15101" width="9.00390625" widthPt="54" style="66" customWidth="1"/>
    <col min="15102" max="15102" width="7.375" widthPt="44.25" style="66" customWidth="1"/>
    <col min="15103" max="15103" width="10.25390625" widthPt="61.5" style="66" customWidth="1"/>
    <col min="15104" max="15104" width="6.00390625" widthPt="36" style="66" customWidth="1"/>
    <col min="15105" max="15105" width="9.00390625" widthPt="54" style="66" customWidth="1"/>
    <col min="15106" max="15106" width="4.00390625" widthPt="24" style="66" customWidth="1"/>
    <col min="15107" max="15107" width="5.25390625" widthPt="31.5" style="66" customWidth="1"/>
    <col min="15108" max="15109" width="9.00390625" widthPt="54" style="66" customWidth="1"/>
    <col min="15110" max="15110" width="9.375" widthPt="56.25" style="66" customWidth="1"/>
    <col min="15111" max="15111" width="7.625" widthPt="45.75" style="66" customWidth="1"/>
    <col min="15112" max="15112" width="7.25390625" widthPt="43.5" style="66" customWidth="1"/>
    <col min="15113" max="15113" width="8.75390625" widthPt="52.5" style="66" customWidth="1"/>
    <col min="15114" max="15357" width="9.00390625" widthPt="54" style="66" customWidth="1"/>
    <col min="15358" max="15358" width="7.375" widthPt="44.25" style="66" customWidth="1"/>
    <col min="15359" max="15359" width="10.25390625" widthPt="61.5" style="66" customWidth="1"/>
    <col min="15360" max="15360" width="6.00390625" widthPt="36" style="66" customWidth="1"/>
    <col min="15361" max="15361" width="9.00390625" widthPt="54" style="66" customWidth="1"/>
    <col min="15362" max="15362" width="4.00390625" widthPt="24" style="66" customWidth="1"/>
    <col min="15363" max="15363" width="5.25390625" widthPt="31.5" style="66" customWidth="1"/>
    <col min="15364" max="15365" width="9.00390625" widthPt="54" style="66" customWidth="1"/>
    <col min="15366" max="15366" width="9.375" widthPt="56.25" style="66" customWidth="1"/>
    <col min="15367" max="15367" width="7.625" widthPt="45.75" style="66" customWidth="1"/>
    <col min="15368" max="15368" width="7.25390625" widthPt="43.5" style="66" customWidth="1"/>
    <col min="15369" max="15369" width="8.75390625" widthPt="52.5" style="66" customWidth="1"/>
    <col min="15370" max="15613" width="9.00390625" widthPt="54" style="66" customWidth="1"/>
    <col min="15614" max="15614" width="7.375" widthPt="44.25" style="66" customWidth="1"/>
    <col min="15615" max="15615" width="10.25390625" widthPt="61.5" style="66" customWidth="1"/>
    <col min="15616" max="15616" width="6.00390625" widthPt="36" style="66" customWidth="1"/>
    <col min="15617" max="15617" width="9.00390625" widthPt="54" style="66" customWidth="1"/>
    <col min="15618" max="15618" width="4.00390625" widthPt="24" style="66" customWidth="1"/>
    <col min="15619" max="15619" width="5.25390625" widthPt="31.5" style="66" customWidth="1"/>
    <col min="15620" max="15621" width="9.00390625" widthPt="54" style="66" customWidth="1"/>
    <col min="15622" max="15622" width="9.375" widthPt="56.25" style="66" customWidth="1"/>
    <col min="15623" max="15623" width="7.625" widthPt="45.75" style="66" customWidth="1"/>
    <col min="15624" max="15624" width="7.25390625" widthPt="43.5" style="66" customWidth="1"/>
    <col min="15625" max="15625" width="8.75390625" widthPt="52.5" style="66" customWidth="1"/>
    <col min="15626" max="15869" width="9.00390625" widthPt="54" style="66" customWidth="1"/>
    <col min="15870" max="15870" width="7.375" widthPt="44.25" style="66" customWidth="1"/>
    <col min="15871" max="15871" width="10.25390625" widthPt="61.5" style="66" customWidth="1"/>
    <col min="15872" max="15872" width="6.00390625" widthPt="36" style="66" customWidth="1"/>
    <col min="15873" max="15873" width="9.00390625" widthPt="54" style="66" customWidth="1"/>
    <col min="15874" max="15874" width="4.00390625" widthPt="24" style="66" customWidth="1"/>
    <col min="15875" max="15875" width="5.25390625" widthPt="31.5" style="66" customWidth="1"/>
    <col min="15876" max="15877" width="9.00390625" widthPt="54" style="66" customWidth="1"/>
    <col min="15878" max="15878" width="9.375" widthPt="56.25" style="66" customWidth="1"/>
    <col min="15879" max="15879" width="7.625" widthPt="45.75" style="66" customWidth="1"/>
    <col min="15880" max="15880" width="7.25390625" widthPt="43.5" style="66" customWidth="1"/>
    <col min="15881" max="15881" width="8.75390625" widthPt="52.5" style="66" customWidth="1"/>
    <col min="15882" max="16125" width="9.00390625" widthPt="54" style="66" customWidth="1"/>
    <col min="16126" max="16126" width="7.375" widthPt="44.25" style="66" customWidth="1"/>
    <col min="16127" max="16127" width="10.25390625" widthPt="61.5" style="66" customWidth="1"/>
    <col min="16128" max="16128" width="6.00390625" widthPt="36" style="66" customWidth="1"/>
    <col min="16129" max="16129" width="9.00390625" widthPt="54" style="66" customWidth="1"/>
    <col min="16130" max="16130" width="4.00390625" widthPt="24" style="66" customWidth="1"/>
    <col min="16131" max="16131" width="5.25390625" widthPt="31.5" style="66" customWidth="1"/>
    <col min="16132" max="16133" width="9.00390625" widthPt="54" style="66" customWidth="1"/>
    <col min="16134" max="16134" width="9.375" widthPt="56.25" style="66" customWidth="1"/>
    <col min="16135" max="16135" width="7.625" widthPt="45.75" style="66" customWidth="1"/>
    <col min="16136" max="16136" width="7.25390625" widthPt="43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5.75" customHeight="1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212</v>
      </c>
      <c r="H1" s="66" t="s">
        <v>213</v>
      </c>
      <c r="I1" s="66" t="s">
        <v>242</v>
      </c>
      <c r="J1" s="66" t="s">
        <v>215</v>
      </c>
      <c r="K1" s="67" t="s">
        <v>216</v>
      </c>
      <c r="L1" s="67" t="s">
        <v>217</v>
      </c>
    </row>
    <row r="2" spans="1:12" s="69" customFormat="1" ht="15.75" customHeight="1">
      <c r="A2" s="69">
        <v>20</v>
      </c>
      <c r="B2" s="69">
        <v>1</v>
      </c>
      <c r="C2" s="69">
        <v>5.5</v>
      </c>
      <c r="D2" s="69">
        <v>1</v>
      </c>
      <c r="E2" s="69">
        <v>0</v>
      </c>
      <c r="F2" s="69">
        <v>2</v>
      </c>
      <c r="G2" s="79" t="s">
        <v>371</v>
      </c>
      <c r="H2" s="69">
        <v>0</v>
      </c>
      <c r="I2" s="81">
        <v>1</v>
      </c>
      <c r="J2" s="69">
        <v>5</v>
      </c>
      <c r="K2" s="66">
        <v>0.2</v>
      </c>
      <c r="L2" s="69">
        <v>1</v>
      </c>
    </row>
    <row r="3" spans="1:12" ht="15.75" customHeight="1">
      <c r="A3" s="66">
        <v>20</v>
      </c>
      <c r="B3" s="66">
        <v>0.1</v>
      </c>
      <c r="C3" s="66">
        <v>5.5</v>
      </c>
      <c r="D3" s="66">
        <v>1</v>
      </c>
      <c r="E3" s="66">
        <v>0</v>
      </c>
      <c r="F3" s="66">
        <v>2</v>
      </c>
      <c r="G3" s="78" t="s">
        <v>372</v>
      </c>
      <c r="H3" s="66">
        <v>0</v>
      </c>
      <c r="I3" s="66">
        <v>0</v>
      </c>
      <c r="J3" s="66">
        <v>5</v>
      </c>
      <c r="K3" s="66">
        <v>0.2</v>
      </c>
      <c r="L3" s="66">
        <v>1</v>
      </c>
    </row>
    <row r="4" spans="1:12" ht="13.5">
      <c r="A4" s="66">
        <v>1000</v>
      </c>
      <c r="B4" s="66">
        <v>1</v>
      </c>
      <c r="C4" s="72">
        <v>5.5</v>
      </c>
      <c r="D4" s="66">
        <v>1</v>
      </c>
      <c r="E4" s="66">
        <v>0</v>
      </c>
      <c r="F4" s="66">
        <v>2</v>
      </c>
      <c r="G4" s="80" t="s">
        <v>373</v>
      </c>
      <c r="H4" s="66">
        <v>0</v>
      </c>
      <c r="I4" s="66">
        <v>0</v>
      </c>
      <c r="J4" s="66">
        <v>5</v>
      </c>
      <c r="K4" s="66">
        <v>0.2</v>
      </c>
      <c r="L4" s="66">
        <v>1</v>
      </c>
    </row>
    <row r="5" spans="1:12" s="69" customFormat="1" ht="13.5">
      <c r="A5" s="69">
        <v>1000</v>
      </c>
      <c r="B5" s="69">
        <v>0.5</v>
      </c>
      <c r="C5" s="69">
        <v>5.5</v>
      </c>
      <c r="D5" s="69">
        <v>1</v>
      </c>
      <c r="E5" s="69">
        <v>0</v>
      </c>
      <c r="F5" s="69">
        <v>2</v>
      </c>
      <c r="G5" s="79" t="s">
        <v>374</v>
      </c>
      <c r="H5" s="69">
        <v>0</v>
      </c>
      <c r="I5" s="69">
        <v>0</v>
      </c>
      <c r="J5" s="69">
        <v>5</v>
      </c>
      <c r="K5" s="66">
        <v>0.2</v>
      </c>
      <c r="L5" s="69">
        <v>1</v>
      </c>
    </row>
    <row r="6" spans="1:12" ht="13.5">
      <c r="A6" s="66">
        <v>1000</v>
      </c>
      <c r="B6" s="67">
        <v>0.1</v>
      </c>
      <c r="C6" s="72">
        <v>5.5</v>
      </c>
      <c r="D6" s="66">
        <v>1</v>
      </c>
      <c r="E6" s="66">
        <v>0</v>
      </c>
      <c r="F6" s="66">
        <v>2</v>
      </c>
      <c r="G6" s="80" t="s">
        <v>375</v>
      </c>
      <c r="H6" s="66">
        <v>0</v>
      </c>
      <c r="I6" s="66">
        <v>0</v>
      </c>
      <c r="J6" s="66">
        <v>5</v>
      </c>
      <c r="K6" s="66">
        <v>0.2</v>
      </c>
      <c r="L6" s="66">
        <v>1</v>
      </c>
    </row>
    <row r="7" spans="1:12" s="69" customFormat="1" ht="13.5">
      <c r="A7" s="69">
        <v>4000</v>
      </c>
      <c r="B7" s="69">
        <v>1</v>
      </c>
      <c r="C7" s="69">
        <v>5.5</v>
      </c>
      <c r="D7" s="69">
        <v>1</v>
      </c>
      <c r="E7" s="69">
        <v>0</v>
      </c>
      <c r="F7" s="69">
        <v>2</v>
      </c>
      <c r="G7" s="79" t="s">
        <v>376</v>
      </c>
      <c r="H7" s="69">
        <v>0</v>
      </c>
      <c r="I7" s="69">
        <v>0</v>
      </c>
      <c r="J7" s="69">
        <v>4</v>
      </c>
      <c r="K7" s="66">
        <v>0.2</v>
      </c>
      <c r="L7" s="69">
        <v>1</v>
      </c>
    </row>
    <row r="8" spans="1:12" ht="13.5">
      <c r="A8" s="66">
        <v>4000</v>
      </c>
      <c r="B8" s="66">
        <v>0.1</v>
      </c>
      <c r="C8" s="66">
        <v>5.5</v>
      </c>
      <c r="D8" s="66">
        <v>1</v>
      </c>
      <c r="E8" s="66">
        <v>0</v>
      </c>
      <c r="F8" s="66">
        <v>2</v>
      </c>
      <c r="G8" s="80" t="s">
        <v>377</v>
      </c>
      <c r="H8" s="66">
        <v>0</v>
      </c>
      <c r="I8" s="66">
        <v>0</v>
      </c>
      <c r="J8" s="66">
        <v>4</v>
      </c>
      <c r="K8" s="66">
        <v>0.2</v>
      </c>
      <c r="L8" s="66">
        <v>1</v>
      </c>
    </row>
    <row r="9" spans="1:12" ht="13.5">
      <c r="A9" s="66">
        <v>40</v>
      </c>
      <c r="B9" s="66">
        <v>2</v>
      </c>
      <c r="C9" s="72">
        <v>5.5</v>
      </c>
      <c r="D9" s="66">
        <v>3</v>
      </c>
      <c r="E9" s="66">
        <v>0</v>
      </c>
      <c r="F9" s="66">
        <v>2</v>
      </c>
      <c r="G9" s="78" t="s">
        <v>378</v>
      </c>
      <c r="H9" s="66">
        <v>0</v>
      </c>
      <c r="I9" s="66">
        <v>0</v>
      </c>
      <c r="J9" s="66">
        <v>5</v>
      </c>
      <c r="K9" s="66">
        <v>0.2</v>
      </c>
      <c r="L9" s="66">
        <v>1</v>
      </c>
    </row>
    <row r="10" spans="1:12" ht="13.5">
      <c r="A10" s="66">
        <v>1000</v>
      </c>
      <c r="B10" s="66">
        <v>2</v>
      </c>
      <c r="C10" s="66">
        <v>5.5</v>
      </c>
      <c r="D10" s="66">
        <v>3</v>
      </c>
      <c r="E10" s="66">
        <v>0</v>
      </c>
      <c r="F10" s="66">
        <v>2</v>
      </c>
      <c r="G10" s="80" t="s">
        <v>379</v>
      </c>
      <c r="H10" s="66">
        <v>0</v>
      </c>
      <c r="I10" s="66">
        <v>0</v>
      </c>
      <c r="J10" s="66">
        <v>4</v>
      </c>
      <c r="K10" s="66">
        <v>0.2</v>
      </c>
      <c r="L10" s="66">
        <v>1</v>
      </c>
    </row>
    <row r="11" spans="1:12" ht="13.5">
      <c r="A11" s="66">
        <v>4000</v>
      </c>
      <c r="B11" s="66">
        <v>2</v>
      </c>
      <c r="C11" s="66">
        <v>5.5</v>
      </c>
      <c r="D11" s="66">
        <v>3</v>
      </c>
      <c r="E11" s="66">
        <v>0</v>
      </c>
      <c r="F11" s="66">
        <v>2</v>
      </c>
      <c r="G11" s="80" t="s">
        <v>380</v>
      </c>
      <c r="H11" s="66">
        <v>0</v>
      </c>
      <c r="I11" s="66">
        <v>0</v>
      </c>
      <c r="J11" s="66">
        <v>4</v>
      </c>
      <c r="K11" s="66">
        <v>0.2</v>
      </c>
      <c r="L11" s="66">
        <v>1</v>
      </c>
    </row>
    <row r="12" spans="1:12" s="69" customFormat="1" ht="13.5">
      <c r="A12" s="69">
        <v>40</v>
      </c>
      <c r="B12" s="69">
        <v>3</v>
      </c>
      <c r="C12" s="69">
        <v>5.5</v>
      </c>
      <c r="D12" s="69">
        <v>3</v>
      </c>
      <c r="E12" s="69">
        <v>0</v>
      </c>
      <c r="F12" s="69">
        <v>2</v>
      </c>
      <c r="G12" s="79" t="s">
        <v>381</v>
      </c>
      <c r="H12" s="81">
        <v>1</v>
      </c>
      <c r="I12" s="69">
        <v>0</v>
      </c>
      <c r="J12" s="69">
        <v>5</v>
      </c>
      <c r="K12" s="66">
        <v>0.2</v>
      </c>
      <c r="L12" s="69">
        <v>1</v>
      </c>
    </row>
    <row r="13" spans="1:12" s="69" customFormat="1" ht="15.75" customHeight="1">
      <c r="A13" s="69">
        <v>1000</v>
      </c>
      <c r="B13" s="69">
        <v>3</v>
      </c>
      <c r="C13" s="69">
        <v>5.5</v>
      </c>
      <c r="D13" s="69">
        <v>3</v>
      </c>
      <c r="E13" s="69">
        <v>0</v>
      </c>
      <c r="F13" s="69">
        <v>2</v>
      </c>
      <c r="G13" s="79" t="s">
        <v>382</v>
      </c>
      <c r="H13" s="69">
        <v>0</v>
      </c>
      <c r="I13" s="69">
        <v>0</v>
      </c>
      <c r="J13" s="69">
        <v>4</v>
      </c>
      <c r="K13" s="66">
        <v>0.2</v>
      </c>
      <c r="L13" s="69">
        <v>1</v>
      </c>
    </row>
    <row r="14" spans="1:12" s="69" customFormat="1" ht="13.5">
      <c r="A14" s="69">
        <v>4000</v>
      </c>
      <c r="B14" s="69">
        <v>3</v>
      </c>
      <c r="C14" s="69">
        <v>5.5</v>
      </c>
      <c r="D14" s="69">
        <v>3</v>
      </c>
      <c r="E14" s="69">
        <v>0</v>
      </c>
      <c r="F14" s="69">
        <v>2</v>
      </c>
      <c r="G14" s="79" t="s">
        <v>383</v>
      </c>
      <c r="H14" s="69">
        <v>0</v>
      </c>
      <c r="I14" s="69">
        <v>0</v>
      </c>
      <c r="J14" s="69">
        <v>4</v>
      </c>
      <c r="K14" s="66">
        <v>0.2</v>
      </c>
      <c r="L14" s="69">
        <v>1</v>
      </c>
    </row>
  </sheetData>
  <printOptions/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 topLeftCell="A1">
      <selection activeCell="M3" sqref="M3"/>
    </sheetView>
  </sheetViews>
  <sheetFormatPr defaultColWidth="9.00390625" defaultColWidthPt="54" defaultRowHeight="13.5"/>
  <cols>
    <col min="1" max="1" width="22.875" widthPt="137.25" style="66" customWidth="1"/>
    <col min="2" max="4" width="9.00390625" widthPt="54" style="66" customWidth="1"/>
    <col min="5" max="5" width="10.50390625" widthPt="63" style="66" bestFit="1" customWidth="1"/>
    <col min="6" max="6" width="11.625" widthPt="69.75" style="66" bestFit="1" customWidth="1"/>
    <col min="7" max="7" width="13.875" widthPt="83.25" style="66" bestFit="1" customWidth="1"/>
    <col min="8" max="8" width="15.00390625" widthPt="90" style="66" bestFit="1" customWidth="1"/>
    <col min="9" max="256" width="9.00390625" widthPt="54" style="66" customWidth="1"/>
    <col min="257" max="257" width="22.875" widthPt="137.25" style="66" customWidth="1"/>
    <col min="258" max="512" width="9.00390625" widthPt="54" style="66" customWidth="1"/>
    <col min="513" max="513" width="22.875" widthPt="137.25" style="66" customWidth="1"/>
    <col min="514" max="768" width="9.00390625" widthPt="54" style="66" customWidth="1"/>
    <col min="769" max="769" width="22.875" widthPt="137.25" style="66" customWidth="1"/>
    <col min="770" max="1024" width="9.00390625" widthPt="54" style="66" customWidth="1"/>
    <col min="1025" max="1025" width="22.875" widthPt="137.25" style="66" customWidth="1"/>
    <col min="1026" max="1280" width="9.00390625" widthPt="54" style="66" customWidth="1"/>
    <col min="1281" max="1281" width="22.875" widthPt="137.25" style="66" customWidth="1"/>
    <col min="1282" max="1536" width="9.00390625" widthPt="54" style="66" customWidth="1"/>
    <col min="1537" max="1537" width="22.875" widthPt="137.25" style="66" customWidth="1"/>
    <col min="1538" max="1792" width="9.00390625" widthPt="54" style="66" customWidth="1"/>
    <col min="1793" max="1793" width="22.875" widthPt="137.25" style="66" customWidth="1"/>
    <col min="1794" max="2048" width="9.00390625" widthPt="54" style="66" customWidth="1"/>
    <col min="2049" max="2049" width="22.875" widthPt="137.25" style="66" customWidth="1"/>
    <col min="2050" max="2304" width="9.00390625" widthPt="54" style="66" customWidth="1"/>
    <col min="2305" max="2305" width="22.875" widthPt="137.25" style="66" customWidth="1"/>
    <col min="2306" max="2560" width="9.00390625" widthPt="54" style="66" customWidth="1"/>
    <col min="2561" max="2561" width="22.875" widthPt="137.25" style="66" customWidth="1"/>
    <col min="2562" max="2816" width="9.00390625" widthPt="54" style="66" customWidth="1"/>
    <col min="2817" max="2817" width="22.875" widthPt="137.25" style="66" customWidth="1"/>
    <col min="2818" max="3072" width="9.00390625" widthPt="54" style="66" customWidth="1"/>
    <col min="3073" max="3073" width="22.875" widthPt="137.25" style="66" customWidth="1"/>
    <col min="3074" max="3328" width="9.00390625" widthPt="54" style="66" customWidth="1"/>
    <col min="3329" max="3329" width="22.875" widthPt="137.25" style="66" customWidth="1"/>
    <col min="3330" max="3584" width="9.00390625" widthPt="54" style="66" customWidth="1"/>
    <col min="3585" max="3585" width="22.875" widthPt="137.25" style="66" customWidth="1"/>
    <col min="3586" max="3840" width="9.00390625" widthPt="54" style="66" customWidth="1"/>
    <col min="3841" max="3841" width="22.875" widthPt="137.25" style="66" customWidth="1"/>
    <col min="3842" max="4096" width="9.00390625" widthPt="54" style="66" customWidth="1"/>
    <col min="4097" max="4097" width="22.875" widthPt="137.25" style="66" customWidth="1"/>
    <col min="4098" max="4352" width="9.00390625" widthPt="54" style="66" customWidth="1"/>
    <col min="4353" max="4353" width="22.875" widthPt="137.25" style="66" customWidth="1"/>
    <col min="4354" max="4608" width="9.00390625" widthPt="54" style="66" customWidth="1"/>
    <col min="4609" max="4609" width="22.875" widthPt="137.25" style="66" customWidth="1"/>
    <col min="4610" max="4864" width="9.00390625" widthPt="54" style="66" customWidth="1"/>
    <col min="4865" max="4865" width="22.875" widthPt="137.25" style="66" customWidth="1"/>
    <col min="4866" max="5120" width="9.00390625" widthPt="54" style="66" customWidth="1"/>
    <col min="5121" max="5121" width="22.875" widthPt="137.25" style="66" customWidth="1"/>
    <col min="5122" max="5376" width="9.00390625" widthPt="54" style="66" customWidth="1"/>
    <col min="5377" max="5377" width="22.875" widthPt="137.25" style="66" customWidth="1"/>
    <col min="5378" max="5632" width="9.00390625" widthPt="54" style="66" customWidth="1"/>
    <col min="5633" max="5633" width="22.875" widthPt="137.25" style="66" customWidth="1"/>
    <col min="5634" max="5888" width="9.00390625" widthPt="54" style="66" customWidth="1"/>
    <col min="5889" max="5889" width="22.875" widthPt="137.25" style="66" customWidth="1"/>
    <col min="5890" max="6144" width="9.00390625" widthPt="54" style="66" customWidth="1"/>
    <col min="6145" max="6145" width="22.875" widthPt="137.25" style="66" customWidth="1"/>
    <col min="6146" max="6400" width="9.00390625" widthPt="54" style="66" customWidth="1"/>
    <col min="6401" max="6401" width="22.875" widthPt="137.25" style="66" customWidth="1"/>
    <col min="6402" max="6656" width="9.00390625" widthPt="54" style="66" customWidth="1"/>
    <col min="6657" max="6657" width="22.875" widthPt="137.25" style="66" customWidth="1"/>
    <col min="6658" max="6912" width="9.00390625" widthPt="54" style="66" customWidth="1"/>
    <col min="6913" max="6913" width="22.875" widthPt="137.25" style="66" customWidth="1"/>
    <col min="6914" max="7168" width="9.00390625" widthPt="54" style="66" customWidth="1"/>
    <col min="7169" max="7169" width="22.875" widthPt="137.25" style="66" customWidth="1"/>
    <col min="7170" max="7424" width="9.00390625" widthPt="54" style="66" customWidth="1"/>
    <col min="7425" max="7425" width="22.875" widthPt="137.25" style="66" customWidth="1"/>
    <col min="7426" max="7680" width="9.00390625" widthPt="54" style="66" customWidth="1"/>
    <col min="7681" max="7681" width="22.875" widthPt="137.25" style="66" customWidth="1"/>
    <col min="7682" max="7936" width="9.00390625" widthPt="54" style="66" customWidth="1"/>
    <col min="7937" max="7937" width="22.875" widthPt="137.25" style="66" customWidth="1"/>
    <col min="7938" max="8192" width="9.00390625" widthPt="54" style="66" customWidth="1"/>
    <col min="8193" max="8193" width="22.875" widthPt="137.25" style="66" customWidth="1"/>
    <col min="8194" max="8448" width="9.00390625" widthPt="54" style="66" customWidth="1"/>
    <col min="8449" max="8449" width="22.875" widthPt="137.25" style="66" customWidth="1"/>
    <col min="8450" max="8704" width="9.00390625" widthPt="54" style="66" customWidth="1"/>
    <col min="8705" max="8705" width="22.875" widthPt="137.25" style="66" customWidth="1"/>
    <col min="8706" max="8960" width="9.00390625" widthPt="54" style="66" customWidth="1"/>
    <col min="8961" max="8961" width="22.875" widthPt="137.25" style="66" customWidth="1"/>
    <col min="8962" max="9216" width="9.00390625" widthPt="54" style="66" customWidth="1"/>
    <col min="9217" max="9217" width="22.875" widthPt="137.25" style="66" customWidth="1"/>
    <col min="9218" max="9472" width="9.00390625" widthPt="54" style="66" customWidth="1"/>
    <col min="9473" max="9473" width="22.875" widthPt="137.25" style="66" customWidth="1"/>
    <col min="9474" max="9728" width="9.00390625" widthPt="54" style="66" customWidth="1"/>
    <col min="9729" max="9729" width="22.875" widthPt="137.25" style="66" customWidth="1"/>
    <col min="9730" max="9984" width="9.00390625" widthPt="54" style="66" customWidth="1"/>
    <col min="9985" max="9985" width="22.875" widthPt="137.25" style="66" customWidth="1"/>
    <col min="9986" max="10240" width="9.00390625" widthPt="54" style="66" customWidth="1"/>
    <col min="10241" max="10241" width="22.875" widthPt="137.25" style="66" customWidth="1"/>
    <col min="10242" max="10496" width="9.00390625" widthPt="54" style="66" customWidth="1"/>
    <col min="10497" max="10497" width="22.875" widthPt="137.25" style="66" customWidth="1"/>
    <col min="10498" max="10752" width="9.00390625" widthPt="54" style="66" customWidth="1"/>
    <col min="10753" max="10753" width="22.875" widthPt="137.25" style="66" customWidth="1"/>
    <col min="10754" max="11008" width="9.00390625" widthPt="54" style="66" customWidth="1"/>
    <col min="11009" max="11009" width="22.875" widthPt="137.25" style="66" customWidth="1"/>
    <col min="11010" max="11264" width="9.00390625" widthPt="54" style="66" customWidth="1"/>
    <col min="11265" max="11265" width="22.875" widthPt="137.25" style="66" customWidth="1"/>
    <col min="11266" max="11520" width="9.00390625" widthPt="54" style="66" customWidth="1"/>
    <col min="11521" max="11521" width="22.875" widthPt="137.25" style="66" customWidth="1"/>
    <col min="11522" max="11776" width="9.00390625" widthPt="54" style="66" customWidth="1"/>
    <col min="11777" max="11777" width="22.875" widthPt="137.25" style="66" customWidth="1"/>
    <col min="11778" max="12032" width="9.00390625" widthPt="54" style="66" customWidth="1"/>
    <col min="12033" max="12033" width="22.875" widthPt="137.25" style="66" customWidth="1"/>
    <col min="12034" max="12288" width="9.00390625" widthPt="54" style="66" customWidth="1"/>
    <col min="12289" max="12289" width="22.875" widthPt="137.25" style="66" customWidth="1"/>
    <col min="12290" max="12544" width="9.00390625" widthPt="54" style="66" customWidth="1"/>
    <col min="12545" max="12545" width="22.875" widthPt="137.25" style="66" customWidth="1"/>
    <col min="12546" max="12800" width="9.00390625" widthPt="54" style="66" customWidth="1"/>
    <col min="12801" max="12801" width="22.875" widthPt="137.25" style="66" customWidth="1"/>
    <col min="12802" max="13056" width="9.00390625" widthPt="54" style="66" customWidth="1"/>
    <col min="13057" max="13057" width="22.875" widthPt="137.25" style="66" customWidth="1"/>
    <col min="13058" max="13312" width="9.00390625" widthPt="54" style="66" customWidth="1"/>
    <col min="13313" max="13313" width="22.875" widthPt="137.25" style="66" customWidth="1"/>
    <col min="13314" max="13568" width="9.00390625" widthPt="54" style="66" customWidth="1"/>
    <col min="13569" max="13569" width="22.875" widthPt="137.25" style="66" customWidth="1"/>
    <col min="13570" max="13824" width="9.00390625" widthPt="54" style="66" customWidth="1"/>
    <col min="13825" max="13825" width="22.875" widthPt="137.25" style="66" customWidth="1"/>
    <col min="13826" max="14080" width="9.00390625" widthPt="54" style="66" customWidth="1"/>
    <col min="14081" max="14081" width="22.875" widthPt="137.25" style="66" customWidth="1"/>
    <col min="14082" max="14336" width="9.00390625" widthPt="54" style="66" customWidth="1"/>
    <col min="14337" max="14337" width="22.875" widthPt="137.25" style="66" customWidth="1"/>
    <col min="14338" max="14592" width="9.00390625" widthPt="54" style="66" customWidth="1"/>
    <col min="14593" max="14593" width="22.875" widthPt="137.25" style="66" customWidth="1"/>
    <col min="14594" max="14848" width="9.00390625" widthPt="54" style="66" customWidth="1"/>
    <col min="14849" max="14849" width="22.875" widthPt="137.25" style="66" customWidth="1"/>
    <col min="14850" max="15104" width="9.00390625" widthPt="54" style="66" customWidth="1"/>
    <col min="15105" max="15105" width="22.875" widthPt="137.25" style="66" customWidth="1"/>
    <col min="15106" max="15360" width="9.00390625" widthPt="54" style="66" customWidth="1"/>
    <col min="15361" max="15361" width="22.875" widthPt="137.25" style="66" customWidth="1"/>
    <col min="15362" max="15616" width="9.00390625" widthPt="54" style="66" customWidth="1"/>
    <col min="15617" max="15617" width="22.875" widthPt="137.25" style="66" customWidth="1"/>
    <col min="15618" max="15872" width="9.00390625" widthPt="54" style="66" customWidth="1"/>
    <col min="15873" max="15873" width="22.875" widthPt="137.25" style="66" customWidth="1"/>
    <col min="15874" max="16128" width="9.00390625" widthPt="54" style="66" customWidth="1"/>
    <col min="16129" max="16129" width="22.875" widthPt="137.25" style="66" customWidth="1"/>
    <col min="16130" max="16384" width="9.00390625" widthPt="54" style="66" customWidth="1"/>
  </cols>
  <sheetData>
    <row r="1" spans="1:13" ht="13.5">
      <c r="A1" s="66" t="s">
        <v>243</v>
      </c>
      <c r="B1" s="82" t="s">
        <v>262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3.5">
      <c r="A2" s="66" t="s">
        <v>244</v>
      </c>
      <c r="B2" s="66">
        <v>4</v>
      </c>
      <c r="C2" s="66">
        <v>9</v>
      </c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3.5">
      <c r="A3" s="66" t="s">
        <v>261</v>
      </c>
      <c r="B3" s="66">
        <v>16</v>
      </c>
      <c r="C3" s="66"/>
      <c r="D3" s="66"/>
      <c r="E3" s="66" t="s">
        <v>271</v>
      </c>
      <c r="F3" s="66" t="s">
        <v>272</v>
      </c>
      <c r="G3" s="66" t="s">
        <v>273</v>
      </c>
      <c r="H3" s="66" t="s">
        <v>274</v>
      </c>
      <c r="I3" s="66"/>
      <c r="J3" s="66" t="s">
        <v>385</v>
      </c>
      <c r="K3" s="66" t="s">
        <v>384</v>
      </c>
      <c r="L3" s="66"/>
      <c r="M3" s="66" t="s">
        <v>395</v>
      </c>
    </row>
    <row r="4" spans="1:13" ht="13.5">
      <c r="A4" s="66" t="s">
        <v>245</v>
      </c>
      <c r="B4" s="66">
        <v>7</v>
      </c>
      <c r="C4" s="66"/>
      <c r="D4" s="66" t="s">
        <v>254</v>
      </c>
      <c r="E4" s="66">
        <v>4</v>
      </c>
      <c r="F4" s="66">
        <v>12</v>
      </c>
      <c r="G4" s="66">
        <v>1</v>
      </c>
      <c r="H4" s="66">
        <v>5</v>
      </c>
      <c r="I4" s="66"/>
      <c r="J4" s="66" t="s">
        <v>386</v>
      </c>
      <c r="K4" s="66">
        <v>10</v>
      </c>
      <c r="L4" s="66"/>
      <c r="M4" s="66" t="s">
        <v>392</v>
      </c>
    </row>
    <row r="5" spans="1:13" ht="13.5">
      <c r="A5" s="66" t="s">
        <v>246</v>
      </c>
      <c r="B5" s="66">
        <v>32</v>
      </c>
      <c r="C5" s="66"/>
      <c r="D5" s="66" t="s">
        <v>247</v>
      </c>
      <c r="E5" s="66">
        <v>5</v>
      </c>
      <c r="F5" s="66">
        <v>37</v>
      </c>
      <c r="G5" s="66">
        <v>1</v>
      </c>
      <c r="H5" s="66">
        <v>5</v>
      </c>
      <c r="I5" s="66"/>
      <c r="J5" s="66" t="s">
        <v>387</v>
      </c>
      <c r="K5" s="66">
        <v>36</v>
      </c>
      <c r="L5" s="66"/>
      <c r="M5" s="66" t="s">
        <v>392</v>
      </c>
    </row>
    <row r="6" spans="1:13" ht="13.5">
      <c r="A6" s="67" t="s">
        <v>248</v>
      </c>
      <c r="B6" s="66">
        <v>25</v>
      </c>
      <c r="C6" s="66"/>
      <c r="D6" s="66" t="s">
        <v>249</v>
      </c>
      <c r="E6" s="66">
        <v>6</v>
      </c>
      <c r="F6" s="66">
        <v>30</v>
      </c>
      <c r="G6" s="66">
        <v>1</v>
      </c>
      <c r="H6" s="66">
        <v>6</v>
      </c>
      <c r="I6" s="66"/>
      <c r="J6" s="66" t="s">
        <v>388</v>
      </c>
      <c r="K6" s="66">
        <v>29</v>
      </c>
      <c r="L6" s="66"/>
      <c r="M6" s="66" t="s">
        <v>393</v>
      </c>
    </row>
    <row r="7" spans="1:13" ht="13.5">
      <c r="A7" s="67" t="s">
        <v>250</v>
      </c>
      <c r="B7" s="66">
        <v>19</v>
      </c>
      <c r="C7" s="66"/>
      <c r="D7" s="66" t="s">
        <v>251</v>
      </c>
      <c r="E7" s="66">
        <v>7</v>
      </c>
      <c r="F7" s="66">
        <v>23</v>
      </c>
      <c r="G7" s="66">
        <v>1</v>
      </c>
      <c r="H7" s="66">
        <v>6</v>
      </c>
      <c r="I7" s="66"/>
      <c r="J7" s="66" t="s">
        <v>389</v>
      </c>
      <c r="K7" s="66">
        <v>23</v>
      </c>
      <c r="L7" s="66"/>
      <c r="M7" s="66" t="s">
        <v>393</v>
      </c>
    </row>
    <row r="8" spans="1:13" ht="13.5">
      <c r="A8" s="66" t="s">
        <v>252</v>
      </c>
      <c r="B8" s="66">
        <v>19</v>
      </c>
      <c r="C8" s="66"/>
      <c r="D8" s="66" t="s">
        <v>255</v>
      </c>
      <c r="E8" s="66">
        <v>3</v>
      </c>
      <c r="F8" s="66">
        <v>24</v>
      </c>
      <c r="G8" s="66">
        <v>1</v>
      </c>
      <c r="H8" s="66">
        <v>5</v>
      </c>
      <c r="I8" s="66"/>
      <c r="J8" s="66" t="s">
        <v>390</v>
      </c>
      <c r="K8" s="66">
        <v>23</v>
      </c>
      <c r="L8" s="66"/>
      <c r="M8" s="66" t="s">
        <v>394</v>
      </c>
    </row>
    <row r="9" spans="1:13" ht="13.5">
      <c r="A9" s="66" t="s">
        <v>253</v>
      </c>
      <c r="B9" s="66">
        <v>13</v>
      </c>
      <c r="C9" s="66"/>
      <c r="D9" s="66" t="s">
        <v>256</v>
      </c>
      <c r="E9" s="66">
        <v>6</v>
      </c>
      <c r="F9" s="66">
        <v>15</v>
      </c>
      <c r="G9" s="66">
        <v>1</v>
      </c>
      <c r="H9" s="66">
        <v>6</v>
      </c>
      <c r="I9" s="66"/>
      <c r="J9" s="66" t="s">
        <v>391</v>
      </c>
      <c r="K9" s="66">
        <v>14</v>
      </c>
      <c r="L9" s="66"/>
      <c r="M9" s="66" t="s">
        <v>393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weilynare</cp:lastModifiedBy>
  <dcterms:created xsi:type="dcterms:W3CDTF">2006-09-16T08:00:00Z</dcterms:created>
  <dcterms:modified xsi:type="dcterms:W3CDTF">2023-10-17T20:49:13Z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D:\项目\2023项目\柳州长虹\数字多用表自动化程序\模板\Simulation DMM.xlsx</vt:lpwstr>
  </property>
</Properties>
</file>