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isma" sheetId="1" r:id="rId1"/>
    <sheet name="Gitter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C5" i="2" s="1"/>
  <c r="D5" i="2" s="1"/>
  <c r="E5" i="2" s="1"/>
  <c r="F5" i="2" s="1"/>
  <c r="H5" i="2" s="1"/>
  <c r="B4" i="2"/>
  <c r="C4" i="2" s="1"/>
  <c r="D4" i="2" s="1"/>
  <c r="E4" i="2" s="1"/>
  <c r="F4" i="2" s="1"/>
  <c r="H4" i="2" s="1"/>
  <c r="B1" i="2"/>
  <c r="C6" i="2" l="1"/>
  <c r="D6" i="2" s="1"/>
  <c r="E6" i="2" s="1"/>
  <c r="F6" i="2" s="1"/>
  <c r="H6" i="2" s="1"/>
  <c r="C10" i="2"/>
  <c r="D10" i="2" s="1"/>
  <c r="E10" i="2" s="1"/>
  <c r="F10" i="2" s="1"/>
  <c r="H10" i="2" s="1"/>
  <c r="C7" i="2"/>
  <c r="D7" i="2" s="1"/>
  <c r="E7" i="2" s="1"/>
  <c r="F7" i="2" s="1"/>
  <c r="H7" i="2" s="1"/>
  <c r="C11" i="2"/>
  <c r="D11" i="2" s="1"/>
  <c r="E11" i="2" s="1"/>
  <c r="F11" i="2" s="1"/>
  <c r="H11" i="2" s="1"/>
  <c r="C8" i="2"/>
  <c r="D8" i="2" s="1"/>
  <c r="E8" i="2" s="1"/>
  <c r="F8" i="2" s="1"/>
  <c r="H8" i="2" s="1"/>
  <c r="C12" i="2"/>
  <c r="D12" i="2" s="1"/>
  <c r="E12" i="2" s="1"/>
  <c r="F12" i="2" s="1"/>
  <c r="H12" i="2" s="1"/>
  <c r="C9" i="2"/>
  <c r="D9" i="2" s="1"/>
  <c r="E9" i="2" s="1"/>
  <c r="F9" i="2" s="1"/>
  <c r="H9" i="2" s="1"/>
  <c r="C13" i="2"/>
  <c r="D13" i="2" s="1"/>
  <c r="E13" i="2" s="1"/>
  <c r="F13" i="2" s="1"/>
  <c r="H13" i="2" s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3" i="1"/>
  <c r="F3" i="1"/>
  <c r="E3" i="1" l="1"/>
  <c r="E4" i="1"/>
  <c r="E5" i="1"/>
  <c r="E6" i="1"/>
  <c r="E7" i="1"/>
  <c r="E8" i="1"/>
  <c r="E9" i="1"/>
  <c r="E10" i="1"/>
  <c r="E2" i="1"/>
  <c r="D9" i="1"/>
  <c r="D10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<sst xmlns="http://schemas.openxmlformats.org/spreadsheetml/2006/main" count="29" uniqueCount="25">
  <si>
    <t>Wellenlänge</t>
  </si>
  <si>
    <t>Ablenkwinkel</t>
  </si>
  <si>
    <t>Winkelabstand</t>
  </si>
  <si>
    <t>Grad</t>
  </si>
  <si>
    <t>Minuten</t>
  </si>
  <si>
    <t>dPhi/dLambda</t>
  </si>
  <si>
    <t>&lt;Lambda&gt;</t>
  </si>
  <si>
    <t>n</t>
  </si>
  <si>
    <t>Nullwinkel</t>
  </si>
  <si>
    <t>violett</t>
  </si>
  <si>
    <t>blaugrün</t>
  </si>
  <si>
    <t>grün</t>
  </si>
  <si>
    <t>gelb</t>
  </si>
  <si>
    <t>rot</t>
  </si>
  <si>
    <t>blau</t>
  </si>
  <si>
    <t>Farbe</t>
  </si>
  <si>
    <t>Winkel</t>
  </si>
  <si>
    <t>Winkel, korr.</t>
  </si>
  <si>
    <t>Gitterkonst.</t>
  </si>
  <si>
    <t>mm^-1</t>
  </si>
  <si>
    <t>Winkel/rad</t>
  </si>
  <si>
    <t>SINUS</t>
  </si>
  <si>
    <t>Lambda</t>
  </si>
  <si>
    <t>Lambda_soll</t>
  </si>
  <si>
    <t>Delta(Lambda)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</si>
</sst>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3.3909230096237968E-2"/>
                  <c:y val="-0.37597805482648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fixedVal"/>
            <c:noEndCap val="0"/>
            <c:val val="0.1"/>
          </c:errBars>
          <c:xVal>
            <c:numRef>
              <c:f>Prisma!$A$2:$A$10</c:f>
              <c:numCache>
                <c:formatCode>General</c:formatCode>
                <c:ptCount val="9"/>
                <c:pt idx="0">
                  <c:v>643.85</c:v>
                </c:pt>
                <c:pt idx="1">
                  <c:v>579.07000000000005</c:v>
                </c:pt>
                <c:pt idx="2">
                  <c:v>576.96</c:v>
                </c:pt>
                <c:pt idx="3">
                  <c:v>546.07000000000005</c:v>
                </c:pt>
                <c:pt idx="4">
                  <c:v>508.58</c:v>
                </c:pt>
                <c:pt idx="5">
                  <c:v>479.99</c:v>
                </c:pt>
                <c:pt idx="6">
                  <c:v>467.82</c:v>
                </c:pt>
                <c:pt idx="7">
                  <c:v>441.46</c:v>
                </c:pt>
                <c:pt idx="8">
                  <c:v>407.78</c:v>
                </c:pt>
              </c:numCache>
            </c:numRef>
          </c:xVal>
          <c:yVal>
            <c:numRef>
              <c:f>Prisma!$D$2:$D$10</c:f>
              <c:numCache>
                <c:formatCode>General</c:formatCode>
                <c:ptCount val="9"/>
                <c:pt idx="0">
                  <c:v>285.35000000000002</c:v>
                </c:pt>
                <c:pt idx="1">
                  <c:v>285.78333333333336</c:v>
                </c:pt>
                <c:pt idx="2">
                  <c:v>285.83333333333331</c:v>
                </c:pt>
                <c:pt idx="3">
                  <c:v>286.13333333333333</c:v>
                </c:pt>
                <c:pt idx="4">
                  <c:v>286.5</c:v>
                </c:pt>
                <c:pt idx="5">
                  <c:v>286.95</c:v>
                </c:pt>
                <c:pt idx="6">
                  <c:v>287.16666666666669</c:v>
                </c:pt>
                <c:pt idx="7">
                  <c:v>287.85000000000002</c:v>
                </c:pt>
                <c:pt idx="8">
                  <c:v>288.7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6864"/>
        <c:axId val="161077440"/>
      </c:scatterChart>
      <c:valAx>
        <c:axId val="16107686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61077440"/>
        <c:crosses val="autoZero"/>
        <c:crossBetween val="midCat"/>
      </c:valAx>
      <c:valAx>
        <c:axId val="1610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7704327656717332E-2"/>
                  <c:y val="-0.2186782152230971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3.3000000000000008E-3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Prisma!$F$3:$F$10</c:f>
              <c:numCache>
                <c:formatCode>General</c:formatCode>
                <c:ptCount val="8"/>
                <c:pt idx="0">
                  <c:v>611.46</c:v>
                </c:pt>
                <c:pt idx="1">
                  <c:v>578.0150000000001</c:v>
                </c:pt>
                <c:pt idx="2">
                  <c:v>561.5150000000001</c:v>
                </c:pt>
                <c:pt idx="3">
                  <c:v>527.32500000000005</c:v>
                </c:pt>
                <c:pt idx="4">
                  <c:v>494.28499999999997</c:v>
                </c:pt>
                <c:pt idx="5">
                  <c:v>473.90499999999997</c:v>
                </c:pt>
                <c:pt idx="6">
                  <c:v>454.64</c:v>
                </c:pt>
                <c:pt idx="7">
                  <c:v>424.62</c:v>
                </c:pt>
              </c:numCache>
            </c:numRef>
          </c:xVal>
          <c:yVal>
            <c:numRef>
              <c:f>Prisma!$G$3:$G$10</c:f>
              <c:numCache>
                <c:formatCode>General</c:formatCode>
                <c:ptCount val="8"/>
                <c:pt idx="0">
                  <c:v>6.6893073994031696E-3</c:v>
                </c:pt>
                <c:pt idx="1">
                  <c:v>2.369668246443327E-2</c:v>
                </c:pt>
                <c:pt idx="2">
                  <c:v>9.7118808675950626E-3</c:v>
                </c:pt>
                <c:pt idx="3">
                  <c:v>9.7803858806794781E-3</c:v>
                </c:pt>
                <c:pt idx="4">
                  <c:v>1.5739769150052083E-2</c:v>
                </c:pt>
                <c:pt idx="5">
                  <c:v>1.7803341550262669E-2</c:v>
                </c:pt>
                <c:pt idx="6">
                  <c:v>2.5923115832068921E-2</c:v>
                </c:pt>
                <c:pt idx="7">
                  <c:v>2.5237529691210382E-2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9568"/>
        <c:axId val="187630144"/>
      </c:scatterChart>
      <c:valAx>
        <c:axId val="18762956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87630144"/>
        <c:crosses val="autoZero"/>
        <c:crossBetween val="midCat"/>
      </c:valAx>
      <c:valAx>
        <c:axId val="1876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47625</xdr:rowOff>
    </xdr:from>
    <xdr:to>
      <xdr:col>21</xdr:col>
      <xdr:colOff>285750</xdr:colOff>
      <xdr:row>20</xdr:row>
      <xdr:rowOff>47625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25</xdr:row>
      <xdr:rowOff>19049</xdr:rowOff>
    </xdr:from>
    <xdr:to>
      <xdr:col>20</xdr:col>
      <xdr:colOff>361950</xdr:colOff>
      <xdr:row>36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12.28515625" bestFit="1" customWidth="1"/>
    <col min="2" max="2" width="13.28515625" bestFit="1" customWidth="1"/>
    <col min="3" max="4" width="13.28515625" customWidth="1"/>
    <col min="5" max="5" width="14.28515625" bestFit="1" customWidth="1"/>
    <col min="6" max="6" width="16.140625" bestFit="1" customWidth="1"/>
    <col min="7" max="7" width="13.8554687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6</v>
      </c>
      <c r="G1" t="s">
        <v>5</v>
      </c>
      <c r="H1" t="s">
        <v>7</v>
      </c>
    </row>
    <row r="2" spans="1:8" x14ac:dyDescent="0.25">
      <c r="A2">
        <v>643.85</v>
      </c>
      <c r="B2">
        <v>285</v>
      </c>
      <c r="C2">
        <v>21</v>
      </c>
      <c r="D2">
        <f>B2+(C2/60)</f>
        <v>285.35000000000002</v>
      </c>
      <c r="E2">
        <f>$D$10-D2</f>
        <v>3.3499999999999659</v>
      </c>
    </row>
    <row r="3" spans="1:8" x14ac:dyDescent="0.25">
      <c r="A3">
        <v>579.07000000000005</v>
      </c>
      <c r="B3">
        <v>285</v>
      </c>
      <c r="C3">
        <v>47</v>
      </c>
      <c r="D3">
        <f t="shared" ref="D3:D10" si="0">B3+(C3/60)</f>
        <v>285.78333333333336</v>
      </c>
      <c r="E3">
        <f t="shared" ref="E3:E10" si="1">$D$10-D3</f>
        <v>2.9166666666666288</v>
      </c>
      <c r="F3">
        <f>(A2+A3)/2</f>
        <v>611.46</v>
      </c>
      <c r="G3">
        <f>(D3-D2)/(A2-A3)</f>
        <v>6.6893073994031696E-3</v>
      </c>
    </row>
    <row r="4" spans="1:8" x14ac:dyDescent="0.25">
      <c r="A4">
        <v>576.96</v>
      </c>
      <c r="B4">
        <v>285</v>
      </c>
      <c r="C4">
        <v>50</v>
      </c>
      <c r="D4">
        <f t="shared" si="0"/>
        <v>285.83333333333331</v>
      </c>
      <c r="E4">
        <f t="shared" si="1"/>
        <v>2.8666666666666742</v>
      </c>
      <c r="F4">
        <f t="shared" ref="F4:F10" si="2">(A3+A4)/2</f>
        <v>578.0150000000001</v>
      </c>
      <c r="G4">
        <f t="shared" ref="G4:G10" si="3">(D4-D3)/(A3-A4)</f>
        <v>2.369668246443327E-2</v>
      </c>
    </row>
    <row r="5" spans="1:8" x14ac:dyDescent="0.25">
      <c r="A5">
        <v>546.07000000000005</v>
      </c>
      <c r="B5">
        <v>286</v>
      </c>
      <c r="C5">
        <v>8</v>
      </c>
      <c r="D5">
        <f t="shared" si="0"/>
        <v>286.13333333333333</v>
      </c>
      <c r="E5">
        <f t="shared" si="1"/>
        <v>2.5666666666666629</v>
      </c>
      <c r="F5">
        <f t="shared" si="2"/>
        <v>561.5150000000001</v>
      </c>
      <c r="G5">
        <f t="shared" si="3"/>
        <v>9.7118808675950626E-3</v>
      </c>
    </row>
    <row r="6" spans="1:8" x14ac:dyDescent="0.25">
      <c r="A6">
        <v>508.58</v>
      </c>
      <c r="B6">
        <v>286</v>
      </c>
      <c r="C6">
        <v>30</v>
      </c>
      <c r="D6">
        <f t="shared" si="0"/>
        <v>286.5</v>
      </c>
      <c r="E6">
        <f t="shared" si="1"/>
        <v>2.1999999999999886</v>
      </c>
      <c r="F6">
        <f t="shared" si="2"/>
        <v>527.32500000000005</v>
      </c>
      <c r="G6">
        <f t="shared" si="3"/>
        <v>9.7803858806794781E-3</v>
      </c>
    </row>
    <row r="7" spans="1:8" x14ac:dyDescent="0.25">
      <c r="A7">
        <v>479.99</v>
      </c>
      <c r="B7">
        <v>286</v>
      </c>
      <c r="C7">
        <v>57</v>
      </c>
      <c r="D7">
        <f t="shared" si="0"/>
        <v>286.95</v>
      </c>
      <c r="E7">
        <f t="shared" si="1"/>
        <v>1.75</v>
      </c>
      <c r="F7">
        <f t="shared" si="2"/>
        <v>494.28499999999997</v>
      </c>
      <c r="G7">
        <f t="shared" si="3"/>
        <v>1.5739769150052083E-2</v>
      </c>
    </row>
    <row r="8" spans="1:8" x14ac:dyDescent="0.25">
      <c r="A8">
        <v>467.82</v>
      </c>
      <c r="B8">
        <v>287</v>
      </c>
      <c r="C8">
        <v>10</v>
      </c>
      <c r="D8">
        <f t="shared" si="0"/>
        <v>287.16666666666669</v>
      </c>
      <c r="E8">
        <f t="shared" si="1"/>
        <v>1.533333333333303</v>
      </c>
      <c r="F8">
        <f t="shared" si="2"/>
        <v>473.90499999999997</v>
      </c>
      <c r="G8">
        <f t="shared" si="3"/>
        <v>1.7803341550262669E-2</v>
      </c>
    </row>
    <row r="9" spans="1:8" x14ac:dyDescent="0.25">
      <c r="A9">
        <v>441.46</v>
      </c>
      <c r="B9">
        <v>287</v>
      </c>
      <c r="C9">
        <v>51</v>
      </c>
      <c r="D9">
        <f t="shared" si="0"/>
        <v>287.85000000000002</v>
      </c>
      <c r="E9">
        <f t="shared" si="1"/>
        <v>0.84999999999996589</v>
      </c>
      <c r="F9">
        <f t="shared" si="2"/>
        <v>454.64</v>
      </c>
      <c r="G9">
        <f t="shared" si="3"/>
        <v>2.5923115832068921E-2</v>
      </c>
    </row>
    <row r="10" spans="1:8" x14ac:dyDescent="0.25">
      <c r="A10">
        <v>407.78</v>
      </c>
      <c r="B10">
        <v>288</v>
      </c>
      <c r="C10">
        <v>42</v>
      </c>
      <c r="D10">
        <f t="shared" si="0"/>
        <v>288.7</v>
      </c>
      <c r="E10">
        <f t="shared" si="1"/>
        <v>0</v>
      </c>
      <c r="F10">
        <f t="shared" si="2"/>
        <v>424.62</v>
      </c>
      <c r="G10">
        <f t="shared" si="3"/>
        <v>2.5237529691210382E-2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0.7109375" bestFit="1" customWidth="1"/>
    <col min="2" max="2" width="7.28515625" bestFit="1" customWidth="1"/>
    <col min="3" max="3" width="12.7109375" bestFit="1" customWidth="1"/>
    <col min="4" max="4" width="11.5703125" bestFit="1" customWidth="1"/>
    <col min="5" max="5" width="6.28515625" bestFit="1" customWidth="1"/>
    <col min="6" max="6" width="7.85546875" bestFit="1" customWidth="1"/>
    <col min="7" max="7" width="12" bestFit="1" customWidth="1"/>
    <col min="8" max="8" width="14" bestFit="1" customWidth="1"/>
  </cols>
  <sheetData>
    <row r="1" spans="1:8" x14ac:dyDescent="0.25">
      <c r="A1" t="s">
        <v>8</v>
      </c>
      <c r="B1" s="1">
        <f>237+(22/60)</f>
        <v>237.36666666666667</v>
      </c>
      <c r="D1" t="s">
        <v>18</v>
      </c>
      <c r="E1">
        <v>600</v>
      </c>
      <c r="F1" t="s">
        <v>19</v>
      </c>
    </row>
    <row r="3" spans="1:8" x14ac:dyDescent="0.25">
      <c r="A3" t="s">
        <v>15</v>
      </c>
      <c r="B3" t="s">
        <v>16</v>
      </c>
      <c r="C3" t="s">
        <v>17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t="s">
        <v>9</v>
      </c>
      <c r="B4" s="1">
        <f>251+(45/60)</f>
        <v>251.75</v>
      </c>
      <c r="C4" s="1">
        <f>B4-$B$1</f>
        <v>14.383333333333326</v>
      </c>
      <c r="D4" s="2">
        <f>PI()*C4/180</f>
        <v>0.25103652407851762</v>
      </c>
      <c r="E4" s="1">
        <f>SIN(D4)</f>
        <v>0.24840812722657815</v>
      </c>
      <c r="F4" s="1">
        <f>E4/600*1000000</f>
        <v>414.01354537763024</v>
      </c>
      <c r="G4">
        <v>404.66</v>
      </c>
      <c r="H4" s="1">
        <f>F4-G4</f>
        <v>9.353545377630212</v>
      </c>
    </row>
    <row r="5" spans="1:8" x14ac:dyDescent="0.25">
      <c r="A5" t="s">
        <v>9</v>
      </c>
      <c r="B5" s="1">
        <f>251+(50/60)</f>
        <v>251.83333333333334</v>
      </c>
      <c r="C5" s="1">
        <f t="shared" ref="C5:C13" si="0">B5-$B$1</f>
        <v>14.466666666666669</v>
      </c>
      <c r="D5" s="2">
        <f t="shared" ref="D5:D13" si="1">PI()*C5/180</f>
        <v>0.25249096512184638</v>
      </c>
      <c r="E5" s="1">
        <f t="shared" ref="E5:E13" si="2">SIN(D5)</f>
        <v>0.24981671624826482</v>
      </c>
      <c r="F5" s="1">
        <f t="shared" ref="F5:F13" si="3">E5/600*1000000</f>
        <v>416.36119374710808</v>
      </c>
      <c r="G5">
        <v>407.78</v>
      </c>
      <c r="H5" s="1">
        <f t="shared" ref="H5:H13" si="4">F5-G5</f>
        <v>8.5811937471081023</v>
      </c>
    </row>
    <row r="6" spans="1:8" x14ac:dyDescent="0.25">
      <c r="A6" t="s">
        <v>14</v>
      </c>
      <c r="B6" s="1">
        <f>252+(53/60)</f>
        <v>252.88333333333333</v>
      </c>
      <c r="C6" s="1">
        <f t="shared" si="0"/>
        <v>15.516666666666652</v>
      </c>
      <c r="D6" s="2">
        <f t="shared" si="1"/>
        <v>0.27081692226778653</v>
      </c>
      <c r="E6" s="1">
        <f t="shared" si="2"/>
        <v>0.26751867350433867</v>
      </c>
      <c r="F6" s="1">
        <f t="shared" si="3"/>
        <v>445.8644558405644</v>
      </c>
      <c r="G6">
        <v>441.46</v>
      </c>
      <c r="H6" s="1">
        <f t="shared" si="4"/>
        <v>4.4044558405644239</v>
      </c>
    </row>
    <row r="7" spans="1:8" x14ac:dyDescent="0.25">
      <c r="A7" t="s">
        <v>10</v>
      </c>
      <c r="B7" s="1">
        <f>254+(3/60)</f>
        <v>254.05</v>
      </c>
      <c r="C7" s="1">
        <f t="shared" si="0"/>
        <v>16.683333333333337</v>
      </c>
      <c r="D7" s="2">
        <f t="shared" si="1"/>
        <v>0.29117909687438737</v>
      </c>
      <c r="E7" s="1">
        <f t="shared" si="2"/>
        <v>0.28708188842625443</v>
      </c>
      <c r="F7" s="1">
        <f t="shared" si="3"/>
        <v>478.46981404375742</v>
      </c>
      <c r="G7">
        <v>479.99</v>
      </c>
      <c r="H7" s="1">
        <f t="shared" si="4"/>
        <v>-1.5201859562425852</v>
      </c>
    </row>
    <row r="8" spans="1:8" x14ac:dyDescent="0.25">
      <c r="A8" t="s">
        <v>10</v>
      </c>
      <c r="B8" s="1">
        <f>254+30/60</f>
        <v>254.5</v>
      </c>
      <c r="C8" s="1">
        <f t="shared" si="0"/>
        <v>17.133333333333326</v>
      </c>
      <c r="D8" s="2">
        <f t="shared" si="1"/>
        <v>0.29903307850836164</v>
      </c>
      <c r="E8" s="1">
        <f t="shared" si="2"/>
        <v>0.29459633327579454</v>
      </c>
      <c r="F8" s="1">
        <f t="shared" si="3"/>
        <v>490.9938887929909</v>
      </c>
      <c r="G8">
        <v>491.6</v>
      </c>
      <c r="H8" s="1">
        <f t="shared" si="4"/>
        <v>-0.60611120700912124</v>
      </c>
    </row>
    <row r="9" spans="1:8" x14ac:dyDescent="0.25">
      <c r="A9" t="s">
        <v>11</v>
      </c>
      <c r="B9" s="1">
        <f>255+32/60</f>
        <v>255.53333333333333</v>
      </c>
      <c r="C9" s="1">
        <f t="shared" si="0"/>
        <v>18.166666666666657</v>
      </c>
      <c r="D9" s="2">
        <f t="shared" si="1"/>
        <v>0.31706814744563633</v>
      </c>
      <c r="E9" s="1">
        <f t="shared" si="2"/>
        <v>0.31178219434967769</v>
      </c>
      <c r="F9" s="1">
        <f t="shared" si="3"/>
        <v>519.6369905827961</v>
      </c>
      <c r="G9">
        <v>508.58</v>
      </c>
      <c r="H9" s="1">
        <f t="shared" si="4"/>
        <v>11.056990582796118</v>
      </c>
    </row>
    <row r="10" spans="1:8" x14ac:dyDescent="0.25">
      <c r="A10" t="s">
        <v>11</v>
      </c>
      <c r="B10" s="1">
        <f>256+55/60</f>
        <v>256.91666666666669</v>
      </c>
      <c r="C10" s="1">
        <f t="shared" si="0"/>
        <v>19.550000000000011</v>
      </c>
      <c r="D10" s="2">
        <f t="shared" si="1"/>
        <v>0.34121186876489162</v>
      </c>
      <c r="E10" s="1">
        <f t="shared" si="2"/>
        <v>0.33462934190941346</v>
      </c>
      <c r="F10" s="1">
        <f t="shared" si="3"/>
        <v>557.71556984902247</v>
      </c>
      <c r="G10">
        <v>546.07000000000005</v>
      </c>
      <c r="H10" s="1">
        <f t="shared" si="4"/>
        <v>11.645569849022422</v>
      </c>
    </row>
    <row r="11" spans="1:8" x14ac:dyDescent="0.25">
      <c r="A11" t="s">
        <v>12</v>
      </c>
      <c r="B11" s="1">
        <f>258+4/60</f>
        <v>258.06666666666666</v>
      </c>
      <c r="C11" s="1">
        <f t="shared" si="0"/>
        <v>20.699999999999989</v>
      </c>
      <c r="D11" s="2">
        <f t="shared" si="1"/>
        <v>0.36128315516282605</v>
      </c>
      <c r="E11" s="1">
        <f t="shared" si="2"/>
        <v>0.35347484377925698</v>
      </c>
      <c r="F11" s="1">
        <f t="shared" si="3"/>
        <v>589.12473963209493</v>
      </c>
      <c r="G11">
        <v>576.96</v>
      </c>
      <c r="H11" s="1">
        <f t="shared" si="4"/>
        <v>12.164739632094893</v>
      </c>
    </row>
    <row r="12" spans="1:8" x14ac:dyDescent="0.25">
      <c r="A12" t="s">
        <v>12</v>
      </c>
      <c r="B12" s="1">
        <f>258+9/60</f>
        <v>258.14999999999998</v>
      </c>
      <c r="C12" s="1">
        <f t="shared" si="0"/>
        <v>20.783333333333303</v>
      </c>
      <c r="D12" s="2">
        <f t="shared" si="1"/>
        <v>0.36273759620615431</v>
      </c>
      <c r="E12" s="1">
        <f t="shared" si="2"/>
        <v>0.35483501762169356</v>
      </c>
      <c r="F12" s="1">
        <f t="shared" si="3"/>
        <v>591.39169603615596</v>
      </c>
      <c r="G12">
        <v>579.07000000000005</v>
      </c>
      <c r="H12" s="1">
        <f t="shared" si="4"/>
        <v>12.321696036155913</v>
      </c>
    </row>
    <row r="13" spans="1:8" x14ac:dyDescent="0.25">
      <c r="A13" t="s">
        <v>13</v>
      </c>
      <c r="B13" s="1">
        <f>260+35/60</f>
        <v>260.58333333333331</v>
      </c>
      <c r="C13" s="1">
        <f t="shared" si="0"/>
        <v>23.21666666666664</v>
      </c>
      <c r="D13" s="2">
        <f t="shared" si="1"/>
        <v>0.40520727467134976</v>
      </c>
      <c r="E13" s="1">
        <f t="shared" si="2"/>
        <v>0.39420925855265315</v>
      </c>
      <c r="F13" s="1">
        <f t="shared" si="3"/>
        <v>657.01543092108852</v>
      </c>
      <c r="G13">
        <v>643.85</v>
      </c>
      <c r="H13" s="1">
        <f t="shared" si="4"/>
        <v>13.1654309210885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Prisma</vt:lpstr>
      <vt:lpstr>Gitter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2016-03-10T16:04:09Z</dcterms:modified>
</cp:coreProperties>
</file>