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2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90" i="1"/>
  <c r="B96"/>
  <c r="O4"/>
  <c r="O3"/>
  <c r="N3"/>
  <c r="D4"/>
  <c r="B74"/>
  <c r="C236"/>
  <c r="C232"/>
  <c r="C230"/>
  <c r="C229"/>
  <c r="C240"/>
  <c r="C238"/>
  <c r="C237"/>
  <c r="C234"/>
  <c r="C233"/>
  <c r="C242"/>
  <c r="C241"/>
  <c r="C239"/>
  <c r="C235"/>
  <c r="C243"/>
  <c r="C228"/>
  <c r="M151"/>
  <c r="N151"/>
  <c r="M149"/>
  <c r="N149"/>
  <c r="M150"/>
  <c r="N150"/>
  <c r="M152"/>
  <c r="N152"/>
  <c r="O151"/>
  <c r="O149"/>
  <c r="M180"/>
  <c r="E209"/>
  <c r="K187"/>
  <c r="K218"/>
  <c r="L218"/>
  <c r="K217"/>
  <c r="L217"/>
  <c r="K216"/>
  <c r="L216"/>
  <c r="K215"/>
  <c r="L215"/>
  <c r="K214"/>
  <c r="L214"/>
  <c r="K213"/>
  <c r="L213"/>
  <c r="M214"/>
  <c r="M213"/>
  <c r="K212"/>
  <c r="L212"/>
  <c r="M212"/>
  <c r="K211"/>
  <c r="L211"/>
  <c r="K210"/>
  <c r="L210"/>
  <c r="K209"/>
  <c r="L209"/>
  <c r="M210"/>
  <c r="M209"/>
  <c r="K208"/>
  <c r="L208"/>
  <c r="M208"/>
  <c r="K207"/>
  <c r="L207"/>
  <c r="K206"/>
  <c r="L206"/>
  <c r="K205"/>
  <c r="L205"/>
  <c r="M206"/>
  <c r="M205"/>
  <c r="K204"/>
  <c r="L204"/>
  <c r="K203"/>
  <c r="L203"/>
  <c r="M204"/>
  <c r="M203"/>
  <c r="K202"/>
  <c r="L202"/>
  <c r="K201"/>
  <c r="L201"/>
  <c r="K200"/>
  <c r="L200"/>
  <c r="M202"/>
  <c r="M201"/>
  <c r="M200"/>
  <c r="K199"/>
  <c r="L199"/>
  <c r="K198"/>
  <c r="L198"/>
  <c r="K197"/>
  <c r="L197"/>
  <c r="M199"/>
  <c r="M198"/>
  <c r="M197"/>
  <c r="K196"/>
  <c r="L196"/>
  <c r="K195"/>
  <c r="L195"/>
  <c r="M196"/>
  <c r="M195"/>
  <c r="K194"/>
  <c r="L194"/>
  <c r="K193"/>
  <c r="L193"/>
  <c r="K192"/>
  <c r="L192"/>
  <c r="M193"/>
  <c r="M192"/>
  <c r="K191"/>
  <c r="L191"/>
  <c r="K190"/>
  <c r="L190"/>
  <c r="L187"/>
  <c r="K188"/>
  <c r="L188"/>
  <c r="K189"/>
  <c r="L189"/>
  <c r="M190"/>
  <c r="M189"/>
  <c r="M188"/>
  <c r="M187"/>
  <c r="E218"/>
  <c r="F218"/>
  <c r="E217"/>
  <c r="F217"/>
  <c r="E216"/>
  <c r="F216"/>
  <c r="E215"/>
  <c r="F215"/>
  <c r="E214"/>
  <c r="F214"/>
  <c r="E213"/>
  <c r="F213"/>
  <c r="G214"/>
  <c r="G213"/>
  <c r="E212"/>
  <c r="F212"/>
  <c r="G212"/>
  <c r="E211"/>
  <c r="F211"/>
  <c r="E210"/>
  <c r="F210"/>
  <c r="F209"/>
  <c r="G210"/>
  <c r="G209"/>
  <c r="E208"/>
  <c r="F208"/>
  <c r="G208"/>
  <c r="E207"/>
  <c r="F207"/>
  <c r="E206"/>
  <c r="F206"/>
  <c r="E205"/>
  <c r="F205"/>
  <c r="G206"/>
  <c r="G205"/>
  <c r="E204"/>
  <c r="F204"/>
  <c r="E203"/>
  <c r="F203"/>
  <c r="G204"/>
  <c r="G203"/>
  <c r="E202"/>
  <c r="F202"/>
  <c r="E201"/>
  <c r="F201"/>
  <c r="E200"/>
  <c r="F200"/>
  <c r="G202"/>
  <c r="G201"/>
  <c r="G200"/>
  <c r="E199"/>
  <c r="F199"/>
  <c r="E198"/>
  <c r="F198"/>
  <c r="E197"/>
  <c r="F197"/>
  <c r="G199"/>
  <c r="G198"/>
  <c r="G197"/>
  <c r="E196"/>
  <c r="F196"/>
  <c r="E195"/>
  <c r="F195"/>
  <c r="G196"/>
  <c r="G195"/>
  <c r="E194"/>
  <c r="F194"/>
  <c r="E193"/>
  <c r="F193"/>
  <c r="E192"/>
  <c r="F192"/>
  <c r="G193"/>
  <c r="G192"/>
  <c r="E191"/>
  <c r="F191"/>
  <c r="E190"/>
  <c r="F190"/>
  <c r="E187"/>
  <c r="F187"/>
  <c r="E188"/>
  <c r="F188"/>
  <c r="E189"/>
  <c r="F189"/>
  <c r="G190"/>
  <c r="G189"/>
  <c r="G188"/>
  <c r="G187"/>
  <c r="M171"/>
  <c r="N171"/>
  <c r="M172"/>
  <c r="N172"/>
  <c r="O171"/>
  <c r="D157"/>
  <c r="D150"/>
  <c r="D149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"/>
  <c r="B78"/>
  <c r="S54"/>
  <c r="T54"/>
  <c r="S55"/>
  <c r="T55"/>
  <c r="U54"/>
  <c r="S51"/>
  <c r="T51"/>
  <c r="S52"/>
  <c r="T52"/>
  <c r="S53"/>
  <c r="T53"/>
  <c r="U51"/>
  <c r="S48"/>
  <c r="T48"/>
  <c r="S49"/>
  <c r="T49"/>
  <c r="S50"/>
  <c r="T50"/>
  <c r="U48"/>
  <c r="S47"/>
  <c r="T47"/>
  <c r="S46"/>
  <c r="T46"/>
  <c r="U47"/>
  <c r="S38"/>
  <c r="T38"/>
  <c r="S39"/>
  <c r="T39"/>
  <c r="S40"/>
  <c r="T40"/>
  <c r="S41"/>
  <c r="T41"/>
  <c r="U38"/>
  <c r="S44"/>
  <c r="AA152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10"/>
  <c r="T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10"/>
  <c r="M110"/>
  <c r="V91"/>
  <c r="V92"/>
  <c r="V93"/>
  <c r="V94"/>
  <c r="V95"/>
  <c r="V96"/>
  <c r="V97"/>
  <c r="V98"/>
  <c r="V99"/>
  <c r="V100"/>
  <c r="V90"/>
  <c r="T91"/>
  <c r="T92"/>
  <c r="T93"/>
  <c r="T94"/>
  <c r="T95"/>
  <c r="T96"/>
  <c r="T97"/>
  <c r="T98"/>
  <c r="T99"/>
  <c r="T100"/>
  <c r="T90"/>
  <c r="R90"/>
  <c r="AN37"/>
  <c r="AN38"/>
  <c r="AO38"/>
  <c r="AN39"/>
  <c r="AO39"/>
  <c r="AN40"/>
  <c r="AO40"/>
  <c r="AN41"/>
  <c r="AO41"/>
  <c r="AN42"/>
  <c r="AO42"/>
  <c r="AN43"/>
  <c r="AO43"/>
  <c r="AN44"/>
  <c r="AO44"/>
  <c r="AN45"/>
  <c r="AO45"/>
  <c r="AN46"/>
  <c r="AO46"/>
  <c r="AN47"/>
  <c r="AO47"/>
  <c r="AN48"/>
  <c r="AO48"/>
  <c r="AN49"/>
  <c r="AO49"/>
  <c r="AN50"/>
  <c r="AO50"/>
  <c r="AN51"/>
  <c r="AO51"/>
  <c r="AN52"/>
  <c r="AO52"/>
  <c r="AN53"/>
  <c r="AO53"/>
  <c r="AN54"/>
  <c r="AO54"/>
  <c r="AN55"/>
  <c r="AO55"/>
  <c r="AN56"/>
  <c r="AO56"/>
  <c r="AN57"/>
  <c r="AO57"/>
  <c r="AN58"/>
  <c r="AO58"/>
  <c r="AN59"/>
  <c r="AO59"/>
  <c r="AN60"/>
  <c r="AO60"/>
  <c r="AN61"/>
  <c r="AO61"/>
  <c r="AN62"/>
  <c r="AO62"/>
  <c r="AN63"/>
  <c r="AO63"/>
  <c r="AN64"/>
  <c r="AO64"/>
  <c r="AN65"/>
  <c r="AO65"/>
  <c r="AN66"/>
  <c r="AO66"/>
  <c r="AO37"/>
  <c r="AL37"/>
  <c r="AL38"/>
  <c r="AM38"/>
  <c r="AL39"/>
  <c r="AM39"/>
  <c r="AL40"/>
  <c r="AM40"/>
  <c r="AL41"/>
  <c r="AM41"/>
  <c r="AL42"/>
  <c r="AM42"/>
  <c r="AL43"/>
  <c r="AM43"/>
  <c r="AL44"/>
  <c r="AM44"/>
  <c r="AL45"/>
  <c r="AM45"/>
  <c r="AL46"/>
  <c r="AM46"/>
  <c r="AL47"/>
  <c r="AM47"/>
  <c r="AL48"/>
  <c r="AM48"/>
  <c r="AL49"/>
  <c r="AM49"/>
  <c r="AL50"/>
  <c r="AM50"/>
  <c r="AL51"/>
  <c r="AM51"/>
  <c r="AL52"/>
  <c r="AM52"/>
  <c r="AL53"/>
  <c r="AM53"/>
  <c r="AL54"/>
  <c r="AM54"/>
  <c r="AL55"/>
  <c r="AM55"/>
  <c r="AL56"/>
  <c r="AM56"/>
  <c r="AL57"/>
  <c r="AM57"/>
  <c r="AL58"/>
  <c r="AM58"/>
  <c r="AL59"/>
  <c r="AM59"/>
  <c r="AL60"/>
  <c r="AM60"/>
  <c r="AL61"/>
  <c r="AM61"/>
  <c r="AL62"/>
  <c r="AM62"/>
  <c r="AL63"/>
  <c r="AM63"/>
  <c r="AL64"/>
  <c r="AM64"/>
  <c r="AL65"/>
  <c r="AM65"/>
  <c r="AL66"/>
  <c r="AM66"/>
  <c r="AM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K66"/>
  <c r="AK65"/>
  <c r="AK64"/>
  <c r="AK63"/>
  <c r="AK62"/>
  <c r="AK61"/>
  <c r="AK60"/>
  <c r="AK59"/>
  <c r="AK58"/>
  <c r="AK57"/>
  <c r="AK56"/>
  <c r="AK55"/>
  <c r="AK54"/>
  <c r="AK53"/>
  <c r="AK52"/>
  <c r="AK51"/>
  <c r="AK50"/>
  <c r="AK49"/>
  <c r="AK48"/>
  <c r="AK47"/>
  <c r="AK46"/>
  <c r="AK45"/>
  <c r="AK44"/>
  <c r="AK43"/>
  <c r="AK42"/>
  <c r="AK41"/>
  <c r="AK40"/>
  <c r="AK39"/>
  <c r="AK38"/>
  <c r="AK37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10"/>
  <c r="M37"/>
  <c r="M164"/>
  <c r="N164"/>
  <c r="M163"/>
  <c r="N163"/>
  <c r="M162"/>
  <c r="N162"/>
  <c r="O164"/>
  <c r="M176"/>
  <c r="N176"/>
  <c r="M175"/>
  <c r="N175"/>
  <c r="O176"/>
  <c r="Z152"/>
  <c r="O152"/>
  <c r="M154"/>
  <c r="N154"/>
  <c r="M155"/>
  <c r="N155"/>
  <c r="O154"/>
  <c r="M167"/>
  <c r="N167"/>
  <c r="M168"/>
  <c r="N168"/>
  <c r="O167"/>
  <c r="Z175"/>
  <c r="AA175"/>
  <c r="M179"/>
  <c r="M166"/>
  <c r="N166"/>
  <c r="M165"/>
  <c r="N165"/>
  <c r="O166"/>
  <c r="O165"/>
  <c r="O162"/>
  <c r="M159"/>
  <c r="N159"/>
  <c r="M160"/>
  <c r="N160"/>
  <c r="M161"/>
  <c r="N161"/>
  <c r="O159"/>
  <c r="M157"/>
  <c r="N157"/>
  <c r="M158"/>
  <c r="N158"/>
  <c r="O157"/>
  <c r="N180"/>
  <c r="N179"/>
  <c r="M178"/>
  <c r="N178"/>
  <c r="AB173"/>
  <c r="AB174"/>
  <c r="AB175"/>
  <c r="AB176"/>
  <c r="AB177"/>
  <c r="AA177"/>
  <c r="Z177"/>
  <c r="M177"/>
  <c r="N177"/>
  <c r="AA176"/>
  <c r="Z176"/>
  <c r="O175"/>
  <c r="AA174"/>
  <c r="O168"/>
  <c r="Z174"/>
  <c r="M174"/>
  <c r="N174"/>
  <c r="O174"/>
  <c r="AA173"/>
  <c r="O155"/>
  <c r="Z173"/>
  <c r="M173"/>
  <c r="N173"/>
  <c r="AA172"/>
  <c r="O172"/>
  <c r="Z172"/>
  <c r="AB166"/>
  <c r="AB167"/>
  <c r="AB168"/>
  <c r="AB169"/>
  <c r="AB170"/>
  <c r="AA170"/>
  <c r="Z170"/>
  <c r="M170"/>
  <c r="N170"/>
  <c r="O170"/>
  <c r="AA169"/>
  <c r="Z169"/>
  <c r="M169"/>
  <c r="N169"/>
  <c r="AA168"/>
  <c r="Z168"/>
  <c r="AA167"/>
  <c r="Z167"/>
  <c r="AA166"/>
  <c r="O158"/>
  <c r="Z166"/>
  <c r="AA165"/>
  <c r="Z165"/>
  <c r="AB159"/>
  <c r="AB160"/>
  <c r="AB161"/>
  <c r="AB162"/>
  <c r="AB163"/>
  <c r="AA163"/>
  <c r="O150"/>
  <c r="Z163"/>
  <c r="O163"/>
  <c r="AA162"/>
  <c r="Z162"/>
  <c r="AA161"/>
  <c r="O160"/>
  <c r="Z161"/>
  <c r="O161"/>
  <c r="AA160"/>
  <c r="Z160"/>
  <c r="AA159"/>
  <c r="Z159"/>
  <c r="AA158"/>
  <c r="Z158"/>
  <c r="AB152"/>
  <c r="AB153"/>
  <c r="AB154"/>
  <c r="AB155"/>
  <c r="AB156"/>
  <c r="AA156"/>
  <c r="Z156"/>
  <c r="M156"/>
  <c r="N156"/>
  <c r="AA155"/>
  <c r="Z155"/>
  <c r="AA154"/>
  <c r="Z154"/>
  <c r="AA153"/>
  <c r="Z153"/>
  <c r="M153"/>
  <c r="N153"/>
  <c r="AA151"/>
  <c r="Z151"/>
  <c r="U91"/>
  <c r="U92"/>
  <c r="U93"/>
  <c r="U94"/>
  <c r="U95"/>
  <c r="U96"/>
  <c r="U97"/>
  <c r="U98"/>
  <c r="U99"/>
  <c r="U100"/>
  <c r="U90"/>
  <c r="S91"/>
  <c r="S92"/>
  <c r="S93"/>
  <c r="S94"/>
  <c r="S95"/>
  <c r="S96"/>
  <c r="S97"/>
  <c r="S98"/>
  <c r="S99"/>
  <c r="S100"/>
  <c r="S90"/>
  <c r="Q90"/>
  <c r="D164"/>
  <c r="D163"/>
  <c r="D162"/>
  <c r="D161"/>
  <c r="D160"/>
  <c r="D159"/>
  <c r="D158"/>
  <c r="D156"/>
  <c r="D155"/>
  <c r="D153"/>
  <c r="D152"/>
  <c r="D151"/>
  <c r="H59"/>
  <c r="I59"/>
  <c r="L38"/>
  <c r="M38"/>
  <c r="H38"/>
  <c r="R91"/>
  <c r="R92"/>
  <c r="R93"/>
  <c r="R94"/>
  <c r="R95"/>
  <c r="R96"/>
  <c r="R97"/>
  <c r="R98"/>
  <c r="R99"/>
  <c r="R100"/>
  <c r="P91"/>
  <c r="P92"/>
  <c r="P93"/>
  <c r="P94"/>
  <c r="P95"/>
  <c r="P96"/>
  <c r="P97"/>
  <c r="P98"/>
  <c r="P99"/>
  <c r="P100"/>
  <c r="P90"/>
  <c r="N90"/>
  <c r="L90"/>
  <c r="J90"/>
  <c r="H91"/>
  <c r="H92"/>
  <c r="H93"/>
  <c r="H94"/>
  <c r="H95"/>
  <c r="H96"/>
  <c r="H97"/>
  <c r="H98"/>
  <c r="H99"/>
  <c r="H100"/>
  <c r="H90"/>
  <c r="F91"/>
  <c r="F92"/>
  <c r="F93"/>
  <c r="F94"/>
  <c r="F95"/>
  <c r="F96"/>
  <c r="F97"/>
  <c r="F98"/>
  <c r="F99"/>
  <c r="F100"/>
  <c r="F90"/>
  <c r="D91"/>
  <c r="D92"/>
  <c r="D93"/>
  <c r="D94"/>
  <c r="D95"/>
  <c r="D96"/>
  <c r="D97"/>
  <c r="D98"/>
  <c r="D99"/>
  <c r="D100"/>
  <c r="D90"/>
  <c r="N91"/>
  <c r="N92"/>
  <c r="N93"/>
  <c r="N94"/>
  <c r="N95"/>
  <c r="N96"/>
  <c r="N97"/>
  <c r="N98"/>
  <c r="N99"/>
  <c r="N100"/>
  <c r="L91"/>
  <c r="L92"/>
  <c r="L93"/>
  <c r="L94"/>
  <c r="L95"/>
  <c r="L96"/>
  <c r="L97"/>
  <c r="L98"/>
  <c r="L99"/>
  <c r="L100"/>
  <c r="J91"/>
  <c r="J92"/>
  <c r="J93"/>
  <c r="J94"/>
  <c r="J95"/>
  <c r="J96"/>
  <c r="J97"/>
  <c r="J98"/>
  <c r="J99"/>
  <c r="J100"/>
  <c r="B91"/>
  <c r="B92"/>
  <c r="B93"/>
  <c r="B94"/>
  <c r="B95"/>
  <c r="B97"/>
  <c r="B98"/>
  <c r="B99"/>
  <c r="B100"/>
  <c r="AG41"/>
  <c r="Q91"/>
  <c r="Q92"/>
  <c r="Q93"/>
  <c r="Q94"/>
  <c r="Q95"/>
  <c r="Q96"/>
  <c r="Q97"/>
  <c r="Q98"/>
  <c r="Q99"/>
  <c r="Q100"/>
  <c r="O91"/>
  <c r="O92"/>
  <c r="O93"/>
  <c r="O94"/>
  <c r="O95"/>
  <c r="O96"/>
  <c r="O97"/>
  <c r="O98"/>
  <c r="O99"/>
  <c r="O100"/>
  <c r="O90"/>
  <c r="M91"/>
  <c r="M92"/>
  <c r="M93"/>
  <c r="M94"/>
  <c r="M95"/>
  <c r="M96"/>
  <c r="M97"/>
  <c r="M98"/>
  <c r="M99"/>
  <c r="M100"/>
  <c r="M90"/>
  <c r="I90"/>
  <c r="K90"/>
  <c r="C90"/>
  <c r="B75"/>
  <c r="B76"/>
  <c r="B77"/>
  <c r="B79"/>
  <c r="B80"/>
  <c r="B81"/>
  <c r="B82"/>
  <c r="B83"/>
  <c r="B84"/>
  <c r="B85"/>
  <c r="B86"/>
  <c r="N4"/>
  <c r="N5"/>
  <c r="O5"/>
  <c r="N6"/>
  <c r="O6"/>
  <c r="P3"/>
  <c r="N18"/>
  <c r="O18"/>
  <c r="N16"/>
  <c r="O16"/>
  <c r="N17"/>
  <c r="O17"/>
  <c r="P18"/>
  <c r="N30"/>
  <c r="O30"/>
  <c r="N29"/>
  <c r="O29"/>
  <c r="P30"/>
  <c r="AA6"/>
  <c r="AB6"/>
  <c r="AH62"/>
  <c r="AH63"/>
  <c r="AH64"/>
  <c r="AH65"/>
  <c r="AH66"/>
  <c r="AH55"/>
  <c r="AH56"/>
  <c r="AH57"/>
  <c r="AH58"/>
  <c r="AH59"/>
  <c r="AH48"/>
  <c r="AH49"/>
  <c r="AH50"/>
  <c r="AH51"/>
  <c r="AH52"/>
  <c r="AH41"/>
  <c r="AH42"/>
  <c r="AH43"/>
  <c r="AH44"/>
  <c r="AH45"/>
  <c r="AC6"/>
  <c r="AC7"/>
  <c r="AC8"/>
  <c r="AC9"/>
  <c r="AC10"/>
  <c r="AC13"/>
  <c r="AC14"/>
  <c r="AC15"/>
  <c r="AC16"/>
  <c r="AC17"/>
  <c r="AC20"/>
  <c r="AC21"/>
  <c r="AC22"/>
  <c r="AC23"/>
  <c r="AC24"/>
  <c r="AC27"/>
  <c r="AC28"/>
  <c r="AC29"/>
  <c r="AC30"/>
  <c r="AC31"/>
  <c r="AB31"/>
  <c r="AB30"/>
  <c r="AB29"/>
  <c r="AB28"/>
  <c r="AB27"/>
  <c r="AB26"/>
  <c r="AB24"/>
  <c r="AB23"/>
  <c r="AB22"/>
  <c r="AB21"/>
  <c r="AB20"/>
  <c r="AB19"/>
  <c r="AB17"/>
  <c r="AB16"/>
  <c r="AB15"/>
  <c r="AB14"/>
  <c r="AB13"/>
  <c r="AB12"/>
  <c r="AB10"/>
  <c r="AB9"/>
  <c r="AB8"/>
  <c r="AB7"/>
  <c r="AB5"/>
  <c r="P29"/>
  <c r="AA5"/>
  <c r="P6"/>
  <c r="N19"/>
  <c r="O19"/>
  <c r="N20"/>
  <c r="O20"/>
  <c r="P19"/>
  <c r="AA31"/>
  <c r="P20"/>
  <c r="AA30"/>
  <c r="N8"/>
  <c r="O8"/>
  <c r="N9"/>
  <c r="O9"/>
  <c r="P8"/>
  <c r="AA29"/>
  <c r="AA28"/>
  <c r="P9"/>
  <c r="AA27"/>
  <c r="AA26"/>
  <c r="P5"/>
  <c r="AA24"/>
  <c r="AA23"/>
  <c r="N11"/>
  <c r="O11"/>
  <c r="N12"/>
  <c r="O12"/>
  <c r="P11"/>
  <c r="AA22"/>
  <c r="AA21"/>
  <c r="P12"/>
  <c r="AA20"/>
  <c r="AA19"/>
  <c r="P4"/>
  <c r="N13"/>
  <c r="O13"/>
  <c r="N14"/>
  <c r="O14"/>
  <c r="N15"/>
  <c r="O15"/>
  <c r="P13"/>
  <c r="AA17"/>
  <c r="AA16"/>
  <c r="P14"/>
  <c r="AA15"/>
  <c r="AA14"/>
  <c r="P15"/>
  <c r="AA13"/>
  <c r="AA12"/>
  <c r="P16"/>
  <c r="AA10"/>
  <c r="AA9"/>
  <c r="P17"/>
  <c r="AA8"/>
  <c r="AA7"/>
  <c r="AG66"/>
  <c r="AG65"/>
  <c r="AG64"/>
  <c r="AG63"/>
  <c r="AG62"/>
  <c r="AG61"/>
  <c r="AG59"/>
  <c r="AG58"/>
  <c r="AG57"/>
  <c r="AG56"/>
  <c r="AG55"/>
  <c r="AG54"/>
  <c r="AG52"/>
  <c r="AG51"/>
  <c r="AG50"/>
  <c r="U39"/>
  <c r="U49"/>
  <c r="S59"/>
  <c r="T59"/>
  <c r="U59"/>
  <c r="AF49"/>
  <c r="AG49"/>
  <c r="AG48"/>
  <c r="AG47"/>
  <c r="AG45"/>
  <c r="AG44"/>
  <c r="AG43"/>
  <c r="AG42"/>
  <c r="AG40"/>
  <c r="U41"/>
  <c r="U55"/>
  <c r="AF65"/>
  <c r="AF66"/>
  <c r="S43"/>
  <c r="T43"/>
  <c r="T44"/>
  <c r="U43"/>
  <c r="S57"/>
  <c r="T57"/>
  <c r="S56"/>
  <c r="T56"/>
  <c r="U57"/>
  <c r="AF63"/>
  <c r="U56"/>
  <c r="AF64"/>
  <c r="U44"/>
  <c r="S60"/>
  <c r="T60"/>
  <c r="S61"/>
  <c r="T61"/>
  <c r="U60"/>
  <c r="AF62"/>
  <c r="U61"/>
  <c r="AF61"/>
  <c r="U40"/>
  <c r="AF59"/>
  <c r="AF58"/>
  <c r="U46"/>
  <c r="AF57"/>
  <c r="AF56"/>
  <c r="AF55"/>
  <c r="S63"/>
  <c r="T63"/>
  <c r="U63"/>
  <c r="AF54"/>
  <c r="AF52"/>
  <c r="AF51"/>
  <c r="AF50"/>
  <c r="U50"/>
  <c r="S65"/>
  <c r="T65"/>
  <c r="S64"/>
  <c r="T64"/>
  <c r="U65"/>
  <c r="AF48"/>
  <c r="U64"/>
  <c r="AF47"/>
  <c r="U53"/>
  <c r="AF41"/>
  <c r="AF45"/>
  <c r="AF44"/>
  <c r="U52"/>
  <c r="AF42"/>
  <c r="AF43"/>
  <c r="AF40"/>
  <c r="S42"/>
  <c r="T42"/>
  <c r="S45"/>
  <c r="T45"/>
  <c r="S58"/>
  <c r="T58"/>
  <c r="S62"/>
  <c r="T62"/>
  <c r="S66"/>
  <c r="T66"/>
  <c r="S67"/>
  <c r="T67"/>
  <c r="S68"/>
  <c r="T68"/>
  <c r="S69"/>
  <c r="T69"/>
  <c r="H50"/>
  <c r="H39"/>
  <c r="H40"/>
  <c r="H41"/>
  <c r="H42"/>
  <c r="H44"/>
  <c r="H45"/>
  <c r="H46"/>
  <c r="H47"/>
  <c r="H48"/>
  <c r="H49"/>
  <c r="H51"/>
  <c r="H52"/>
  <c r="H53"/>
  <c r="N7"/>
  <c r="O7"/>
  <c r="N10"/>
  <c r="O10"/>
  <c r="N21"/>
  <c r="O21"/>
  <c r="N22"/>
  <c r="O22"/>
  <c r="N23"/>
  <c r="O23"/>
  <c r="N24"/>
  <c r="O24"/>
  <c r="N25"/>
  <c r="O25"/>
  <c r="N26"/>
  <c r="O26"/>
  <c r="N27"/>
  <c r="O27"/>
  <c r="N28"/>
  <c r="O28"/>
  <c r="N31"/>
  <c r="O31"/>
  <c r="N32"/>
  <c r="O32"/>
  <c r="N33"/>
  <c r="O33"/>
  <c r="N34"/>
  <c r="O34"/>
  <c r="D8"/>
  <c r="E4"/>
  <c r="D11"/>
  <c r="E11"/>
  <c r="L39"/>
  <c r="M39"/>
  <c r="L40"/>
  <c r="M40"/>
  <c r="L41"/>
  <c r="M41"/>
  <c r="L42"/>
  <c r="M42"/>
  <c r="L43"/>
  <c r="M43"/>
  <c r="L44"/>
  <c r="M44"/>
  <c r="L45"/>
  <c r="M45"/>
  <c r="L46"/>
  <c r="M46"/>
  <c r="L47"/>
  <c r="M47"/>
  <c r="L48"/>
  <c r="M48"/>
  <c r="L49"/>
  <c r="M49"/>
  <c r="L50"/>
  <c r="M50"/>
  <c r="L51"/>
  <c r="M51"/>
  <c r="L52"/>
  <c r="M52"/>
  <c r="L53"/>
  <c r="M53"/>
  <c r="L54"/>
  <c r="M54"/>
  <c r="L55"/>
  <c r="M55"/>
  <c r="L56"/>
  <c r="M56"/>
  <c r="L57"/>
  <c r="M57"/>
  <c r="L58"/>
  <c r="M58"/>
  <c r="L59"/>
  <c r="M59"/>
  <c r="L60"/>
  <c r="M60"/>
  <c r="L61"/>
  <c r="M61"/>
  <c r="L62"/>
  <c r="M62"/>
  <c r="L63"/>
  <c r="M63"/>
  <c r="L64"/>
  <c r="M64"/>
  <c r="L65"/>
  <c r="M65"/>
  <c r="L66"/>
  <c r="M66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10"/>
  <c r="G100"/>
  <c r="E100"/>
  <c r="C100"/>
  <c r="G99"/>
  <c r="E99"/>
  <c r="C99"/>
  <c r="G98"/>
  <c r="E98"/>
  <c r="C98"/>
  <c r="G97"/>
  <c r="E97"/>
  <c r="C97"/>
  <c r="G96"/>
  <c r="E96"/>
  <c r="C96"/>
  <c r="G95"/>
  <c r="E95"/>
  <c r="C95"/>
  <c r="G94"/>
  <c r="E94"/>
  <c r="C94"/>
  <c r="G93"/>
  <c r="E93"/>
  <c r="C93"/>
  <c r="G92"/>
  <c r="E92"/>
  <c r="C92"/>
  <c r="G91"/>
  <c r="E91"/>
  <c r="C91"/>
  <c r="G90"/>
  <c r="E90"/>
  <c r="K100"/>
  <c r="I100"/>
  <c r="K99"/>
  <c r="I99"/>
  <c r="K98"/>
  <c r="I98"/>
  <c r="K97"/>
  <c r="I97"/>
  <c r="K96"/>
  <c r="I96"/>
  <c r="K95"/>
  <c r="I95"/>
  <c r="K94"/>
  <c r="I94"/>
  <c r="K93"/>
  <c r="I93"/>
  <c r="K92"/>
  <c r="I92"/>
  <c r="K91"/>
  <c r="I91"/>
  <c r="D5"/>
  <c r="E5"/>
  <c r="D6"/>
  <c r="E6"/>
  <c r="D7"/>
  <c r="E7"/>
  <c r="E8"/>
  <c r="D9"/>
  <c r="E9"/>
  <c r="D10"/>
  <c r="E10"/>
  <c r="D12"/>
  <c r="E12"/>
  <c r="D13"/>
  <c r="E13"/>
  <c r="D14"/>
  <c r="E14"/>
  <c r="D15"/>
  <c r="E15"/>
  <c r="D16"/>
  <c r="E16"/>
  <c r="D17"/>
  <c r="E17"/>
  <c r="D18"/>
  <c r="E18"/>
  <c r="D19"/>
  <c r="E19"/>
</calcChain>
</file>

<file path=xl/sharedStrings.xml><?xml version="1.0" encoding="utf-8"?>
<sst xmlns="http://schemas.openxmlformats.org/spreadsheetml/2006/main" count="732" uniqueCount="237">
  <si>
    <t>log 10 IC50 Values</t>
    <phoneticPr fontId="1" type="noConversion"/>
  </si>
  <si>
    <t>R0 Converted Drugless Growth Rate (divide by 0.000693783)</t>
    <phoneticPr fontId="1" type="noConversion"/>
  </si>
  <si>
    <t xml:space="preserve">Scaling Factor = </t>
    <phoneticPr fontId="1" type="noConversion"/>
  </si>
  <si>
    <t>Sin Function</t>
    <phoneticPr fontId="1" type="noConversion"/>
  </si>
  <si>
    <t>Brandon R0</t>
    <phoneticPr fontId="1" type="noConversion"/>
  </si>
  <si>
    <t>R0 Standard Error</t>
    <phoneticPr fontId="1" type="noConversion"/>
  </si>
  <si>
    <t>n/a</t>
    <phoneticPr fontId="1" type="noConversion"/>
  </si>
  <si>
    <t>1101 (13)</t>
    <phoneticPr fontId="1" type="noConversion"/>
  </si>
  <si>
    <t>1101 (13)</t>
    <phoneticPr fontId="1" type="noConversion"/>
  </si>
  <si>
    <t>0111 (15)</t>
    <phoneticPr fontId="1" type="noConversion"/>
  </si>
  <si>
    <t xml:space="preserve">       NaN</t>
  </si>
  <si>
    <t xml:space="preserve"> NaN</t>
  </si>
  <si>
    <t>MATLAB</t>
    <phoneticPr fontId="1" type="noConversion"/>
  </si>
  <si>
    <t>Lozovsky</t>
    <phoneticPr fontId="1" type="noConversion"/>
  </si>
  <si>
    <t>&lt; 0.001</t>
  </si>
  <si>
    <t>&lt; 0.001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</si>
  <si>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</si>
  <si>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</si>
  <si>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</si>
  <si>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</si>
  <si>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</si>
  <si>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</si>
  <si>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8</t>
    <phoneticPr fontId="1" type="noConversion"/>
  </si>
  <si>
    <t>7</t>
    <phoneticPr fontId="1" type="noConversion"/>
  </si>
  <si>
    <t>9</t>
    <phoneticPr fontId="1" type="noConversion"/>
  </si>
  <si>
    <t>10</t>
    <phoneticPr fontId="1" type="noConversion"/>
  </si>
  <si>
    <t>Going to three mutant alleles</t>
    <phoneticPr fontId="1" type="noConversion"/>
  </si>
  <si>
    <t>*</t>
    <phoneticPr fontId="1" type="noConversion"/>
  </si>
  <si>
    <t>*</t>
    <phoneticPr fontId="1" type="noConversion"/>
  </si>
  <si>
    <t>0000 (0)</t>
    <phoneticPr fontId="1" type="noConversion"/>
  </si>
  <si>
    <t>0001 (1)</t>
    <phoneticPr fontId="1" type="noConversion"/>
  </si>
  <si>
    <t>0010 (2)</t>
    <phoneticPr fontId="1" type="noConversion"/>
  </si>
  <si>
    <t>0101 (10)</t>
  </si>
  <si>
    <t>0101 (10)</t>
    <phoneticPr fontId="1" type="noConversion"/>
  </si>
  <si>
    <t>0101 (10)</t>
    <phoneticPr fontId="1" type="noConversion"/>
  </si>
  <si>
    <t>0110 (9)</t>
  </si>
  <si>
    <t>0110 (9)</t>
    <phoneticPr fontId="1" type="noConversion"/>
  </si>
  <si>
    <t>0110 (9)</t>
    <phoneticPr fontId="1" type="noConversion"/>
  </si>
  <si>
    <t>1001 (8)</t>
    <phoneticPr fontId="1" type="noConversion"/>
  </si>
  <si>
    <t>1010 (7)</t>
  </si>
  <si>
    <t>1010 (7)</t>
    <phoneticPr fontId="1" type="noConversion"/>
  </si>
  <si>
    <t>1100 (6)</t>
  </si>
  <si>
    <t>1100 (6)</t>
    <phoneticPr fontId="1" type="noConversion"/>
  </si>
  <si>
    <t>0111 (15)</t>
  </si>
  <si>
    <t>Geo Avg wj</t>
    <phoneticPr fontId="1" type="noConversion"/>
  </si>
  <si>
    <t>Scaled</t>
    <phoneticPr fontId="1" type="noConversion"/>
  </si>
  <si>
    <t xml:space="preserve">Growth </t>
    <phoneticPr fontId="1" type="noConversion"/>
  </si>
  <si>
    <t>Rate</t>
    <phoneticPr fontId="1" type="noConversion"/>
  </si>
  <si>
    <t>Dosage # (Week)</t>
    <phoneticPr fontId="1" type="noConversion"/>
  </si>
  <si>
    <t>Wrightian Avg Fitness (multidose activate excel)</t>
    <phoneticPr fontId="1" type="noConversion"/>
  </si>
  <si>
    <t xml:space="preserve">0000 </t>
    <phoneticPr fontId="1" type="noConversion"/>
  </si>
  <si>
    <t xml:space="preserve">0001 </t>
    <phoneticPr fontId="1" type="noConversion"/>
  </si>
  <si>
    <t xml:space="preserve">0010 </t>
    <phoneticPr fontId="1" type="noConversion"/>
  </si>
  <si>
    <t>1010</t>
    <phoneticPr fontId="1" type="noConversion"/>
  </si>
  <si>
    <t>Hours</t>
    <phoneticPr fontId="1" type="noConversion"/>
  </si>
  <si>
    <t>Generations</t>
    <phoneticPr fontId="1" type="noConversion"/>
  </si>
  <si>
    <t>mg/L</t>
    <phoneticPr fontId="1" type="noConversion"/>
  </si>
  <si>
    <t>mg/L</t>
    <phoneticPr fontId="1" type="noConversion"/>
  </si>
  <si>
    <t>Molar</t>
    <phoneticPr fontId="1" type="noConversion"/>
  </si>
  <si>
    <t>Mutation 4</t>
    <phoneticPr fontId="1" type="noConversion"/>
  </si>
  <si>
    <t>*pfix1</t>
    <phoneticPr fontId="1" type="noConversion"/>
  </si>
  <si>
    <t>*pfix2</t>
    <phoneticPr fontId="1" type="noConversion"/>
  </si>
  <si>
    <t>*pfix3</t>
    <phoneticPr fontId="1" type="noConversion"/>
  </si>
  <si>
    <t>*pfix4</t>
    <phoneticPr fontId="1" type="noConversion"/>
  </si>
  <si>
    <t>Total *Pfix</t>
    <phoneticPr fontId="1" type="noConversion"/>
  </si>
  <si>
    <t>Conditioned *Pfix</t>
    <phoneticPr fontId="1" type="noConversion"/>
  </si>
  <si>
    <t>Pathway #</t>
    <phoneticPr fontId="1" type="noConversion"/>
  </si>
  <si>
    <t>Piece-wise function</t>
    <phoneticPr fontId="1" type="noConversion"/>
  </si>
  <si>
    <t>Total *Pfix ** (double check)</t>
    <phoneticPr fontId="1" type="noConversion"/>
  </si>
  <si>
    <t>Total *Pfix ** (double checK)</t>
    <phoneticPr fontId="1" type="noConversion"/>
  </si>
  <si>
    <t>0110</t>
    <phoneticPr fontId="1" type="noConversion"/>
  </si>
  <si>
    <t>0101</t>
    <phoneticPr fontId="1" type="noConversion"/>
  </si>
  <si>
    <t>1111</t>
    <phoneticPr fontId="1" type="noConversion"/>
  </si>
  <si>
    <t>0110</t>
    <phoneticPr fontId="1" type="noConversion"/>
  </si>
  <si>
    <t>0011</t>
    <phoneticPr fontId="1" type="noConversion"/>
  </si>
  <si>
    <t>1110</t>
    <phoneticPr fontId="1" type="noConversion"/>
  </si>
  <si>
    <t>0111</t>
    <phoneticPr fontId="1" type="noConversion"/>
  </si>
  <si>
    <t>1011</t>
    <phoneticPr fontId="1" type="noConversion"/>
  </si>
  <si>
    <t>1110</t>
    <phoneticPr fontId="1" type="noConversion"/>
  </si>
  <si>
    <t>1111</t>
    <phoneticPr fontId="1" type="noConversion"/>
  </si>
  <si>
    <t>1111</t>
    <phoneticPr fontId="1" type="noConversion"/>
  </si>
  <si>
    <t>1111</t>
    <phoneticPr fontId="1" type="noConversion"/>
  </si>
  <si>
    <t>0111</t>
    <phoneticPr fontId="1" type="noConversion"/>
  </si>
  <si>
    <t>0001</t>
    <phoneticPr fontId="1" type="noConversion"/>
  </si>
  <si>
    <t>0101</t>
    <phoneticPr fontId="1" type="noConversion"/>
  </si>
  <si>
    <t>Mutation 1</t>
    <phoneticPr fontId="1" type="noConversion"/>
  </si>
  <si>
    <t>Mutation 2</t>
    <phoneticPr fontId="1" type="noConversion"/>
  </si>
  <si>
    <t>Mutation 3</t>
    <phoneticPr fontId="1" type="noConversion"/>
  </si>
  <si>
    <t>0.1 (w)</t>
    <phoneticPr fontId="1" type="noConversion"/>
  </si>
  <si>
    <t>0.1 (m)</t>
    <phoneticPr fontId="1" type="noConversion"/>
  </si>
  <si>
    <t>1 m</t>
    <phoneticPr fontId="1" type="noConversion"/>
  </si>
  <si>
    <t>0111 (15)</t>
    <phoneticPr fontId="1" type="noConversion"/>
  </si>
  <si>
    <t>1110 (12)</t>
  </si>
  <si>
    <t>1110 (12)</t>
    <phoneticPr fontId="1" type="noConversion"/>
  </si>
  <si>
    <t>1101 (13)</t>
  </si>
  <si>
    <t>1101 (13)</t>
    <phoneticPr fontId="1" type="noConversion"/>
  </si>
  <si>
    <t>1011 (14)</t>
    <phoneticPr fontId="1" type="noConversion"/>
  </si>
  <si>
    <t>1000 (2)</t>
    <phoneticPr fontId="1" type="noConversion"/>
  </si>
  <si>
    <t>0100 (3)</t>
    <phoneticPr fontId="1" type="noConversion"/>
  </si>
  <si>
    <t>0010 (4)</t>
    <phoneticPr fontId="1" type="noConversion"/>
  </si>
  <si>
    <t>0011 (11)</t>
    <phoneticPr fontId="1" type="noConversion"/>
  </si>
  <si>
    <t>0000 (1)</t>
    <phoneticPr fontId="1" type="noConversion"/>
  </si>
  <si>
    <t>0001 (5)</t>
    <phoneticPr fontId="1" type="noConversion"/>
  </si>
  <si>
    <t>0101 (10)</t>
    <phoneticPr fontId="1" type="noConversion"/>
  </si>
  <si>
    <t>0110 (9)</t>
    <phoneticPr fontId="1" type="noConversion"/>
  </si>
  <si>
    <t>0101 (10)</t>
    <phoneticPr fontId="1" type="noConversion"/>
  </si>
  <si>
    <t>1100 (6)</t>
    <phoneticPr fontId="1" type="noConversion"/>
  </si>
  <si>
    <t>0111 (15)</t>
    <phoneticPr fontId="1" type="noConversion"/>
  </si>
  <si>
    <t>0011 (3)</t>
    <phoneticPr fontId="1" type="noConversion"/>
  </si>
  <si>
    <t>0100 (4)</t>
    <phoneticPr fontId="1" type="noConversion"/>
  </si>
  <si>
    <t>0101 (5)</t>
    <phoneticPr fontId="1" type="noConversion"/>
  </si>
  <si>
    <t>0110 (6)</t>
    <phoneticPr fontId="1" type="noConversion"/>
  </si>
  <si>
    <t>0111 (7)</t>
    <phoneticPr fontId="1" type="noConversion"/>
  </si>
  <si>
    <t>1000 (8)</t>
    <phoneticPr fontId="1" type="noConversion"/>
  </si>
  <si>
    <t>1001 (9)</t>
    <phoneticPr fontId="1" type="noConversion"/>
  </si>
  <si>
    <t>1010 (10)</t>
    <phoneticPr fontId="1" type="noConversion"/>
  </si>
  <si>
    <t>1011 (11)</t>
    <phoneticPr fontId="1" type="noConversion"/>
  </si>
  <si>
    <t>1100 (12)</t>
    <phoneticPr fontId="1" type="noConversion"/>
  </si>
  <si>
    <t>1110 (14)</t>
    <phoneticPr fontId="1" type="noConversion"/>
  </si>
  <si>
    <t>1111 (15)</t>
  </si>
  <si>
    <t>1111 (15)</t>
    <phoneticPr fontId="1" type="noConversion"/>
  </si>
  <si>
    <t>Elena IC50 Initial</t>
    <phoneticPr fontId="1" type="noConversion"/>
  </si>
  <si>
    <t>SD</t>
    <phoneticPr fontId="1" type="noConversion"/>
  </si>
  <si>
    <t>0000 (0)</t>
    <phoneticPr fontId="1" type="noConversion"/>
  </si>
  <si>
    <t>1000 (8)</t>
    <phoneticPr fontId="1" type="noConversion"/>
  </si>
  <si>
    <t>1111 (16)</t>
  </si>
  <si>
    <t>1111 (16)</t>
    <phoneticPr fontId="1" type="noConversion"/>
  </si>
  <si>
    <t>1111 (16)</t>
    <phoneticPr fontId="1" type="noConversion"/>
  </si>
  <si>
    <t>Arith avg mi</t>
    <phoneticPr fontId="1" type="noConversion"/>
  </si>
  <si>
    <t>Elena IC50 Convert</t>
    <phoneticPr fontId="1" type="noConversion"/>
  </si>
  <si>
    <t>Brandon IC50</t>
    <phoneticPr fontId="1" type="noConversion"/>
  </si>
  <si>
    <t>Allele</t>
    <phoneticPr fontId="1" type="noConversion"/>
  </si>
  <si>
    <t>n/a</t>
    <phoneticPr fontId="1" type="noConversion"/>
  </si>
  <si>
    <t>Standard Error</t>
    <phoneticPr fontId="1" type="noConversion"/>
  </si>
  <si>
    <t>Sel. Coeff.</t>
    <phoneticPr fontId="1" type="noConversion"/>
  </si>
  <si>
    <t>Pfix</t>
    <phoneticPr fontId="1" type="noConversion"/>
  </si>
  <si>
    <t>Hours</t>
    <phoneticPr fontId="1" type="noConversion"/>
  </si>
  <si>
    <t>Generations</t>
    <phoneticPr fontId="1" type="noConversion"/>
  </si>
  <si>
    <t>Hours</t>
    <phoneticPr fontId="1" type="noConversion"/>
  </si>
  <si>
    <t>mg/L</t>
    <phoneticPr fontId="1" type="noConversion"/>
  </si>
  <si>
    <t>Relative Fitness (wj/wi)</t>
    <phoneticPr fontId="1" type="noConversion"/>
  </si>
  <si>
    <t xml:space="preserve">Rough PK Function </t>
    <phoneticPr fontId="1" type="noConversion"/>
  </si>
  <si>
    <t>0100 (4)</t>
    <phoneticPr fontId="1" type="noConversion"/>
  </si>
  <si>
    <t>0010 (2)</t>
    <phoneticPr fontId="1" type="noConversion"/>
  </si>
  <si>
    <t>0001 (1)</t>
    <phoneticPr fontId="1" type="noConversion"/>
  </si>
  <si>
    <t>1100 (12)</t>
    <phoneticPr fontId="1" type="noConversion"/>
  </si>
  <si>
    <t>1010 (10)</t>
    <phoneticPr fontId="1" type="noConversion"/>
  </si>
  <si>
    <t>1001 (9)</t>
    <phoneticPr fontId="1" type="noConversion"/>
  </si>
  <si>
    <t>0110 (6)</t>
    <phoneticPr fontId="1" type="noConversion"/>
  </si>
  <si>
    <t>0101 (5)</t>
    <phoneticPr fontId="1" type="noConversion"/>
  </si>
  <si>
    <t>0011 (3)</t>
    <phoneticPr fontId="1" type="noConversion"/>
  </si>
  <si>
    <t>1001 (9)</t>
    <phoneticPr fontId="1" type="noConversion"/>
  </si>
  <si>
    <t>1110 (14)</t>
    <phoneticPr fontId="1" type="noConversion"/>
  </si>
  <si>
    <t>1011 (11)</t>
    <phoneticPr fontId="1" type="noConversion"/>
  </si>
  <si>
    <t>0111 (7)</t>
    <phoneticPr fontId="1" type="noConversion"/>
  </si>
  <si>
    <t>1111 (15)</t>
    <phoneticPr fontId="1" type="noConversion"/>
  </si>
  <si>
    <t>y=0.5935*cos((2pi/3.5)x)+0.801</t>
    <phoneticPr fontId="1" type="noConversion"/>
  </si>
  <si>
    <t>n/a</t>
    <phoneticPr fontId="1" type="noConversion"/>
  </si>
  <si>
    <t>Pyrimethamine</t>
    <phoneticPr fontId="1" type="noConversion"/>
  </si>
  <si>
    <t>0001</t>
    <phoneticPr fontId="1" type="noConversion"/>
  </si>
  <si>
    <t>0010</t>
    <phoneticPr fontId="1" type="noConversion"/>
  </si>
  <si>
    <t>0100</t>
    <phoneticPr fontId="1" type="noConversion"/>
  </si>
  <si>
    <t>1000</t>
    <phoneticPr fontId="1" type="noConversion"/>
  </si>
  <si>
    <t>0011</t>
    <phoneticPr fontId="1" type="noConversion"/>
  </si>
  <si>
    <t>0101</t>
    <phoneticPr fontId="1" type="noConversion"/>
  </si>
  <si>
    <t>0110</t>
    <phoneticPr fontId="1" type="noConversion"/>
  </si>
  <si>
    <t>1001</t>
    <phoneticPr fontId="1" type="noConversion"/>
  </si>
  <si>
    <t>1010</t>
    <phoneticPr fontId="1" type="noConversion"/>
  </si>
  <si>
    <t>1100</t>
    <phoneticPr fontId="1" type="noConversion"/>
  </si>
  <si>
    <t>0111</t>
    <phoneticPr fontId="1" type="noConversion"/>
  </si>
  <si>
    <t>1011</t>
    <phoneticPr fontId="1" type="noConversion"/>
  </si>
  <si>
    <t>1101</t>
    <phoneticPr fontId="1" type="noConversion"/>
  </si>
  <si>
    <t>1110</t>
    <phoneticPr fontId="1" type="noConversion"/>
  </si>
  <si>
    <t>1111</t>
    <phoneticPr fontId="1" type="noConversion"/>
  </si>
  <si>
    <t>Allele</t>
    <phoneticPr fontId="1" type="noConversion"/>
  </si>
  <si>
    <t>0.1 (w)</t>
    <phoneticPr fontId="1" type="noConversion"/>
  </si>
  <si>
    <t>1 (w)</t>
    <phoneticPr fontId="1" type="noConversion"/>
  </si>
  <si>
    <t>Step Function (even weight)</t>
    <phoneticPr fontId="1" type="noConversion"/>
  </si>
  <si>
    <t>Geo Avg w</t>
    <phoneticPr fontId="1" type="noConversion"/>
  </si>
  <si>
    <t>0000</t>
    <phoneticPr fontId="1" type="noConversion"/>
  </si>
  <si>
    <r>
      <t xml:space="preserve">0.1, 1 </t>
    </r>
    <r>
      <rPr>
        <sz val="10"/>
        <rFont val="Symbol"/>
      </rPr>
      <t>m</t>
    </r>
    <r>
      <rPr>
        <sz val="10"/>
        <rFont val="Verdana"/>
      </rPr>
      <t>m</t>
    </r>
    <phoneticPr fontId="1" type="noConversion"/>
  </si>
  <si>
    <t xml:space="preserve">Sine Function 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</si>
  <si>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</si>
  <si>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</si>
  <si>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</si>
  <si>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</si>
  <si>
    <t>y= 1, 0.1 for equal amounts of time (3.5 generations)</t>
    <phoneticPr fontId="1" type="noConversion"/>
  </si>
  <si>
    <t>Hours</t>
    <phoneticPr fontId="1" type="noConversion"/>
  </si>
  <si>
    <t>mg/l</t>
    <phoneticPr fontId="1" type="noConversion"/>
  </si>
  <si>
    <t>ln(w) = Avg m</t>
    <phoneticPr fontId="1" type="noConversion"/>
  </si>
  <si>
    <t>From (i)</t>
    <phoneticPr fontId="1" type="noConversion"/>
  </si>
  <si>
    <t>To (j)</t>
    <phoneticPr fontId="1" type="noConversion"/>
  </si>
  <si>
    <t>Geo Avg wi</t>
    <phoneticPr fontId="1" type="noConversion"/>
  </si>
  <si>
    <t>1011 (14)</t>
  </si>
  <si>
    <t>1011 (14)</t>
    <phoneticPr fontId="1" type="noConversion"/>
  </si>
  <si>
    <t>1001 (8)</t>
  </si>
  <si>
    <t>1001 (8)</t>
    <phoneticPr fontId="1" type="noConversion"/>
  </si>
  <si>
    <t>Arith avg mi</t>
    <phoneticPr fontId="1" type="noConversion"/>
  </si>
  <si>
    <t>Arith avg mj</t>
    <phoneticPr fontId="1" type="noConversion"/>
  </si>
  <si>
    <t>0000 (1)</t>
  </si>
  <si>
    <t>0000 (1)</t>
    <phoneticPr fontId="1" type="noConversion"/>
  </si>
  <si>
    <t>0000 (1)</t>
    <phoneticPr fontId="1" type="noConversion"/>
  </si>
  <si>
    <t>0001 (5)</t>
  </si>
  <si>
    <t>0001 (5)</t>
    <phoneticPr fontId="1" type="noConversion"/>
  </si>
  <si>
    <t>0010 (4)</t>
  </si>
  <si>
    <t>0010 (4)</t>
    <phoneticPr fontId="1" type="noConversion"/>
  </si>
  <si>
    <t>0010 (4)</t>
    <phoneticPr fontId="1" type="noConversion"/>
  </si>
  <si>
    <t>0100 (3)</t>
  </si>
  <si>
    <t>0100 (3)</t>
    <phoneticPr fontId="1" type="noConversion"/>
  </si>
  <si>
    <t>1000 (2)</t>
  </si>
  <si>
    <t>1000 (2)</t>
    <phoneticPr fontId="1" type="noConversion"/>
  </si>
  <si>
    <t>1000 (2)</t>
    <phoneticPr fontId="1" type="noConversion"/>
  </si>
  <si>
    <t>0011 (11)</t>
  </si>
  <si>
    <t>0011 (11)</t>
    <phoneticPr fontId="1" type="noConversion"/>
  </si>
  <si>
    <t>y=11.193*((1-exp(-0.40051*x*n))/(1-exp(-0.40051*x))*exp(-0.40051*x))+0.1723*((1-exp(-0.006777*x*n))/(1-exp(-0.006777*x))*exp(-0.006777*x))-11.364*((1-exp(-0.4146*x*n))/(1-exp(-0.4146*x))*exp(-0.4146*x))</t>
    <phoneticPr fontId="1" type="noConversion"/>
  </si>
  <si>
    <t>Drugless Growth (R0 without scaling)</t>
    <phoneticPr fontId="1" type="noConversion"/>
  </si>
  <si>
    <t>Molar</t>
    <phoneticPr fontId="1" type="noConversion"/>
  </si>
  <si>
    <t>Molar</t>
    <phoneticPr fontId="1" type="noConversion"/>
  </si>
  <si>
    <t>PK Model Function</t>
    <phoneticPr fontId="1" type="noConversion"/>
  </si>
  <si>
    <t>Allele</t>
    <phoneticPr fontId="1" type="noConversion"/>
  </si>
  <si>
    <t>PK Function</t>
    <phoneticPr fontId="1" type="noConversion"/>
  </si>
  <si>
    <t>y=(0.5935*cos((2pi/3.5)x)+0.80065)*10^-6</t>
    <phoneticPr fontId="1" type="noConversion"/>
  </si>
  <si>
    <t>Geo Avg Fitness e^((1/t)*integral(m(d(t)) from 0 to 100</t>
    <phoneticPr fontId="1" type="noConversion"/>
  </si>
  <si>
    <t>Mathematica V</t>
    <phoneticPr fontId="1" type="noConversion"/>
  </si>
  <si>
    <t>Conditioned Pfix</t>
    <phoneticPr fontId="1" type="noConversion"/>
  </si>
  <si>
    <t>0000</t>
    <phoneticPr fontId="1" type="noConversion"/>
  </si>
  <si>
    <t>0100</t>
    <phoneticPr fontId="1" type="noConversion"/>
  </si>
  <si>
    <t>0010</t>
    <phoneticPr fontId="1" type="noConversion"/>
  </si>
  <si>
    <t>1100</t>
    <phoneticPr fontId="1" type="noConversion"/>
  </si>
  <si>
    <t>1010</t>
    <phoneticPr fontId="1" type="noConversion"/>
  </si>
  <si>
    <t>1001</t>
    <phoneticPr fontId="1" type="noConversion"/>
  </si>
  <si>
    <t>1110</t>
    <phoneticPr fontId="1" type="noConversion"/>
  </si>
  <si>
    <t>1101</t>
    <phoneticPr fontId="1" type="noConversion"/>
  </si>
  <si>
    <t>1011</t>
    <phoneticPr fontId="1" type="noConversion"/>
  </si>
  <si>
    <t>1111</t>
    <phoneticPr fontId="1" type="noConversion"/>
  </si>
  <si>
    <t>1000</t>
    <phoneticPr fontId="1" type="noConversion"/>
  </si>
  <si>
    <t>1100</t>
    <phoneticPr fontId="1" type="noConversion"/>
  </si>
</sst>
</file>

<file path=xl/styles.xml><?xml version="1.0" encoding="utf-8"?>
<styleSheet xmlns="http://schemas.openxmlformats.org/spreadsheetml/2006/main">
  <fonts count="7">
    <font>
      <sz val="10"/>
      <name val="Verdana"/>
    </font>
    <font>
      <sz val="8"/>
      <name val="Verdana"/>
    </font>
    <font>
      <sz val="12"/>
      <color indexed="8"/>
      <name val="Calibri"/>
      <family val="2"/>
    </font>
    <font>
      <sz val="10"/>
      <name val="Symbol"/>
    </font>
    <font>
      <sz val="12"/>
      <color indexed="17"/>
      <name val="Calibri"/>
      <family val="2"/>
    </font>
    <font>
      <b/>
      <sz val="13"/>
      <color indexed="56"/>
      <name val="Calibri"/>
      <family val="2"/>
      <charset val="204"/>
    </font>
    <font>
      <sz val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Border="0" applyAlignment="0" applyProtection="0"/>
    <xf numFmtId="0" fontId="5" fillId="0" borderId="0" applyNumberFormat="0" applyFill="0" applyAlignment="0" applyProtection="0"/>
  </cellStyleXfs>
  <cellXfs count="13">
    <xf numFmtId="0" fontId="0" fillId="0" borderId="0" xfId="0"/>
    <xf numFmtId="49" fontId="0" fillId="0" borderId="0" xfId="0" applyNumberFormat="1"/>
    <xf numFmtId="0" fontId="2" fillId="0" borderId="0" xfId="1"/>
    <xf numFmtId="0" fontId="2" fillId="0" borderId="0" xfId="0" applyFont="1"/>
    <xf numFmtId="49" fontId="4" fillId="2" borderId="0" xfId="2" applyNumberFormat="1" applyFont="1" applyFill="1"/>
    <xf numFmtId="49" fontId="4" fillId="3" borderId="0" xfId="0" applyNumberFormat="1" applyFont="1" applyFill="1"/>
    <xf numFmtId="49" fontId="4" fillId="0" borderId="0" xfId="2" applyNumberFormat="1"/>
    <xf numFmtId="0" fontId="6" fillId="0" borderId="0" xfId="0" applyFont="1"/>
    <xf numFmtId="0" fontId="0" fillId="0" borderId="0" xfId="0" applyNumberFormat="1"/>
    <xf numFmtId="0" fontId="4" fillId="0" borderId="0" xfId="2" applyNumberFormat="1" applyFont="1"/>
    <xf numFmtId="49" fontId="4" fillId="3" borderId="0" xfId="0" applyNumberFormat="1" applyFont="1" applyFill="1"/>
    <xf numFmtId="49" fontId="4" fillId="0" borderId="0" xfId="2" applyNumberFormat="1" applyFont="1"/>
    <xf numFmtId="49" fontId="4" fillId="0" borderId="0" xfId="0" applyNumberFormat="1" applyFont="1"/>
  </cellXfs>
  <cellStyles count="4">
    <cellStyle name="Good_Sheet3" xfId="2"/>
    <cellStyle name="Heading 2" xfId="3"/>
    <cellStyle name="Normal" xfId="0" builtinId="0"/>
    <cellStyle name="Normal_Sheet3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Sine Wave Model Pyr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Sheet1!$L$37:$L$66</c:f>
              <c:numCache>
                <c:formatCode>General</c:formatCode>
                <c:ptCount val="30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3.299999999999999</c:v>
                </c:pt>
                <c:pt idx="12">
                  <c:v>3.599999999999999</c:v>
                </c:pt>
                <c:pt idx="13">
                  <c:v>3.899999999999999</c:v>
                </c:pt>
                <c:pt idx="14">
                  <c:v>4.199999999999999</c:v>
                </c:pt>
                <c:pt idx="15">
                  <c:v>4.5</c:v>
                </c:pt>
                <c:pt idx="16">
                  <c:v>4.799999999999999</c:v>
                </c:pt>
                <c:pt idx="17">
                  <c:v>5.099999999999999</c:v>
                </c:pt>
                <c:pt idx="18">
                  <c:v>5.399999999999999</c:v>
                </c:pt>
                <c:pt idx="19">
                  <c:v>5.699999999999998</c:v>
                </c:pt>
                <c:pt idx="20">
                  <c:v>5.999999999999998</c:v>
                </c:pt>
                <c:pt idx="21">
                  <c:v>6.299999999999998</c:v>
                </c:pt>
                <c:pt idx="22">
                  <c:v>6.599999999999998</c:v>
                </c:pt>
                <c:pt idx="23">
                  <c:v>6.899999999999998</c:v>
                </c:pt>
                <c:pt idx="24">
                  <c:v>7.199999999999997</c:v>
                </c:pt>
                <c:pt idx="25">
                  <c:v>7.499999999999997</c:v>
                </c:pt>
                <c:pt idx="26">
                  <c:v>7.799999999999997</c:v>
                </c:pt>
                <c:pt idx="27">
                  <c:v>8.099999999999997</c:v>
                </c:pt>
                <c:pt idx="28">
                  <c:v>8.399999999999998</c:v>
                </c:pt>
                <c:pt idx="29">
                  <c:v>8.7</c:v>
                </c:pt>
              </c:numCache>
            </c:numRef>
          </c:xVal>
          <c:yVal>
            <c:numRef>
              <c:f>Sheet1!$M$37:$M$66</c:f>
              <c:numCache>
                <c:formatCode>General</c:formatCode>
                <c:ptCount val="30"/>
                <c:pt idx="0">
                  <c:v>1.3945</c:v>
                </c:pt>
                <c:pt idx="1">
                  <c:v>1.310489359002708</c:v>
                </c:pt>
                <c:pt idx="2">
                  <c:v>1.082241051177725</c:v>
                </c:pt>
                <c:pt idx="3">
                  <c:v>0.77437272318697</c:v>
                </c:pt>
                <c:pt idx="4">
                  <c:v>0.474042641508177</c:v>
                </c:pt>
                <c:pt idx="5">
                  <c:v>0.266274976899914</c:v>
                </c:pt>
                <c:pt idx="6">
                  <c:v>0.209889256513826</c:v>
                </c:pt>
                <c:pt idx="7">
                  <c:v>0.320848413838469</c:v>
                </c:pt>
                <c:pt idx="8">
                  <c:v>0.567739643713396</c:v>
                </c:pt>
                <c:pt idx="9">
                  <c:v>0.880667443262778</c:v>
                </c:pt>
                <c:pt idx="10">
                  <c:v>1.171041197403158</c:v>
                </c:pt>
                <c:pt idx="11">
                  <c:v>1.356655395724684</c:v>
                </c:pt>
                <c:pt idx="12">
                  <c:v>1.384962210833287</c:v>
                </c:pt>
                <c:pt idx="13">
                  <c:v>1.247947915073144</c:v>
                </c:pt>
                <c:pt idx="14">
                  <c:v>0.984401586161532</c:v>
                </c:pt>
                <c:pt idx="15">
                  <c:v>0.668933825696929</c:v>
                </c:pt>
                <c:pt idx="16">
                  <c:v>0.390854317826297</c:v>
                </c:pt>
                <c:pt idx="17">
                  <c:v>0.228888042177011</c:v>
                </c:pt>
                <c:pt idx="18">
                  <c:v>0.228888042177011</c:v>
                </c:pt>
                <c:pt idx="19">
                  <c:v>0.390854317826294</c:v>
                </c:pt>
                <c:pt idx="20">
                  <c:v>0.668933825696925</c:v>
                </c:pt>
                <c:pt idx="21">
                  <c:v>0.984401586161529</c:v>
                </c:pt>
                <c:pt idx="22">
                  <c:v>1.247947915073142</c:v>
                </c:pt>
                <c:pt idx="23">
                  <c:v>1.384962210833286</c:v>
                </c:pt>
                <c:pt idx="24">
                  <c:v>1.356655395724685</c:v>
                </c:pt>
                <c:pt idx="25">
                  <c:v>1.171041197403161</c:v>
                </c:pt>
                <c:pt idx="26">
                  <c:v>0.880667443262782</c:v>
                </c:pt>
                <c:pt idx="27">
                  <c:v>0.567739643713399</c:v>
                </c:pt>
                <c:pt idx="28">
                  <c:v>0.32084841383847</c:v>
                </c:pt>
                <c:pt idx="29">
                  <c:v>0.209889256513826</c:v>
                </c:pt>
              </c:numCache>
            </c:numRef>
          </c:yVal>
          <c:smooth val="1"/>
        </c:ser>
        <c:axId val="92630552"/>
        <c:axId val="92638984"/>
      </c:scatterChart>
      <c:valAx>
        <c:axId val="92630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</c:title>
        <c:numFmt formatCode="General" sourceLinked="1"/>
        <c:tickLblPos val="nextTo"/>
        <c:crossAx val="92638984"/>
        <c:crosses val="autoZero"/>
        <c:crossBetween val="midCat"/>
      </c:valAx>
      <c:valAx>
        <c:axId val="92638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(micromolar)</a:t>
                </a:r>
              </a:p>
            </c:rich>
          </c:tx>
          <c:layout/>
        </c:title>
        <c:numFmt formatCode="General" sourceLinked="1"/>
        <c:tickLblPos val="nextTo"/>
        <c:crossAx val="92630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Step Function Model Pyr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Sheet1!$G$4:$G$12</c:f>
              <c:numCache>
                <c:formatCode>General</c:formatCode>
                <c:ptCount val="9"/>
                <c:pt idx="0">
                  <c:v>0.0</c:v>
                </c:pt>
                <c:pt idx="1">
                  <c:v>3.5</c:v>
                </c:pt>
                <c:pt idx="2">
                  <c:v>3.5</c:v>
                </c:pt>
                <c:pt idx="3">
                  <c:v>7.0</c:v>
                </c:pt>
                <c:pt idx="4">
                  <c:v>7.0</c:v>
                </c:pt>
                <c:pt idx="5">
                  <c:v>10.5</c:v>
                </c:pt>
                <c:pt idx="6">
                  <c:v>10.5</c:v>
                </c:pt>
                <c:pt idx="7">
                  <c:v>14.0</c:v>
                </c:pt>
                <c:pt idx="8">
                  <c:v>14.0</c:v>
                </c:pt>
              </c:numCache>
            </c:numRef>
          </c:xVal>
          <c:yVal>
            <c:numRef>
              <c:f>Sheet1!$H$4:$H$12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0.1</c:v>
                </c:pt>
                <c:pt idx="3">
                  <c:v>0.1</c:v>
                </c:pt>
                <c:pt idx="4">
                  <c:v>1.0</c:v>
                </c:pt>
                <c:pt idx="5">
                  <c:v>1.0</c:v>
                </c:pt>
                <c:pt idx="6">
                  <c:v>0.1</c:v>
                </c:pt>
                <c:pt idx="7">
                  <c:v>0.1</c:v>
                </c:pt>
                <c:pt idx="8">
                  <c:v>1.0</c:v>
                </c:pt>
              </c:numCache>
            </c:numRef>
          </c:yVal>
        </c:ser>
        <c:axId val="501226312"/>
        <c:axId val="92681496"/>
      </c:scatterChart>
      <c:valAx>
        <c:axId val="501226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</c:title>
        <c:numFmt formatCode="General" sourceLinked="1"/>
        <c:tickLblPos val="nextTo"/>
        <c:crossAx val="92681496"/>
        <c:crosses val="autoZero"/>
        <c:crossBetween val="midCat"/>
      </c:valAx>
      <c:valAx>
        <c:axId val="926814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(micromolar)</a:t>
                </a:r>
              </a:p>
            </c:rich>
          </c:tx>
          <c:layout/>
        </c:title>
        <c:numFmt formatCode="General" sourceLinked="1"/>
        <c:tickLblPos val="nextTo"/>
        <c:crossAx val="501226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Multi-Dose Model</a:t>
            </a:r>
          </a:p>
          <a:p>
            <a:pPr>
              <a:defRPr/>
            </a:pPr>
            <a:r>
              <a:rPr lang="en-US"/>
              <a:t> (mg/L vs hours)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(Sheet1!$A$90:$A$100,Sheet1!$C$90:$C$100,Sheet1!$E$90:$E$100,Sheet1!$G$90:$G$100,Sheet1!$I$90:$I$100,Sheet1!$K$90:$K$100,Sheet1!$M$90:$M$100,Sheet1!$O$90:$O$100,Sheet1!$Q$90:$Q$100)</c:f>
              <c:numCache>
                <c:formatCode>General</c:formatCode>
                <c:ptCount val="99"/>
                <c:pt idx="0">
                  <c:v>0.5</c:v>
                </c:pt>
                <c:pt idx="1">
                  <c:v>1.5</c:v>
                </c:pt>
                <c:pt idx="2">
                  <c:v>3.0</c:v>
                </c:pt>
                <c:pt idx="3">
                  <c:v>6.0</c:v>
                </c:pt>
                <c:pt idx="4">
                  <c:v>8.0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75.0</c:v>
                </c:pt>
                <c:pt idx="9">
                  <c:v>120.0</c:v>
                </c:pt>
                <c:pt idx="10">
                  <c:v>168.0</c:v>
                </c:pt>
                <c:pt idx="11">
                  <c:v>168.5</c:v>
                </c:pt>
                <c:pt idx="12">
                  <c:v>169.5</c:v>
                </c:pt>
                <c:pt idx="13">
                  <c:v>171.0</c:v>
                </c:pt>
                <c:pt idx="14">
                  <c:v>174.0</c:v>
                </c:pt>
                <c:pt idx="15">
                  <c:v>176.0</c:v>
                </c:pt>
                <c:pt idx="16">
                  <c:v>192.0</c:v>
                </c:pt>
                <c:pt idx="17">
                  <c:v>200.0</c:v>
                </c:pt>
                <c:pt idx="18">
                  <c:v>216.0</c:v>
                </c:pt>
                <c:pt idx="19">
                  <c:v>243.0</c:v>
                </c:pt>
                <c:pt idx="20">
                  <c:v>288.0</c:v>
                </c:pt>
                <c:pt idx="21">
                  <c:v>336.0</c:v>
                </c:pt>
                <c:pt idx="22">
                  <c:v>336.5</c:v>
                </c:pt>
                <c:pt idx="23">
                  <c:v>337.5</c:v>
                </c:pt>
                <c:pt idx="24">
                  <c:v>339.0</c:v>
                </c:pt>
                <c:pt idx="25">
                  <c:v>342.0</c:v>
                </c:pt>
                <c:pt idx="26">
                  <c:v>344.0</c:v>
                </c:pt>
                <c:pt idx="27">
                  <c:v>360.0</c:v>
                </c:pt>
                <c:pt idx="28">
                  <c:v>368.0</c:v>
                </c:pt>
                <c:pt idx="29">
                  <c:v>384.0</c:v>
                </c:pt>
                <c:pt idx="30">
                  <c:v>411.0</c:v>
                </c:pt>
                <c:pt idx="31">
                  <c:v>456.0</c:v>
                </c:pt>
                <c:pt idx="32">
                  <c:v>504.0</c:v>
                </c:pt>
                <c:pt idx="33">
                  <c:v>504.5</c:v>
                </c:pt>
                <c:pt idx="34">
                  <c:v>505.5</c:v>
                </c:pt>
                <c:pt idx="35">
                  <c:v>507.0</c:v>
                </c:pt>
                <c:pt idx="36">
                  <c:v>510.0</c:v>
                </c:pt>
                <c:pt idx="37">
                  <c:v>512.0</c:v>
                </c:pt>
                <c:pt idx="38">
                  <c:v>528.0</c:v>
                </c:pt>
                <c:pt idx="39">
                  <c:v>536.0</c:v>
                </c:pt>
                <c:pt idx="40">
                  <c:v>552.0</c:v>
                </c:pt>
                <c:pt idx="41">
                  <c:v>579.0</c:v>
                </c:pt>
                <c:pt idx="42">
                  <c:v>624.0</c:v>
                </c:pt>
                <c:pt idx="43">
                  <c:v>672.0</c:v>
                </c:pt>
                <c:pt idx="44">
                  <c:v>672.5</c:v>
                </c:pt>
                <c:pt idx="45">
                  <c:v>673.5</c:v>
                </c:pt>
                <c:pt idx="46">
                  <c:v>675.0</c:v>
                </c:pt>
                <c:pt idx="47">
                  <c:v>678.0</c:v>
                </c:pt>
                <c:pt idx="48">
                  <c:v>680.0</c:v>
                </c:pt>
                <c:pt idx="49">
                  <c:v>696.0</c:v>
                </c:pt>
                <c:pt idx="50">
                  <c:v>704.0</c:v>
                </c:pt>
                <c:pt idx="51">
                  <c:v>720.0</c:v>
                </c:pt>
                <c:pt idx="52">
                  <c:v>747.0</c:v>
                </c:pt>
                <c:pt idx="53">
                  <c:v>792.0</c:v>
                </c:pt>
                <c:pt idx="54">
                  <c:v>840.0</c:v>
                </c:pt>
                <c:pt idx="55">
                  <c:v>840.5</c:v>
                </c:pt>
                <c:pt idx="56">
                  <c:v>841.5</c:v>
                </c:pt>
                <c:pt idx="57">
                  <c:v>843.0</c:v>
                </c:pt>
                <c:pt idx="58">
                  <c:v>846.0</c:v>
                </c:pt>
                <c:pt idx="59">
                  <c:v>848.0</c:v>
                </c:pt>
                <c:pt idx="60">
                  <c:v>864.0</c:v>
                </c:pt>
                <c:pt idx="61">
                  <c:v>872.0</c:v>
                </c:pt>
                <c:pt idx="62">
                  <c:v>888.0</c:v>
                </c:pt>
                <c:pt idx="63">
                  <c:v>915.0</c:v>
                </c:pt>
                <c:pt idx="64">
                  <c:v>960.0</c:v>
                </c:pt>
                <c:pt idx="65">
                  <c:v>1008.0</c:v>
                </c:pt>
                <c:pt idx="66">
                  <c:v>1008.5</c:v>
                </c:pt>
                <c:pt idx="67">
                  <c:v>1009.5</c:v>
                </c:pt>
                <c:pt idx="68">
                  <c:v>1011.0</c:v>
                </c:pt>
                <c:pt idx="69">
                  <c:v>1014.0</c:v>
                </c:pt>
                <c:pt idx="70">
                  <c:v>1016.0</c:v>
                </c:pt>
                <c:pt idx="71">
                  <c:v>1032.0</c:v>
                </c:pt>
                <c:pt idx="72">
                  <c:v>1040.0</c:v>
                </c:pt>
                <c:pt idx="73">
                  <c:v>1056.0</c:v>
                </c:pt>
                <c:pt idx="74">
                  <c:v>1083.0</c:v>
                </c:pt>
                <c:pt idx="75">
                  <c:v>1128.0</c:v>
                </c:pt>
                <c:pt idx="76">
                  <c:v>1176.0</c:v>
                </c:pt>
                <c:pt idx="77">
                  <c:v>1176.5</c:v>
                </c:pt>
                <c:pt idx="78">
                  <c:v>1177.5</c:v>
                </c:pt>
                <c:pt idx="79">
                  <c:v>1179.0</c:v>
                </c:pt>
                <c:pt idx="80">
                  <c:v>1182.0</c:v>
                </c:pt>
                <c:pt idx="81">
                  <c:v>1184.0</c:v>
                </c:pt>
                <c:pt idx="82">
                  <c:v>1200.0</c:v>
                </c:pt>
                <c:pt idx="83">
                  <c:v>1208.0</c:v>
                </c:pt>
                <c:pt idx="84">
                  <c:v>1224.0</c:v>
                </c:pt>
                <c:pt idx="85">
                  <c:v>1251.0</c:v>
                </c:pt>
                <c:pt idx="86">
                  <c:v>1296.0</c:v>
                </c:pt>
                <c:pt idx="87">
                  <c:v>1344.0</c:v>
                </c:pt>
                <c:pt idx="88">
                  <c:v>1344.5</c:v>
                </c:pt>
                <c:pt idx="89">
                  <c:v>1345.5</c:v>
                </c:pt>
                <c:pt idx="90">
                  <c:v>1347.0</c:v>
                </c:pt>
                <c:pt idx="91">
                  <c:v>1350.0</c:v>
                </c:pt>
                <c:pt idx="92">
                  <c:v>1352.0</c:v>
                </c:pt>
                <c:pt idx="93">
                  <c:v>1368.0</c:v>
                </c:pt>
                <c:pt idx="94">
                  <c:v>1376.0</c:v>
                </c:pt>
                <c:pt idx="95">
                  <c:v>1392.0</c:v>
                </c:pt>
                <c:pt idx="96">
                  <c:v>1419.0</c:v>
                </c:pt>
                <c:pt idx="97">
                  <c:v>1464.0</c:v>
                </c:pt>
                <c:pt idx="98">
                  <c:v>1512.0</c:v>
                </c:pt>
              </c:numCache>
            </c:numRef>
          </c:xVal>
          <c:yVal>
            <c:numRef>
              <c:f>(Sheet1!$B$90:$B$100,Sheet1!$D$90:$D$100,Sheet1!$F$90:$F$100,Sheet1!$H$90:$H$100,Sheet1!$J$90:$J$100,Sheet1!$L$90:$L$100,Sheet1!$N$90:$N$100,Sheet1!$P$90:$P$100,Sheet1!$R$90:$R$100)</c:f>
              <c:numCache>
                <c:formatCode>General</c:formatCode>
                <c:ptCount val="99"/>
                <c:pt idx="0">
                  <c:v>0.0970499614401223</c:v>
                </c:pt>
                <c:pt idx="1">
                  <c:v>0.207111982332142</c:v>
                </c:pt>
                <c:pt idx="2">
                  <c:v>0.2588556287802</c:v>
                </c:pt>
                <c:pt idx="3">
                  <c:v>0.233285295124696</c:v>
                </c:pt>
                <c:pt idx="4">
                  <c:v>0.20544335500474</c:v>
                </c:pt>
                <c:pt idx="5">
                  <c:v>0.146642803584716</c:v>
                </c:pt>
                <c:pt idx="6">
                  <c:v>0.138719034428525</c:v>
                </c:pt>
                <c:pt idx="7">
                  <c:v>0.124454643249669</c:v>
                </c:pt>
                <c:pt idx="8">
                  <c:v>0.103644020050351</c:v>
                </c:pt>
                <c:pt idx="9">
                  <c:v>0.076401103786385</c:v>
                </c:pt>
                <c:pt idx="10">
                  <c:v>0.0551855499935049</c:v>
                </c:pt>
                <c:pt idx="11">
                  <c:v>0.152048831658304</c:v>
                </c:pt>
                <c:pt idx="12">
                  <c:v>0.261739385345199</c:v>
                </c:pt>
                <c:pt idx="13">
                  <c:v>0.312930529914684</c:v>
                </c:pt>
                <c:pt idx="14">
                  <c:v>0.286271900006743</c:v>
                </c:pt>
                <c:pt idx="15">
                  <c:v>0.257716624637788</c:v>
                </c:pt>
                <c:pt idx="16">
                  <c:v>0.193544467067246</c:v>
                </c:pt>
                <c:pt idx="17">
                  <c:v>0.183145579090112</c:v>
                </c:pt>
                <c:pt idx="18">
                  <c:v>0.164315911963804</c:v>
                </c:pt>
                <c:pt idx="19">
                  <c:v>0.136839912389182</c:v>
                </c:pt>
                <c:pt idx="20">
                  <c:v>0.100871428409499</c:v>
                </c:pt>
                <c:pt idx="21">
                  <c:v>0.0728607962389235</c:v>
                </c:pt>
                <c:pt idx="22">
                  <c:v>0.169664286690294</c:v>
                </c:pt>
                <c:pt idx="23">
                  <c:v>0.279235864045097</c:v>
                </c:pt>
                <c:pt idx="24">
                  <c:v>0.330250049125079</c:v>
                </c:pt>
                <c:pt idx="25">
                  <c:v>0.303242851444376</c:v>
                </c:pt>
                <c:pt idx="26">
                  <c:v>0.274459103654958</c:v>
                </c:pt>
                <c:pt idx="27">
                  <c:v>0.208566487351016</c:v>
                </c:pt>
                <c:pt idx="28">
                  <c:v>0.197374849557092</c:v>
                </c:pt>
                <c:pt idx="29">
                  <c:v>0.177082981246616</c:v>
                </c:pt>
                <c:pt idx="30">
                  <c:v>0.147472144404524</c:v>
                </c:pt>
                <c:pt idx="31">
                  <c:v>0.108708969459099</c:v>
                </c:pt>
                <c:pt idx="32">
                  <c:v>0.0785219580806185</c:v>
                </c:pt>
                <c:pt idx="33">
                  <c:v>0.175306298148948</c:v>
                </c:pt>
                <c:pt idx="34">
                  <c:v>0.284839768862296</c:v>
                </c:pt>
                <c:pt idx="35">
                  <c:v>0.335797276015669</c:v>
                </c:pt>
                <c:pt idx="36">
                  <c:v>0.308678436406645</c:v>
                </c:pt>
                <c:pt idx="37">
                  <c:v>0.279821511738633</c:v>
                </c:pt>
                <c:pt idx="38">
                  <c:v>0.213377853870885</c:v>
                </c:pt>
                <c:pt idx="39">
                  <c:v>0.201932308156783</c:v>
                </c:pt>
                <c:pt idx="40">
                  <c:v>0.181172114967899</c:v>
                </c:pt>
                <c:pt idx="41">
                  <c:v>0.150877516264218</c:v>
                </c:pt>
                <c:pt idx="42">
                  <c:v>0.111219236513184</c:v>
                </c:pt>
                <c:pt idx="43">
                  <c:v>0.0803351579055529</c:v>
                </c:pt>
                <c:pt idx="44">
                  <c:v>0.177113364344047</c:v>
                </c:pt>
                <c:pt idx="45">
                  <c:v>0.28663462997343</c:v>
                </c:pt>
                <c:pt idx="46">
                  <c:v>0.337573983890863</c:v>
                </c:pt>
                <c:pt idx="47">
                  <c:v>0.310419386758817</c:v>
                </c:pt>
                <c:pt idx="48">
                  <c:v>0.281539024445466</c:v>
                </c:pt>
                <c:pt idx="49">
                  <c:v>0.214918874808897</c:v>
                </c:pt>
                <c:pt idx="50">
                  <c:v>0.203392005541556</c:v>
                </c:pt>
                <c:pt idx="51">
                  <c:v>0.182481813710825</c:v>
                </c:pt>
                <c:pt idx="52">
                  <c:v>0.151968214575359</c:v>
                </c:pt>
                <c:pt idx="53">
                  <c:v>0.112023243872501</c:v>
                </c:pt>
                <c:pt idx="54">
                  <c:v>0.0809159032891113</c:v>
                </c:pt>
                <c:pt idx="55">
                  <c:v>0.177692145202149</c:v>
                </c:pt>
                <c:pt idx="56">
                  <c:v>0.28720950169473</c:v>
                </c:pt>
                <c:pt idx="57">
                  <c:v>0.338143041356159</c:v>
                </c:pt>
                <c:pt idx="58">
                  <c:v>0.310976991533605</c:v>
                </c:pt>
                <c:pt idx="59">
                  <c:v>0.282089122433553</c:v>
                </c:pt>
                <c:pt idx="60">
                  <c:v>0.215412444675499</c:v>
                </c:pt>
                <c:pt idx="61">
                  <c:v>0.203859528484115</c:v>
                </c:pt>
                <c:pt idx="62">
                  <c:v>0.182901293951417</c:v>
                </c:pt>
                <c:pt idx="63">
                  <c:v>0.152317551697688</c:v>
                </c:pt>
                <c:pt idx="64">
                  <c:v>0.11228075744373</c:v>
                </c:pt>
                <c:pt idx="65">
                  <c:v>0.081101908822471</c:v>
                </c:pt>
                <c:pt idx="66">
                  <c:v>0.177877521522406</c:v>
                </c:pt>
                <c:pt idx="67">
                  <c:v>0.28739362596702</c:v>
                </c:pt>
                <c:pt idx="68">
                  <c:v>0.338325303394465</c:v>
                </c:pt>
                <c:pt idx="69">
                  <c:v>0.311155585417387</c:v>
                </c:pt>
                <c:pt idx="70">
                  <c:v>0.282265311986791</c:v>
                </c:pt>
                <c:pt idx="71">
                  <c:v>0.215570528973518</c:v>
                </c:pt>
                <c:pt idx="72">
                  <c:v>0.204009270275872</c:v>
                </c:pt>
                <c:pt idx="73">
                  <c:v>0.183035648262436</c:v>
                </c:pt>
                <c:pt idx="74">
                  <c:v>0.152429440039121</c:v>
                </c:pt>
                <c:pt idx="75">
                  <c:v>0.112363235842215</c:v>
                </c:pt>
                <c:pt idx="76">
                  <c:v>0.0811614840845736</c:v>
                </c:pt>
                <c:pt idx="77">
                  <c:v>0.177936895255367</c:v>
                </c:pt>
                <c:pt idx="78">
                  <c:v>0.287452598684568</c:v>
                </c:pt>
                <c:pt idx="79">
                  <c:v>0.338383679661597</c:v>
                </c:pt>
                <c:pt idx="80">
                  <c:v>0.311212786820185</c:v>
                </c:pt>
                <c:pt idx="81">
                  <c:v>0.282321743312377</c:v>
                </c:pt>
                <c:pt idx="82">
                  <c:v>0.21562116141073</c:v>
                </c:pt>
                <c:pt idx="83">
                  <c:v>0.204057230711943</c:v>
                </c:pt>
                <c:pt idx="84">
                  <c:v>0.183078680279543</c:v>
                </c:pt>
                <c:pt idx="85">
                  <c:v>0.152465276485203</c:v>
                </c:pt>
                <c:pt idx="86">
                  <c:v>0.112389652648849</c:v>
                </c:pt>
                <c:pt idx="87">
                  <c:v>0.0811805653010863</c:v>
                </c:pt>
                <c:pt idx="88">
                  <c:v>0.177955911924599</c:v>
                </c:pt>
                <c:pt idx="89">
                  <c:v>0.287471486913543</c:v>
                </c:pt>
                <c:pt idx="90">
                  <c:v>0.338402376854913</c:v>
                </c:pt>
                <c:pt idx="91">
                  <c:v>0.311231107719046</c:v>
                </c:pt>
                <c:pt idx="92">
                  <c:v>0.282339817565072</c:v>
                </c:pt>
                <c:pt idx="93">
                  <c:v>0.215637378351502</c:v>
                </c:pt>
                <c:pt idx="94">
                  <c:v>0.204072591843937</c:v>
                </c:pt>
                <c:pt idx="95">
                  <c:v>0.183092462900155</c:v>
                </c:pt>
                <c:pt idx="96">
                  <c:v>0.152476754453785</c:v>
                </c:pt>
                <c:pt idx="97">
                  <c:v>0.112398113623911</c:v>
                </c:pt>
                <c:pt idx="98">
                  <c:v>0.0811866767777422</c:v>
                </c:pt>
              </c:numCache>
            </c:numRef>
          </c:yVal>
          <c:smooth val="1"/>
        </c:ser>
        <c:axId val="270230664"/>
        <c:axId val="270228808"/>
      </c:scatterChart>
      <c:valAx>
        <c:axId val="270230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270228808"/>
        <c:crosses val="autoZero"/>
        <c:crossBetween val="midCat"/>
      </c:valAx>
      <c:valAx>
        <c:axId val="270228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270230664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Rough PK Model Pyr (micromolar vs generations)</a:t>
            </a:r>
          </a:p>
        </c:rich>
      </c:tx>
      <c:layout/>
    </c:title>
    <c:plotArea>
      <c:layout/>
      <c:scatterChart>
        <c:scatterStyle val="smoothMarker"/>
        <c:ser>
          <c:idx val="2"/>
          <c:order val="2"/>
          <c:marker>
            <c:symbol val="none"/>
          </c:marker>
          <c:xVal>
            <c:numRef>
              <c:f>(Sheet1!$K$110:$K$142,Sheet1!$M$110:$M$142,Sheet1!$O$110:$O$131)</c:f>
              <c:numCache>
                <c:formatCode>General</c:formatCode>
                <c:ptCount val="88"/>
                <c:pt idx="0">
                  <c:v>0.0104166666666667</c:v>
                </c:pt>
                <c:pt idx="1">
                  <c:v>0.03125</c:v>
                </c:pt>
                <c:pt idx="2">
                  <c:v>0.0625</c:v>
                </c:pt>
                <c:pt idx="3">
                  <c:v>0.125</c:v>
                </c:pt>
                <c:pt idx="4">
                  <c:v>0.166666666666667</c:v>
                </c:pt>
                <c:pt idx="5">
                  <c:v>0.5</c:v>
                </c:pt>
                <c:pt idx="6">
                  <c:v>0.666666666666667</c:v>
                </c:pt>
                <c:pt idx="7">
                  <c:v>1.0</c:v>
                </c:pt>
                <c:pt idx="8">
                  <c:v>1.5625</c:v>
                </c:pt>
                <c:pt idx="9">
                  <c:v>2.5</c:v>
                </c:pt>
                <c:pt idx="10">
                  <c:v>3.5</c:v>
                </c:pt>
                <c:pt idx="11">
                  <c:v>3.510416666666667</c:v>
                </c:pt>
                <c:pt idx="12">
                  <c:v>3.53125</c:v>
                </c:pt>
                <c:pt idx="13">
                  <c:v>3.5625</c:v>
                </c:pt>
                <c:pt idx="14">
                  <c:v>3.625</c:v>
                </c:pt>
                <c:pt idx="15">
                  <c:v>3.666666666666666</c:v>
                </c:pt>
                <c:pt idx="16">
                  <c:v>4.0</c:v>
                </c:pt>
                <c:pt idx="17">
                  <c:v>4.166666666666667</c:v>
                </c:pt>
                <c:pt idx="18">
                  <c:v>4.5</c:v>
                </c:pt>
                <c:pt idx="19">
                  <c:v>5.0625</c:v>
                </c:pt>
                <c:pt idx="20">
                  <c:v>6.0</c:v>
                </c:pt>
                <c:pt idx="21">
                  <c:v>7.0</c:v>
                </c:pt>
                <c:pt idx="22">
                  <c:v>7.010416666666667</c:v>
                </c:pt>
                <c:pt idx="23">
                  <c:v>7.03125</c:v>
                </c:pt>
                <c:pt idx="24">
                  <c:v>7.0625</c:v>
                </c:pt>
                <c:pt idx="25">
                  <c:v>7.125</c:v>
                </c:pt>
                <c:pt idx="26">
                  <c:v>7.166666666666667</c:v>
                </c:pt>
                <c:pt idx="27">
                  <c:v>7.5</c:v>
                </c:pt>
                <c:pt idx="28">
                  <c:v>7.666666666666667</c:v>
                </c:pt>
                <c:pt idx="29">
                  <c:v>8.0</c:v>
                </c:pt>
                <c:pt idx="30">
                  <c:v>8.5625</c:v>
                </c:pt>
                <c:pt idx="31">
                  <c:v>9.5</c:v>
                </c:pt>
                <c:pt idx="32">
                  <c:v>10.5</c:v>
                </c:pt>
                <c:pt idx="33">
                  <c:v>10.51041666666667</c:v>
                </c:pt>
                <c:pt idx="34">
                  <c:v>10.53125</c:v>
                </c:pt>
                <c:pt idx="35">
                  <c:v>10.5625</c:v>
                </c:pt>
                <c:pt idx="36">
                  <c:v>10.625</c:v>
                </c:pt>
                <c:pt idx="37">
                  <c:v>10.66666666666667</c:v>
                </c:pt>
                <c:pt idx="38">
                  <c:v>11.0</c:v>
                </c:pt>
                <c:pt idx="39">
                  <c:v>11.16666666666667</c:v>
                </c:pt>
                <c:pt idx="40">
                  <c:v>11.5</c:v>
                </c:pt>
                <c:pt idx="41">
                  <c:v>12.0625</c:v>
                </c:pt>
                <c:pt idx="42">
                  <c:v>13.0</c:v>
                </c:pt>
                <c:pt idx="43">
                  <c:v>14.0</c:v>
                </c:pt>
                <c:pt idx="44">
                  <c:v>14.01041666666667</c:v>
                </c:pt>
                <c:pt idx="45">
                  <c:v>14.03125</c:v>
                </c:pt>
                <c:pt idx="46">
                  <c:v>14.0625</c:v>
                </c:pt>
                <c:pt idx="47">
                  <c:v>14.125</c:v>
                </c:pt>
                <c:pt idx="48">
                  <c:v>14.16666666666667</c:v>
                </c:pt>
                <c:pt idx="49">
                  <c:v>14.5</c:v>
                </c:pt>
                <c:pt idx="50">
                  <c:v>14.66666666666667</c:v>
                </c:pt>
                <c:pt idx="51">
                  <c:v>15.0</c:v>
                </c:pt>
                <c:pt idx="52">
                  <c:v>15.5625</c:v>
                </c:pt>
                <c:pt idx="53">
                  <c:v>16.5</c:v>
                </c:pt>
                <c:pt idx="54">
                  <c:v>17.5</c:v>
                </c:pt>
                <c:pt idx="55">
                  <c:v>17.51041666666667</c:v>
                </c:pt>
                <c:pt idx="56">
                  <c:v>17.53125</c:v>
                </c:pt>
                <c:pt idx="57">
                  <c:v>17.5625</c:v>
                </c:pt>
                <c:pt idx="58">
                  <c:v>17.625</c:v>
                </c:pt>
                <c:pt idx="59">
                  <c:v>17.66666666666667</c:v>
                </c:pt>
                <c:pt idx="60">
                  <c:v>18.0</c:v>
                </c:pt>
                <c:pt idx="61">
                  <c:v>18.16666666666667</c:v>
                </c:pt>
                <c:pt idx="62">
                  <c:v>18.5</c:v>
                </c:pt>
                <c:pt idx="63">
                  <c:v>19.0625</c:v>
                </c:pt>
                <c:pt idx="64">
                  <c:v>20.0</c:v>
                </c:pt>
                <c:pt idx="65">
                  <c:v>21.0</c:v>
                </c:pt>
                <c:pt idx="66">
                  <c:v>21.01041666666667</c:v>
                </c:pt>
                <c:pt idx="67">
                  <c:v>21.03125</c:v>
                </c:pt>
                <c:pt idx="68">
                  <c:v>21.0625</c:v>
                </c:pt>
                <c:pt idx="69">
                  <c:v>21.125</c:v>
                </c:pt>
                <c:pt idx="70">
                  <c:v>21.16666666666667</c:v>
                </c:pt>
                <c:pt idx="71">
                  <c:v>21.5</c:v>
                </c:pt>
                <c:pt idx="72">
                  <c:v>21.66666666666667</c:v>
                </c:pt>
                <c:pt idx="73">
                  <c:v>22.0</c:v>
                </c:pt>
                <c:pt idx="74">
                  <c:v>22.5625</c:v>
                </c:pt>
                <c:pt idx="75">
                  <c:v>23.5</c:v>
                </c:pt>
                <c:pt idx="76">
                  <c:v>24.5</c:v>
                </c:pt>
                <c:pt idx="77">
                  <c:v>24.51041666666667</c:v>
                </c:pt>
                <c:pt idx="78">
                  <c:v>24.53125</c:v>
                </c:pt>
                <c:pt idx="79">
                  <c:v>24.5625</c:v>
                </c:pt>
                <c:pt idx="80">
                  <c:v>24.625</c:v>
                </c:pt>
                <c:pt idx="81">
                  <c:v>24.66666666666667</c:v>
                </c:pt>
                <c:pt idx="82">
                  <c:v>25.0</c:v>
                </c:pt>
                <c:pt idx="83">
                  <c:v>25.16666666666667</c:v>
                </c:pt>
                <c:pt idx="84">
                  <c:v>25.5</c:v>
                </c:pt>
                <c:pt idx="85">
                  <c:v>26.0625</c:v>
                </c:pt>
                <c:pt idx="86">
                  <c:v>27.0</c:v>
                </c:pt>
                <c:pt idx="87">
                  <c:v>28.0</c:v>
                </c:pt>
              </c:numCache>
            </c:numRef>
          </c:xVal>
          <c:yVal>
            <c:numRef>
              <c:f>(Sheet1!$R$110:$R$142,Sheet1!$T$110:$T$142,Sheet1!$V$110:$V$131)</c:f>
              <c:numCache>
                <c:formatCode>General</c:formatCode>
                <c:ptCount val="88"/>
                <c:pt idx="0">
                  <c:v>0.390213346629095</c:v>
                </c:pt>
                <c:pt idx="1">
                  <c:v>0.832744892976326</c:v>
                </c:pt>
                <c:pt idx="2">
                  <c:v>1.040793007037111</c:v>
                </c:pt>
                <c:pt idx="3">
                  <c:v>0.93798116330142</c:v>
                </c:pt>
                <c:pt idx="4">
                  <c:v>0.826035764564112</c:v>
                </c:pt>
                <c:pt idx="5">
                  <c:v>0.58961362062127</c:v>
                </c:pt>
                <c:pt idx="6">
                  <c:v>0.557754149123576</c:v>
                </c:pt>
                <c:pt idx="7">
                  <c:v>0.500400640302639</c:v>
                </c:pt>
                <c:pt idx="8">
                  <c:v>0.416726388365371</c:v>
                </c:pt>
                <c:pt idx="9">
                  <c:v>0.307189513032789</c:v>
                </c:pt>
                <c:pt idx="10">
                  <c:v>0.221887137604056</c:v>
                </c:pt>
                <c:pt idx="11">
                  <c:v>0.611349892076329</c:v>
                </c:pt>
                <c:pt idx="12">
                  <c:v>1.052387862752599</c:v>
                </c:pt>
                <c:pt idx="13">
                  <c:v>1.258214506512341</c:v>
                </c:pt>
                <c:pt idx="14">
                  <c:v>1.151026898824907</c:v>
                </c:pt>
                <c:pt idx="15">
                  <c:v>1.036213359486098</c:v>
                </c:pt>
                <c:pt idx="16">
                  <c:v>0.778193345934002</c:v>
                </c:pt>
                <c:pt idx="17">
                  <c:v>0.736382047726718</c:v>
                </c:pt>
                <c:pt idx="18">
                  <c:v>0.6606727190857</c:v>
                </c:pt>
                <c:pt idx="19">
                  <c:v>0.550198674718273</c:v>
                </c:pt>
                <c:pt idx="20">
                  <c:v>0.405578498691242</c:v>
                </c:pt>
                <c:pt idx="21">
                  <c:v>0.292954831888237</c:v>
                </c:pt>
                <c:pt idx="22">
                  <c:v>0.682177181015214</c:v>
                </c:pt>
                <c:pt idx="23">
                  <c:v>1.122736777954633</c:v>
                </c:pt>
                <c:pt idx="24">
                  <c:v>1.327851912368134</c:v>
                </c:pt>
                <c:pt idx="25">
                  <c:v>1.219262801834974</c:v>
                </c:pt>
                <c:pt idx="26">
                  <c:v>1.103530632684484</c:v>
                </c:pt>
                <c:pt idx="27">
                  <c:v>0.83859308974716</c:v>
                </c:pt>
                <c:pt idx="28">
                  <c:v>0.793594345048821</c:v>
                </c:pt>
                <c:pt idx="29">
                  <c:v>0.712005875303028</c:v>
                </c:pt>
                <c:pt idx="30">
                  <c:v>0.592948190279942</c:v>
                </c:pt>
                <c:pt idx="31">
                  <c:v>0.437091268783319</c:v>
                </c:pt>
                <c:pt idx="32">
                  <c:v>0.315716931689994</c:v>
                </c:pt>
                <c:pt idx="33">
                  <c:v>0.704862281970761</c:v>
                </c:pt>
                <c:pt idx="34">
                  <c:v>1.145268661743783</c:v>
                </c:pt>
                <c:pt idx="35">
                  <c:v>1.350155908550798</c:v>
                </c:pt>
                <c:pt idx="36">
                  <c:v>1.241117914063147</c:v>
                </c:pt>
                <c:pt idx="37">
                  <c:v>1.125091519193573</c:v>
                </c:pt>
                <c:pt idx="38">
                  <c:v>0.857938377511501</c:v>
                </c:pt>
                <c:pt idx="39">
                  <c:v>0.811918733290911</c:v>
                </c:pt>
                <c:pt idx="40">
                  <c:v>0.728447247669573</c:v>
                </c:pt>
                <c:pt idx="41">
                  <c:v>0.606640329155314</c:v>
                </c:pt>
                <c:pt idx="42">
                  <c:v>0.4471844176478</c:v>
                </c:pt>
                <c:pt idx="43">
                  <c:v>0.323007349545868</c:v>
                </c:pt>
                <c:pt idx="44">
                  <c:v>0.712128038052538</c:v>
                </c:pt>
                <c:pt idx="45">
                  <c:v>1.152485344270155</c:v>
                </c:pt>
                <c:pt idx="46">
                  <c:v>1.357299601507231</c:v>
                </c:pt>
                <c:pt idx="47">
                  <c:v>1.248117835064199</c:v>
                </c:pt>
                <c:pt idx="48">
                  <c:v>1.131997203351156</c:v>
                </c:pt>
                <c:pt idx="49">
                  <c:v>0.864134432909399</c:v>
                </c:pt>
                <c:pt idx="50">
                  <c:v>0.817787807251644</c:v>
                </c:pt>
                <c:pt idx="51">
                  <c:v>0.733713215032868</c:v>
                </c:pt>
                <c:pt idx="52">
                  <c:v>0.611025751177513</c:v>
                </c:pt>
                <c:pt idx="53">
                  <c:v>0.450417127869812</c:v>
                </c:pt>
                <c:pt idx="54">
                  <c:v>0.325342379836401</c:v>
                </c:pt>
                <c:pt idx="55">
                  <c:v>0.71445516948313</c:v>
                </c:pt>
                <c:pt idx="56">
                  <c:v>1.154796758050461</c:v>
                </c:pt>
                <c:pt idx="57">
                  <c:v>1.35958763763483</c:v>
                </c:pt>
                <c:pt idx="58">
                  <c:v>1.250359822820172</c:v>
                </c:pt>
                <c:pt idx="59">
                  <c:v>1.13420900821661</c:v>
                </c:pt>
                <c:pt idx="60">
                  <c:v>0.866118952496881</c:v>
                </c:pt>
                <c:pt idx="61">
                  <c:v>0.819667598745989</c:v>
                </c:pt>
                <c:pt idx="62">
                  <c:v>0.73539983897478</c:v>
                </c:pt>
                <c:pt idx="63">
                  <c:v>0.612430347383251</c:v>
                </c:pt>
                <c:pt idx="64">
                  <c:v>0.451452524802902</c:v>
                </c:pt>
                <c:pt idx="65">
                  <c:v>0.326090261036834</c:v>
                </c:pt>
                <c:pt idx="66">
                  <c:v>0.715200520776833</c:v>
                </c:pt>
                <c:pt idx="67">
                  <c:v>1.15553707517599</c:v>
                </c:pt>
                <c:pt idx="68">
                  <c:v>1.360320467188554</c:v>
                </c:pt>
                <c:pt idx="69">
                  <c:v>1.251077903652396</c:v>
                </c:pt>
                <c:pt idx="70">
                  <c:v>1.134917421843878</c:v>
                </c:pt>
                <c:pt idx="71">
                  <c:v>0.866754569472552</c:v>
                </c:pt>
                <c:pt idx="72">
                  <c:v>0.820269672614176</c:v>
                </c:pt>
                <c:pt idx="73">
                  <c:v>0.735940043675108</c:v>
                </c:pt>
                <c:pt idx="74">
                  <c:v>0.612880222102534</c:v>
                </c:pt>
                <c:pt idx="75">
                  <c:v>0.451784149580697</c:v>
                </c:pt>
                <c:pt idx="76">
                  <c:v>0.326329798096472</c:v>
                </c:pt>
                <c:pt idx="77">
                  <c:v>0.71543924753877</c:v>
                </c:pt>
                <c:pt idx="78">
                  <c:v>1.155774189556382</c:v>
                </c:pt>
                <c:pt idx="79">
                  <c:v>1.360555183392696</c:v>
                </c:pt>
                <c:pt idx="80">
                  <c:v>1.251307896024224</c:v>
                </c:pt>
                <c:pt idx="81">
                  <c:v>1.135144317930029</c:v>
                </c:pt>
                <c:pt idx="82">
                  <c:v>0.866958149695347</c:v>
                </c:pt>
                <c:pt idx="83">
                  <c:v>0.820462509396257</c:v>
                </c:pt>
                <c:pt idx="84">
                  <c:v>0.736113064531154</c:v>
                </c:pt>
                <c:pt idx="85">
                  <c:v>0.61302431138757</c:v>
                </c:pt>
                <c:pt idx="86">
                  <c:v>0.451890364878167</c:v>
                </c:pt>
                <c:pt idx="87">
                  <c:v>0.326406518841568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(Sheet1!$AJ$37:$AJ$66,Sheet1!$AL$37:$AL$66,Sheet1!$AN$37:$AN$66)</c:f>
              <c:numCache>
                <c:formatCode>General</c:formatCode>
                <c:ptCount val="90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3.299999999999999</c:v>
                </c:pt>
                <c:pt idx="12">
                  <c:v>3.599999999999999</c:v>
                </c:pt>
                <c:pt idx="13">
                  <c:v>3.899999999999999</c:v>
                </c:pt>
                <c:pt idx="14">
                  <c:v>4.199999999999999</c:v>
                </c:pt>
                <c:pt idx="15">
                  <c:v>4.5</c:v>
                </c:pt>
                <c:pt idx="16">
                  <c:v>4.799999999999999</c:v>
                </c:pt>
                <c:pt idx="17">
                  <c:v>5.099999999999999</c:v>
                </c:pt>
                <c:pt idx="18">
                  <c:v>5.399999999999999</c:v>
                </c:pt>
                <c:pt idx="19">
                  <c:v>5.699999999999998</c:v>
                </c:pt>
                <c:pt idx="20">
                  <c:v>5.999999999999998</c:v>
                </c:pt>
                <c:pt idx="21">
                  <c:v>6.299999999999998</c:v>
                </c:pt>
                <c:pt idx="22">
                  <c:v>6.599999999999998</c:v>
                </c:pt>
                <c:pt idx="23">
                  <c:v>6.899999999999998</c:v>
                </c:pt>
                <c:pt idx="24">
                  <c:v>7.199999999999997</c:v>
                </c:pt>
                <c:pt idx="25">
                  <c:v>7.499999999999997</c:v>
                </c:pt>
                <c:pt idx="26">
                  <c:v>7.799999999999997</c:v>
                </c:pt>
                <c:pt idx="27">
                  <c:v>8.099999999999997</c:v>
                </c:pt>
                <c:pt idx="28">
                  <c:v>8.399999999999998</c:v>
                </c:pt>
                <c:pt idx="29">
                  <c:v>8.7</c:v>
                </c:pt>
                <c:pt idx="30">
                  <c:v>9.0</c:v>
                </c:pt>
                <c:pt idx="31">
                  <c:v>9.3</c:v>
                </c:pt>
                <c:pt idx="32">
                  <c:v>9.600000000000001</c:v>
                </c:pt>
                <c:pt idx="33">
                  <c:v>9.900000000000002</c:v>
                </c:pt>
                <c:pt idx="34">
                  <c:v>10.2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11.40000000000001</c:v>
                </c:pt>
                <c:pt idx="39">
                  <c:v>11.70000000000001</c:v>
                </c:pt>
                <c:pt idx="40">
                  <c:v>12.00000000000001</c:v>
                </c:pt>
                <c:pt idx="41">
                  <c:v>12.30000000000001</c:v>
                </c:pt>
                <c:pt idx="42">
                  <c:v>12.60000000000001</c:v>
                </c:pt>
                <c:pt idx="43">
                  <c:v>12.90000000000001</c:v>
                </c:pt>
                <c:pt idx="44">
                  <c:v>13.20000000000001</c:v>
                </c:pt>
                <c:pt idx="45">
                  <c:v>13.50000000000001</c:v>
                </c:pt>
                <c:pt idx="46">
                  <c:v>13.80000000000001</c:v>
                </c:pt>
                <c:pt idx="47">
                  <c:v>14.10000000000001</c:v>
                </c:pt>
                <c:pt idx="48">
                  <c:v>14.40000000000001</c:v>
                </c:pt>
                <c:pt idx="49">
                  <c:v>14.70000000000001</c:v>
                </c:pt>
                <c:pt idx="50">
                  <c:v>15.00000000000001</c:v>
                </c:pt>
                <c:pt idx="51">
                  <c:v>15.30000000000001</c:v>
                </c:pt>
                <c:pt idx="52">
                  <c:v>15.60000000000002</c:v>
                </c:pt>
                <c:pt idx="53">
                  <c:v>15.90000000000002</c:v>
                </c:pt>
                <c:pt idx="54">
                  <c:v>16.20000000000002</c:v>
                </c:pt>
                <c:pt idx="55">
                  <c:v>16.50000000000002</c:v>
                </c:pt>
                <c:pt idx="56">
                  <c:v>16.80000000000002</c:v>
                </c:pt>
                <c:pt idx="57">
                  <c:v>17.10000000000002</c:v>
                </c:pt>
                <c:pt idx="58">
                  <c:v>17.40000000000002</c:v>
                </c:pt>
                <c:pt idx="59">
                  <c:v>17.70000000000002</c:v>
                </c:pt>
                <c:pt idx="60">
                  <c:v>18.0</c:v>
                </c:pt>
                <c:pt idx="61">
                  <c:v>18.3</c:v>
                </c:pt>
                <c:pt idx="62">
                  <c:v>18.6</c:v>
                </c:pt>
                <c:pt idx="63">
                  <c:v>18.9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</c:v>
                </c:pt>
                <c:pt idx="68">
                  <c:v>20.40000000000001</c:v>
                </c:pt>
                <c:pt idx="69">
                  <c:v>20.70000000000001</c:v>
                </c:pt>
                <c:pt idx="70">
                  <c:v>21.00000000000001</c:v>
                </c:pt>
                <c:pt idx="71">
                  <c:v>21.30000000000001</c:v>
                </c:pt>
                <c:pt idx="72">
                  <c:v>21.60000000000001</c:v>
                </c:pt>
                <c:pt idx="73">
                  <c:v>21.90000000000001</c:v>
                </c:pt>
                <c:pt idx="74">
                  <c:v>22.20000000000001</c:v>
                </c:pt>
                <c:pt idx="75">
                  <c:v>22.50000000000001</c:v>
                </c:pt>
                <c:pt idx="76">
                  <c:v>22.80000000000001</c:v>
                </c:pt>
                <c:pt idx="77">
                  <c:v>23.10000000000001</c:v>
                </c:pt>
                <c:pt idx="78">
                  <c:v>23.40000000000001</c:v>
                </c:pt>
                <c:pt idx="79">
                  <c:v>23.70000000000001</c:v>
                </c:pt>
                <c:pt idx="80">
                  <c:v>24.00000000000001</c:v>
                </c:pt>
                <c:pt idx="81">
                  <c:v>24.30000000000001</c:v>
                </c:pt>
                <c:pt idx="82">
                  <c:v>24.60000000000002</c:v>
                </c:pt>
                <c:pt idx="83">
                  <c:v>24.90000000000002</c:v>
                </c:pt>
                <c:pt idx="84">
                  <c:v>25.20000000000002</c:v>
                </c:pt>
                <c:pt idx="85">
                  <c:v>25.50000000000002</c:v>
                </c:pt>
                <c:pt idx="86">
                  <c:v>25.80000000000002</c:v>
                </c:pt>
                <c:pt idx="87">
                  <c:v>26.10000000000002</c:v>
                </c:pt>
                <c:pt idx="88">
                  <c:v>26.40000000000002</c:v>
                </c:pt>
                <c:pt idx="89">
                  <c:v>26.70000000000002</c:v>
                </c:pt>
              </c:numCache>
            </c:numRef>
          </c:xVal>
          <c:yVal>
            <c:numRef>
              <c:f>(Sheet1!$AK$37:$AK$66,Sheet1!$AM$37:$AM$66,Sheet1!$AO$37:$AO$66)</c:f>
              <c:numCache>
                <c:formatCode>General</c:formatCode>
                <c:ptCount val="90"/>
                <c:pt idx="0">
                  <c:v>1.3945</c:v>
                </c:pt>
                <c:pt idx="1">
                  <c:v>1.310489359002708</c:v>
                </c:pt>
                <c:pt idx="2">
                  <c:v>1.082241051177725</c:v>
                </c:pt>
                <c:pt idx="3">
                  <c:v>0.77437272318697</c:v>
                </c:pt>
                <c:pt idx="4">
                  <c:v>0.474042641508177</c:v>
                </c:pt>
                <c:pt idx="5">
                  <c:v>0.266274976899914</c:v>
                </c:pt>
                <c:pt idx="6">
                  <c:v>0.209889256513826</c:v>
                </c:pt>
                <c:pt idx="7">
                  <c:v>0.320848413838469</c:v>
                </c:pt>
                <c:pt idx="8">
                  <c:v>0.567739643713396</c:v>
                </c:pt>
                <c:pt idx="9">
                  <c:v>0.880667443262778</c:v>
                </c:pt>
                <c:pt idx="10">
                  <c:v>1.171041197403158</c:v>
                </c:pt>
                <c:pt idx="11">
                  <c:v>1.356655395724684</c:v>
                </c:pt>
                <c:pt idx="12">
                  <c:v>1.384962210833287</c:v>
                </c:pt>
                <c:pt idx="13">
                  <c:v>1.247947915073144</c:v>
                </c:pt>
                <c:pt idx="14">
                  <c:v>0.984401586161532</c:v>
                </c:pt>
                <c:pt idx="15">
                  <c:v>0.668933825696929</c:v>
                </c:pt>
                <c:pt idx="16">
                  <c:v>0.390854317826297</c:v>
                </c:pt>
                <c:pt idx="17">
                  <c:v>0.228888042177011</c:v>
                </c:pt>
                <c:pt idx="18">
                  <c:v>0.228888042177011</c:v>
                </c:pt>
                <c:pt idx="19">
                  <c:v>0.390854317826294</c:v>
                </c:pt>
                <c:pt idx="20">
                  <c:v>0.668933825696925</c:v>
                </c:pt>
                <c:pt idx="21">
                  <c:v>0.984401586161529</c:v>
                </c:pt>
                <c:pt idx="22">
                  <c:v>1.247947915073142</c:v>
                </c:pt>
                <c:pt idx="23">
                  <c:v>1.384962210833286</c:v>
                </c:pt>
                <c:pt idx="24">
                  <c:v>1.356655395724685</c:v>
                </c:pt>
                <c:pt idx="25">
                  <c:v>1.171041197403161</c:v>
                </c:pt>
                <c:pt idx="26">
                  <c:v>0.880667443262782</c:v>
                </c:pt>
                <c:pt idx="27">
                  <c:v>0.567739643713399</c:v>
                </c:pt>
                <c:pt idx="28">
                  <c:v>0.32084841383847</c:v>
                </c:pt>
                <c:pt idx="29">
                  <c:v>0.209889256513826</c:v>
                </c:pt>
                <c:pt idx="30">
                  <c:v>0.266274976899914</c:v>
                </c:pt>
                <c:pt idx="31">
                  <c:v>0.474042641508177</c:v>
                </c:pt>
                <c:pt idx="32">
                  <c:v>0.774372723186971</c:v>
                </c:pt>
                <c:pt idx="33">
                  <c:v>1.082241051177726</c:v>
                </c:pt>
                <c:pt idx="34">
                  <c:v>1.310489359002708</c:v>
                </c:pt>
                <c:pt idx="35">
                  <c:v>1.3945</c:v>
                </c:pt>
                <c:pt idx="36">
                  <c:v>1.310489359002706</c:v>
                </c:pt>
                <c:pt idx="37">
                  <c:v>1.08224105117772</c:v>
                </c:pt>
                <c:pt idx="38">
                  <c:v>0.774372723186964</c:v>
                </c:pt>
                <c:pt idx="39">
                  <c:v>0.474042641508172</c:v>
                </c:pt>
                <c:pt idx="40">
                  <c:v>0.266274976899911</c:v>
                </c:pt>
                <c:pt idx="41">
                  <c:v>0.209889256513826</c:v>
                </c:pt>
                <c:pt idx="42">
                  <c:v>0.320848413838473</c:v>
                </c:pt>
                <c:pt idx="43">
                  <c:v>0.567739643713406</c:v>
                </c:pt>
                <c:pt idx="44">
                  <c:v>0.880667443262788</c:v>
                </c:pt>
                <c:pt idx="45">
                  <c:v>1.171041197403166</c:v>
                </c:pt>
                <c:pt idx="46">
                  <c:v>1.356655395724688</c:v>
                </c:pt>
                <c:pt idx="47">
                  <c:v>1.384962210833285</c:v>
                </c:pt>
                <c:pt idx="48">
                  <c:v>1.247947915073135</c:v>
                </c:pt>
                <c:pt idx="49">
                  <c:v>0.984401586161518</c:v>
                </c:pt>
                <c:pt idx="50">
                  <c:v>0.668933825696914</c:v>
                </c:pt>
                <c:pt idx="51">
                  <c:v>0.390854317826284</c:v>
                </c:pt>
                <c:pt idx="52">
                  <c:v>0.228888042177007</c:v>
                </c:pt>
                <c:pt idx="53">
                  <c:v>0.228888042177015</c:v>
                </c:pt>
                <c:pt idx="54">
                  <c:v>0.390854317826309</c:v>
                </c:pt>
                <c:pt idx="55">
                  <c:v>0.668933825696945</c:v>
                </c:pt>
                <c:pt idx="56">
                  <c:v>0.984401586161549</c:v>
                </c:pt>
                <c:pt idx="57">
                  <c:v>1.247947915073156</c:v>
                </c:pt>
                <c:pt idx="58">
                  <c:v>1.38496221083329</c:v>
                </c:pt>
                <c:pt idx="59">
                  <c:v>1.356655395724677</c:v>
                </c:pt>
                <c:pt idx="60">
                  <c:v>1.171041197403159</c:v>
                </c:pt>
                <c:pt idx="61">
                  <c:v>0.880667443262779</c:v>
                </c:pt>
                <c:pt idx="62">
                  <c:v>0.567739643713397</c:v>
                </c:pt>
                <c:pt idx="63">
                  <c:v>0.320848413838467</c:v>
                </c:pt>
                <c:pt idx="64">
                  <c:v>0.209889256513825</c:v>
                </c:pt>
                <c:pt idx="65">
                  <c:v>0.266274976899916</c:v>
                </c:pt>
                <c:pt idx="66">
                  <c:v>0.47404264150818</c:v>
                </c:pt>
                <c:pt idx="67">
                  <c:v>0.774372723186973</c:v>
                </c:pt>
                <c:pt idx="68">
                  <c:v>1.082241051177728</c:v>
                </c:pt>
                <c:pt idx="69">
                  <c:v>1.310489359002712</c:v>
                </c:pt>
                <c:pt idx="70">
                  <c:v>1.3945</c:v>
                </c:pt>
                <c:pt idx="71">
                  <c:v>1.310489359002704</c:v>
                </c:pt>
                <c:pt idx="72">
                  <c:v>1.082241051177718</c:v>
                </c:pt>
                <c:pt idx="73">
                  <c:v>0.774372723186962</c:v>
                </c:pt>
                <c:pt idx="74">
                  <c:v>0.474042641508167</c:v>
                </c:pt>
                <c:pt idx="75">
                  <c:v>0.266274976899909</c:v>
                </c:pt>
                <c:pt idx="76">
                  <c:v>0.209889256513827</c:v>
                </c:pt>
                <c:pt idx="77">
                  <c:v>0.320848413838476</c:v>
                </c:pt>
                <c:pt idx="78">
                  <c:v>0.567739643713407</c:v>
                </c:pt>
                <c:pt idx="79">
                  <c:v>0.88066744326279</c:v>
                </c:pt>
                <c:pt idx="80">
                  <c:v>1.171041197403171</c:v>
                </c:pt>
                <c:pt idx="81">
                  <c:v>1.35665539572469</c:v>
                </c:pt>
                <c:pt idx="82">
                  <c:v>1.384962210833284</c:v>
                </c:pt>
                <c:pt idx="83">
                  <c:v>1.247947915073133</c:v>
                </c:pt>
                <c:pt idx="84">
                  <c:v>0.984401586161516</c:v>
                </c:pt>
                <c:pt idx="85">
                  <c:v>0.668933825696912</c:v>
                </c:pt>
                <c:pt idx="86">
                  <c:v>0.390854317826281</c:v>
                </c:pt>
                <c:pt idx="87">
                  <c:v>0.228888042177006</c:v>
                </c:pt>
                <c:pt idx="88">
                  <c:v>0.228888042177016</c:v>
                </c:pt>
                <c:pt idx="89">
                  <c:v>0.39085431782631</c:v>
                </c:pt>
              </c:numCache>
            </c:numRef>
          </c:yVal>
          <c:smooth val="1"/>
        </c:ser>
        <c:ser>
          <c:idx val="0"/>
          <c:order val="0"/>
          <c:tx>
            <c:v>PK Formula</c:v>
          </c:tx>
          <c:marker>
            <c:symbol val="none"/>
          </c:marker>
          <c:xVal>
            <c:numRef>
              <c:f>(Sheet1!$K$110:$K$142,Sheet1!$M$110:$M$142,Sheet1!$O$110:$O$131)</c:f>
              <c:numCache>
                <c:formatCode>General</c:formatCode>
                <c:ptCount val="88"/>
                <c:pt idx="0">
                  <c:v>0.0104166666666667</c:v>
                </c:pt>
                <c:pt idx="1">
                  <c:v>0.03125</c:v>
                </c:pt>
                <c:pt idx="2">
                  <c:v>0.0625</c:v>
                </c:pt>
                <c:pt idx="3">
                  <c:v>0.125</c:v>
                </c:pt>
                <c:pt idx="4">
                  <c:v>0.166666666666667</c:v>
                </c:pt>
                <c:pt idx="5">
                  <c:v>0.5</c:v>
                </c:pt>
                <c:pt idx="6">
                  <c:v>0.666666666666667</c:v>
                </c:pt>
                <c:pt idx="7">
                  <c:v>1.0</c:v>
                </c:pt>
                <c:pt idx="8">
                  <c:v>1.5625</c:v>
                </c:pt>
                <c:pt idx="9">
                  <c:v>2.5</c:v>
                </c:pt>
                <c:pt idx="10">
                  <c:v>3.5</c:v>
                </c:pt>
                <c:pt idx="11">
                  <c:v>3.510416666666667</c:v>
                </c:pt>
                <c:pt idx="12">
                  <c:v>3.53125</c:v>
                </c:pt>
                <c:pt idx="13">
                  <c:v>3.5625</c:v>
                </c:pt>
                <c:pt idx="14">
                  <c:v>3.625</c:v>
                </c:pt>
                <c:pt idx="15">
                  <c:v>3.666666666666666</c:v>
                </c:pt>
                <c:pt idx="16">
                  <c:v>4.0</c:v>
                </c:pt>
                <c:pt idx="17">
                  <c:v>4.166666666666667</c:v>
                </c:pt>
                <c:pt idx="18">
                  <c:v>4.5</c:v>
                </c:pt>
                <c:pt idx="19">
                  <c:v>5.0625</c:v>
                </c:pt>
                <c:pt idx="20">
                  <c:v>6.0</c:v>
                </c:pt>
                <c:pt idx="21">
                  <c:v>7.0</c:v>
                </c:pt>
                <c:pt idx="22">
                  <c:v>7.010416666666667</c:v>
                </c:pt>
                <c:pt idx="23">
                  <c:v>7.03125</c:v>
                </c:pt>
                <c:pt idx="24">
                  <c:v>7.0625</c:v>
                </c:pt>
                <c:pt idx="25">
                  <c:v>7.125</c:v>
                </c:pt>
                <c:pt idx="26">
                  <c:v>7.166666666666667</c:v>
                </c:pt>
                <c:pt idx="27">
                  <c:v>7.5</c:v>
                </c:pt>
                <c:pt idx="28">
                  <c:v>7.666666666666667</c:v>
                </c:pt>
                <c:pt idx="29">
                  <c:v>8.0</c:v>
                </c:pt>
                <c:pt idx="30">
                  <c:v>8.5625</c:v>
                </c:pt>
                <c:pt idx="31">
                  <c:v>9.5</c:v>
                </c:pt>
                <c:pt idx="32">
                  <c:v>10.5</c:v>
                </c:pt>
                <c:pt idx="33">
                  <c:v>10.51041666666667</c:v>
                </c:pt>
                <c:pt idx="34">
                  <c:v>10.53125</c:v>
                </c:pt>
                <c:pt idx="35">
                  <c:v>10.5625</c:v>
                </c:pt>
                <c:pt idx="36">
                  <c:v>10.625</c:v>
                </c:pt>
                <c:pt idx="37">
                  <c:v>10.66666666666667</c:v>
                </c:pt>
                <c:pt idx="38">
                  <c:v>11.0</c:v>
                </c:pt>
                <c:pt idx="39">
                  <c:v>11.16666666666667</c:v>
                </c:pt>
                <c:pt idx="40">
                  <c:v>11.5</c:v>
                </c:pt>
                <c:pt idx="41">
                  <c:v>12.0625</c:v>
                </c:pt>
                <c:pt idx="42">
                  <c:v>13.0</c:v>
                </c:pt>
                <c:pt idx="43">
                  <c:v>14.0</c:v>
                </c:pt>
                <c:pt idx="44">
                  <c:v>14.01041666666667</c:v>
                </c:pt>
                <c:pt idx="45">
                  <c:v>14.03125</c:v>
                </c:pt>
                <c:pt idx="46">
                  <c:v>14.0625</c:v>
                </c:pt>
                <c:pt idx="47">
                  <c:v>14.125</c:v>
                </c:pt>
                <c:pt idx="48">
                  <c:v>14.16666666666667</c:v>
                </c:pt>
                <c:pt idx="49">
                  <c:v>14.5</c:v>
                </c:pt>
                <c:pt idx="50">
                  <c:v>14.66666666666667</c:v>
                </c:pt>
                <c:pt idx="51">
                  <c:v>15.0</c:v>
                </c:pt>
                <c:pt idx="52">
                  <c:v>15.5625</c:v>
                </c:pt>
                <c:pt idx="53">
                  <c:v>16.5</c:v>
                </c:pt>
                <c:pt idx="54">
                  <c:v>17.5</c:v>
                </c:pt>
                <c:pt idx="55">
                  <c:v>17.51041666666667</c:v>
                </c:pt>
                <c:pt idx="56">
                  <c:v>17.53125</c:v>
                </c:pt>
                <c:pt idx="57">
                  <c:v>17.5625</c:v>
                </c:pt>
                <c:pt idx="58">
                  <c:v>17.625</c:v>
                </c:pt>
                <c:pt idx="59">
                  <c:v>17.66666666666667</c:v>
                </c:pt>
                <c:pt idx="60">
                  <c:v>18.0</c:v>
                </c:pt>
                <c:pt idx="61">
                  <c:v>18.16666666666667</c:v>
                </c:pt>
                <c:pt idx="62">
                  <c:v>18.5</c:v>
                </c:pt>
                <c:pt idx="63">
                  <c:v>19.0625</c:v>
                </c:pt>
                <c:pt idx="64">
                  <c:v>20.0</c:v>
                </c:pt>
                <c:pt idx="65">
                  <c:v>21.0</c:v>
                </c:pt>
                <c:pt idx="66">
                  <c:v>21.01041666666667</c:v>
                </c:pt>
                <c:pt idx="67">
                  <c:v>21.03125</c:v>
                </c:pt>
                <c:pt idx="68">
                  <c:v>21.0625</c:v>
                </c:pt>
                <c:pt idx="69">
                  <c:v>21.125</c:v>
                </c:pt>
                <c:pt idx="70">
                  <c:v>21.16666666666667</c:v>
                </c:pt>
                <c:pt idx="71">
                  <c:v>21.5</c:v>
                </c:pt>
                <c:pt idx="72">
                  <c:v>21.66666666666667</c:v>
                </c:pt>
                <c:pt idx="73">
                  <c:v>22.0</c:v>
                </c:pt>
                <c:pt idx="74">
                  <c:v>22.5625</c:v>
                </c:pt>
                <c:pt idx="75">
                  <c:v>23.5</c:v>
                </c:pt>
                <c:pt idx="76">
                  <c:v>24.5</c:v>
                </c:pt>
                <c:pt idx="77">
                  <c:v>24.51041666666667</c:v>
                </c:pt>
                <c:pt idx="78">
                  <c:v>24.53125</c:v>
                </c:pt>
                <c:pt idx="79">
                  <c:v>24.5625</c:v>
                </c:pt>
                <c:pt idx="80">
                  <c:v>24.625</c:v>
                </c:pt>
                <c:pt idx="81">
                  <c:v>24.66666666666667</c:v>
                </c:pt>
                <c:pt idx="82">
                  <c:v>25.0</c:v>
                </c:pt>
                <c:pt idx="83">
                  <c:v>25.16666666666667</c:v>
                </c:pt>
                <c:pt idx="84">
                  <c:v>25.5</c:v>
                </c:pt>
                <c:pt idx="85">
                  <c:v>26.0625</c:v>
                </c:pt>
                <c:pt idx="86">
                  <c:v>27.0</c:v>
                </c:pt>
                <c:pt idx="87">
                  <c:v>28.0</c:v>
                </c:pt>
              </c:numCache>
            </c:numRef>
          </c:xVal>
          <c:yVal>
            <c:numRef>
              <c:f>(Sheet1!$R$110:$R$142,Sheet1!$T$110:$T$142,Sheet1!$V$110:$V$131)</c:f>
              <c:numCache>
                <c:formatCode>General</c:formatCode>
                <c:ptCount val="88"/>
                <c:pt idx="0">
                  <c:v>0.390213346629095</c:v>
                </c:pt>
                <c:pt idx="1">
                  <c:v>0.832744892976326</c:v>
                </c:pt>
                <c:pt idx="2">
                  <c:v>1.040793007037111</c:v>
                </c:pt>
                <c:pt idx="3">
                  <c:v>0.93798116330142</c:v>
                </c:pt>
                <c:pt idx="4">
                  <c:v>0.826035764564112</c:v>
                </c:pt>
                <c:pt idx="5">
                  <c:v>0.58961362062127</c:v>
                </c:pt>
                <c:pt idx="6">
                  <c:v>0.557754149123576</c:v>
                </c:pt>
                <c:pt idx="7">
                  <c:v>0.500400640302639</c:v>
                </c:pt>
                <c:pt idx="8">
                  <c:v>0.416726388365371</c:v>
                </c:pt>
                <c:pt idx="9">
                  <c:v>0.307189513032789</c:v>
                </c:pt>
                <c:pt idx="10">
                  <c:v>0.221887137604056</c:v>
                </c:pt>
                <c:pt idx="11">
                  <c:v>0.611349892076329</c:v>
                </c:pt>
                <c:pt idx="12">
                  <c:v>1.052387862752599</c:v>
                </c:pt>
                <c:pt idx="13">
                  <c:v>1.258214506512341</c:v>
                </c:pt>
                <c:pt idx="14">
                  <c:v>1.151026898824907</c:v>
                </c:pt>
                <c:pt idx="15">
                  <c:v>1.036213359486098</c:v>
                </c:pt>
                <c:pt idx="16">
                  <c:v>0.778193345934002</c:v>
                </c:pt>
                <c:pt idx="17">
                  <c:v>0.736382047726718</c:v>
                </c:pt>
                <c:pt idx="18">
                  <c:v>0.6606727190857</c:v>
                </c:pt>
                <c:pt idx="19">
                  <c:v>0.550198674718273</c:v>
                </c:pt>
                <c:pt idx="20">
                  <c:v>0.405578498691242</c:v>
                </c:pt>
                <c:pt idx="21">
                  <c:v>0.292954831888237</c:v>
                </c:pt>
                <c:pt idx="22">
                  <c:v>0.682177181015214</c:v>
                </c:pt>
                <c:pt idx="23">
                  <c:v>1.122736777954633</c:v>
                </c:pt>
                <c:pt idx="24">
                  <c:v>1.327851912368134</c:v>
                </c:pt>
                <c:pt idx="25">
                  <c:v>1.219262801834974</c:v>
                </c:pt>
                <c:pt idx="26">
                  <c:v>1.103530632684484</c:v>
                </c:pt>
                <c:pt idx="27">
                  <c:v>0.83859308974716</c:v>
                </c:pt>
                <c:pt idx="28">
                  <c:v>0.793594345048821</c:v>
                </c:pt>
                <c:pt idx="29">
                  <c:v>0.712005875303028</c:v>
                </c:pt>
                <c:pt idx="30">
                  <c:v>0.592948190279942</c:v>
                </c:pt>
                <c:pt idx="31">
                  <c:v>0.437091268783319</c:v>
                </c:pt>
                <c:pt idx="32">
                  <c:v>0.315716931689994</c:v>
                </c:pt>
                <c:pt idx="33">
                  <c:v>0.704862281970761</c:v>
                </c:pt>
                <c:pt idx="34">
                  <c:v>1.145268661743783</c:v>
                </c:pt>
                <c:pt idx="35">
                  <c:v>1.350155908550798</c:v>
                </c:pt>
                <c:pt idx="36">
                  <c:v>1.241117914063147</c:v>
                </c:pt>
                <c:pt idx="37">
                  <c:v>1.125091519193573</c:v>
                </c:pt>
                <c:pt idx="38">
                  <c:v>0.857938377511501</c:v>
                </c:pt>
                <c:pt idx="39">
                  <c:v>0.811918733290911</c:v>
                </c:pt>
                <c:pt idx="40">
                  <c:v>0.728447247669573</c:v>
                </c:pt>
                <c:pt idx="41">
                  <c:v>0.606640329155314</c:v>
                </c:pt>
                <c:pt idx="42">
                  <c:v>0.4471844176478</c:v>
                </c:pt>
                <c:pt idx="43">
                  <c:v>0.323007349545868</c:v>
                </c:pt>
                <c:pt idx="44">
                  <c:v>0.712128038052538</c:v>
                </c:pt>
                <c:pt idx="45">
                  <c:v>1.152485344270155</c:v>
                </c:pt>
                <c:pt idx="46">
                  <c:v>1.357299601507231</c:v>
                </c:pt>
                <c:pt idx="47">
                  <c:v>1.248117835064199</c:v>
                </c:pt>
                <c:pt idx="48">
                  <c:v>1.131997203351156</c:v>
                </c:pt>
                <c:pt idx="49">
                  <c:v>0.864134432909399</c:v>
                </c:pt>
                <c:pt idx="50">
                  <c:v>0.817787807251644</c:v>
                </c:pt>
                <c:pt idx="51">
                  <c:v>0.733713215032868</c:v>
                </c:pt>
                <c:pt idx="52">
                  <c:v>0.611025751177513</c:v>
                </c:pt>
                <c:pt idx="53">
                  <c:v>0.450417127869812</c:v>
                </c:pt>
                <c:pt idx="54">
                  <c:v>0.325342379836401</c:v>
                </c:pt>
                <c:pt idx="55">
                  <c:v>0.71445516948313</c:v>
                </c:pt>
                <c:pt idx="56">
                  <c:v>1.154796758050461</c:v>
                </c:pt>
                <c:pt idx="57">
                  <c:v>1.35958763763483</c:v>
                </c:pt>
                <c:pt idx="58">
                  <c:v>1.250359822820172</c:v>
                </c:pt>
                <c:pt idx="59">
                  <c:v>1.13420900821661</c:v>
                </c:pt>
                <c:pt idx="60">
                  <c:v>0.866118952496881</c:v>
                </c:pt>
                <c:pt idx="61">
                  <c:v>0.819667598745989</c:v>
                </c:pt>
                <c:pt idx="62">
                  <c:v>0.73539983897478</c:v>
                </c:pt>
                <c:pt idx="63">
                  <c:v>0.612430347383251</c:v>
                </c:pt>
                <c:pt idx="64">
                  <c:v>0.451452524802902</c:v>
                </c:pt>
                <c:pt idx="65">
                  <c:v>0.326090261036834</c:v>
                </c:pt>
                <c:pt idx="66">
                  <c:v>0.715200520776833</c:v>
                </c:pt>
                <c:pt idx="67">
                  <c:v>1.15553707517599</c:v>
                </c:pt>
                <c:pt idx="68">
                  <c:v>1.360320467188554</c:v>
                </c:pt>
                <c:pt idx="69">
                  <c:v>1.251077903652396</c:v>
                </c:pt>
                <c:pt idx="70">
                  <c:v>1.134917421843878</c:v>
                </c:pt>
                <c:pt idx="71">
                  <c:v>0.866754569472552</c:v>
                </c:pt>
                <c:pt idx="72">
                  <c:v>0.820269672614176</c:v>
                </c:pt>
                <c:pt idx="73">
                  <c:v>0.735940043675108</c:v>
                </c:pt>
                <c:pt idx="74">
                  <c:v>0.612880222102534</c:v>
                </c:pt>
                <c:pt idx="75">
                  <c:v>0.451784149580697</c:v>
                </c:pt>
                <c:pt idx="76">
                  <c:v>0.326329798096472</c:v>
                </c:pt>
                <c:pt idx="77">
                  <c:v>0.71543924753877</c:v>
                </c:pt>
                <c:pt idx="78">
                  <c:v>1.155774189556382</c:v>
                </c:pt>
                <c:pt idx="79">
                  <c:v>1.360555183392696</c:v>
                </c:pt>
                <c:pt idx="80">
                  <c:v>1.251307896024224</c:v>
                </c:pt>
                <c:pt idx="81">
                  <c:v>1.135144317930029</c:v>
                </c:pt>
                <c:pt idx="82">
                  <c:v>0.866958149695347</c:v>
                </c:pt>
                <c:pt idx="83">
                  <c:v>0.820462509396257</c:v>
                </c:pt>
                <c:pt idx="84">
                  <c:v>0.736113064531154</c:v>
                </c:pt>
                <c:pt idx="85">
                  <c:v>0.61302431138757</c:v>
                </c:pt>
                <c:pt idx="86">
                  <c:v>0.451890364878167</c:v>
                </c:pt>
                <c:pt idx="87">
                  <c:v>0.326406518841568</c:v>
                </c:pt>
              </c:numCache>
            </c:numRef>
          </c:yVal>
          <c:smooth val="1"/>
        </c:ser>
        <c:ser>
          <c:idx val="1"/>
          <c:order val="1"/>
          <c:tx>
            <c:v>Sine Formula</c:v>
          </c:tx>
          <c:marker>
            <c:symbol val="none"/>
          </c:marker>
          <c:xVal>
            <c:numRef>
              <c:f>(Sheet1!$AJ$37:$AJ$66,Sheet1!$AL$37:$AL$66,Sheet1!$AN$37:$AN$66)</c:f>
              <c:numCache>
                <c:formatCode>General</c:formatCode>
                <c:ptCount val="90"/>
                <c:pt idx="0">
                  <c:v>0.0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3.299999999999999</c:v>
                </c:pt>
                <c:pt idx="12">
                  <c:v>3.599999999999999</c:v>
                </c:pt>
                <c:pt idx="13">
                  <c:v>3.899999999999999</c:v>
                </c:pt>
                <c:pt idx="14">
                  <c:v>4.199999999999999</c:v>
                </c:pt>
                <c:pt idx="15">
                  <c:v>4.5</c:v>
                </c:pt>
                <c:pt idx="16">
                  <c:v>4.799999999999999</c:v>
                </c:pt>
                <c:pt idx="17">
                  <c:v>5.099999999999999</c:v>
                </c:pt>
                <c:pt idx="18">
                  <c:v>5.399999999999999</c:v>
                </c:pt>
                <c:pt idx="19">
                  <c:v>5.699999999999998</c:v>
                </c:pt>
                <c:pt idx="20">
                  <c:v>5.999999999999998</c:v>
                </c:pt>
                <c:pt idx="21">
                  <c:v>6.299999999999998</c:v>
                </c:pt>
                <c:pt idx="22">
                  <c:v>6.599999999999998</c:v>
                </c:pt>
                <c:pt idx="23">
                  <c:v>6.899999999999998</c:v>
                </c:pt>
                <c:pt idx="24">
                  <c:v>7.199999999999997</c:v>
                </c:pt>
                <c:pt idx="25">
                  <c:v>7.499999999999997</c:v>
                </c:pt>
                <c:pt idx="26">
                  <c:v>7.799999999999997</c:v>
                </c:pt>
                <c:pt idx="27">
                  <c:v>8.099999999999997</c:v>
                </c:pt>
                <c:pt idx="28">
                  <c:v>8.399999999999998</c:v>
                </c:pt>
                <c:pt idx="29">
                  <c:v>8.7</c:v>
                </c:pt>
                <c:pt idx="30">
                  <c:v>9.0</c:v>
                </c:pt>
                <c:pt idx="31">
                  <c:v>9.3</c:v>
                </c:pt>
                <c:pt idx="32">
                  <c:v>9.600000000000001</c:v>
                </c:pt>
                <c:pt idx="33">
                  <c:v>9.900000000000002</c:v>
                </c:pt>
                <c:pt idx="34">
                  <c:v>10.2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11.40000000000001</c:v>
                </c:pt>
                <c:pt idx="39">
                  <c:v>11.70000000000001</c:v>
                </c:pt>
                <c:pt idx="40">
                  <c:v>12.00000000000001</c:v>
                </c:pt>
                <c:pt idx="41">
                  <c:v>12.30000000000001</c:v>
                </c:pt>
                <c:pt idx="42">
                  <c:v>12.60000000000001</c:v>
                </c:pt>
                <c:pt idx="43">
                  <c:v>12.90000000000001</c:v>
                </c:pt>
                <c:pt idx="44">
                  <c:v>13.20000000000001</c:v>
                </c:pt>
                <c:pt idx="45">
                  <c:v>13.50000000000001</c:v>
                </c:pt>
                <c:pt idx="46">
                  <c:v>13.80000000000001</c:v>
                </c:pt>
                <c:pt idx="47">
                  <c:v>14.10000000000001</c:v>
                </c:pt>
                <c:pt idx="48">
                  <c:v>14.40000000000001</c:v>
                </c:pt>
                <c:pt idx="49">
                  <c:v>14.70000000000001</c:v>
                </c:pt>
                <c:pt idx="50">
                  <c:v>15.00000000000001</c:v>
                </c:pt>
                <c:pt idx="51">
                  <c:v>15.30000000000001</c:v>
                </c:pt>
                <c:pt idx="52">
                  <c:v>15.60000000000002</c:v>
                </c:pt>
                <c:pt idx="53">
                  <c:v>15.90000000000002</c:v>
                </c:pt>
                <c:pt idx="54">
                  <c:v>16.20000000000002</c:v>
                </c:pt>
                <c:pt idx="55">
                  <c:v>16.50000000000002</c:v>
                </c:pt>
                <c:pt idx="56">
                  <c:v>16.80000000000002</c:v>
                </c:pt>
                <c:pt idx="57">
                  <c:v>17.10000000000002</c:v>
                </c:pt>
                <c:pt idx="58">
                  <c:v>17.40000000000002</c:v>
                </c:pt>
                <c:pt idx="59">
                  <c:v>17.70000000000002</c:v>
                </c:pt>
                <c:pt idx="60">
                  <c:v>18.0</c:v>
                </c:pt>
                <c:pt idx="61">
                  <c:v>18.3</c:v>
                </c:pt>
                <c:pt idx="62">
                  <c:v>18.6</c:v>
                </c:pt>
                <c:pt idx="63">
                  <c:v>18.9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20.1</c:v>
                </c:pt>
                <c:pt idx="68">
                  <c:v>20.40000000000001</c:v>
                </c:pt>
                <c:pt idx="69">
                  <c:v>20.70000000000001</c:v>
                </c:pt>
                <c:pt idx="70">
                  <c:v>21.00000000000001</c:v>
                </c:pt>
                <c:pt idx="71">
                  <c:v>21.30000000000001</c:v>
                </c:pt>
                <c:pt idx="72">
                  <c:v>21.60000000000001</c:v>
                </c:pt>
                <c:pt idx="73">
                  <c:v>21.90000000000001</c:v>
                </c:pt>
                <c:pt idx="74">
                  <c:v>22.20000000000001</c:v>
                </c:pt>
                <c:pt idx="75">
                  <c:v>22.50000000000001</c:v>
                </c:pt>
                <c:pt idx="76">
                  <c:v>22.80000000000001</c:v>
                </c:pt>
                <c:pt idx="77">
                  <c:v>23.10000000000001</c:v>
                </c:pt>
                <c:pt idx="78">
                  <c:v>23.40000000000001</c:v>
                </c:pt>
                <c:pt idx="79">
                  <c:v>23.70000000000001</c:v>
                </c:pt>
                <c:pt idx="80">
                  <c:v>24.00000000000001</c:v>
                </c:pt>
                <c:pt idx="81">
                  <c:v>24.30000000000001</c:v>
                </c:pt>
                <c:pt idx="82">
                  <c:v>24.60000000000002</c:v>
                </c:pt>
                <c:pt idx="83">
                  <c:v>24.90000000000002</c:v>
                </c:pt>
                <c:pt idx="84">
                  <c:v>25.20000000000002</c:v>
                </c:pt>
                <c:pt idx="85">
                  <c:v>25.50000000000002</c:v>
                </c:pt>
                <c:pt idx="86">
                  <c:v>25.80000000000002</c:v>
                </c:pt>
                <c:pt idx="87">
                  <c:v>26.10000000000002</c:v>
                </c:pt>
                <c:pt idx="88">
                  <c:v>26.40000000000002</c:v>
                </c:pt>
                <c:pt idx="89">
                  <c:v>26.70000000000002</c:v>
                </c:pt>
              </c:numCache>
            </c:numRef>
          </c:xVal>
          <c:yVal>
            <c:numRef>
              <c:f>(Sheet1!$AK$37:$AK$66,Sheet1!$AM$37:$AM$66,Sheet1!$AO$37:$AO$66)</c:f>
              <c:numCache>
                <c:formatCode>General</c:formatCode>
                <c:ptCount val="90"/>
                <c:pt idx="0">
                  <c:v>1.3945</c:v>
                </c:pt>
                <c:pt idx="1">
                  <c:v>1.310489359002708</c:v>
                </c:pt>
                <c:pt idx="2">
                  <c:v>1.082241051177725</c:v>
                </c:pt>
                <c:pt idx="3">
                  <c:v>0.77437272318697</c:v>
                </c:pt>
                <c:pt idx="4">
                  <c:v>0.474042641508177</c:v>
                </c:pt>
                <c:pt idx="5">
                  <c:v>0.266274976899914</c:v>
                </c:pt>
                <c:pt idx="6">
                  <c:v>0.209889256513826</c:v>
                </c:pt>
                <c:pt idx="7">
                  <c:v>0.320848413838469</c:v>
                </c:pt>
                <c:pt idx="8">
                  <c:v>0.567739643713396</c:v>
                </c:pt>
                <c:pt idx="9">
                  <c:v>0.880667443262778</c:v>
                </c:pt>
                <c:pt idx="10">
                  <c:v>1.171041197403158</c:v>
                </c:pt>
                <c:pt idx="11">
                  <c:v>1.356655395724684</c:v>
                </c:pt>
                <c:pt idx="12">
                  <c:v>1.384962210833287</c:v>
                </c:pt>
                <c:pt idx="13">
                  <c:v>1.247947915073144</c:v>
                </c:pt>
                <c:pt idx="14">
                  <c:v>0.984401586161532</c:v>
                </c:pt>
                <c:pt idx="15">
                  <c:v>0.668933825696929</c:v>
                </c:pt>
                <c:pt idx="16">
                  <c:v>0.390854317826297</c:v>
                </c:pt>
                <c:pt idx="17">
                  <c:v>0.228888042177011</c:v>
                </c:pt>
                <c:pt idx="18">
                  <c:v>0.228888042177011</c:v>
                </c:pt>
                <c:pt idx="19">
                  <c:v>0.390854317826294</c:v>
                </c:pt>
                <c:pt idx="20">
                  <c:v>0.668933825696925</c:v>
                </c:pt>
                <c:pt idx="21">
                  <c:v>0.984401586161529</c:v>
                </c:pt>
                <c:pt idx="22">
                  <c:v>1.247947915073142</c:v>
                </c:pt>
                <c:pt idx="23">
                  <c:v>1.384962210833286</c:v>
                </c:pt>
                <c:pt idx="24">
                  <c:v>1.356655395724685</c:v>
                </c:pt>
                <c:pt idx="25">
                  <c:v>1.171041197403161</c:v>
                </c:pt>
                <c:pt idx="26">
                  <c:v>0.880667443262782</c:v>
                </c:pt>
                <c:pt idx="27">
                  <c:v>0.567739643713399</c:v>
                </c:pt>
                <c:pt idx="28">
                  <c:v>0.32084841383847</c:v>
                </c:pt>
                <c:pt idx="29">
                  <c:v>0.209889256513826</c:v>
                </c:pt>
                <c:pt idx="30">
                  <c:v>0.266274976899914</c:v>
                </c:pt>
                <c:pt idx="31">
                  <c:v>0.474042641508177</c:v>
                </c:pt>
                <c:pt idx="32">
                  <c:v>0.774372723186971</c:v>
                </c:pt>
                <c:pt idx="33">
                  <c:v>1.082241051177726</c:v>
                </c:pt>
                <c:pt idx="34">
                  <c:v>1.310489359002708</c:v>
                </c:pt>
                <c:pt idx="35">
                  <c:v>1.3945</c:v>
                </c:pt>
                <c:pt idx="36">
                  <c:v>1.310489359002706</c:v>
                </c:pt>
                <c:pt idx="37">
                  <c:v>1.08224105117772</c:v>
                </c:pt>
                <c:pt idx="38">
                  <c:v>0.774372723186964</c:v>
                </c:pt>
                <c:pt idx="39">
                  <c:v>0.474042641508172</c:v>
                </c:pt>
                <c:pt idx="40">
                  <c:v>0.266274976899911</c:v>
                </c:pt>
                <c:pt idx="41">
                  <c:v>0.209889256513826</c:v>
                </c:pt>
                <c:pt idx="42">
                  <c:v>0.320848413838473</c:v>
                </c:pt>
                <c:pt idx="43">
                  <c:v>0.567739643713406</c:v>
                </c:pt>
                <c:pt idx="44">
                  <c:v>0.880667443262788</c:v>
                </c:pt>
                <c:pt idx="45">
                  <c:v>1.171041197403166</c:v>
                </c:pt>
                <c:pt idx="46">
                  <c:v>1.356655395724688</c:v>
                </c:pt>
                <c:pt idx="47">
                  <c:v>1.384962210833285</c:v>
                </c:pt>
                <c:pt idx="48">
                  <c:v>1.247947915073135</c:v>
                </c:pt>
                <c:pt idx="49">
                  <c:v>0.984401586161518</c:v>
                </c:pt>
                <c:pt idx="50">
                  <c:v>0.668933825696914</c:v>
                </c:pt>
                <c:pt idx="51">
                  <c:v>0.390854317826284</c:v>
                </c:pt>
                <c:pt idx="52">
                  <c:v>0.228888042177007</c:v>
                </c:pt>
                <c:pt idx="53">
                  <c:v>0.228888042177015</c:v>
                </c:pt>
                <c:pt idx="54">
                  <c:v>0.390854317826309</c:v>
                </c:pt>
                <c:pt idx="55">
                  <c:v>0.668933825696945</c:v>
                </c:pt>
                <c:pt idx="56">
                  <c:v>0.984401586161549</c:v>
                </c:pt>
                <c:pt idx="57">
                  <c:v>1.247947915073156</c:v>
                </c:pt>
                <c:pt idx="58">
                  <c:v>1.38496221083329</c:v>
                </c:pt>
                <c:pt idx="59">
                  <c:v>1.356655395724677</c:v>
                </c:pt>
                <c:pt idx="60">
                  <c:v>1.171041197403159</c:v>
                </c:pt>
                <c:pt idx="61">
                  <c:v>0.880667443262779</c:v>
                </c:pt>
                <c:pt idx="62">
                  <c:v>0.567739643713397</c:v>
                </c:pt>
                <c:pt idx="63">
                  <c:v>0.320848413838467</c:v>
                </c:pt>
                <c:pt idx="64">
                  <c:v>0.209889256513825</c:v>
                </c:pt>
                <c:pt idx="65">
                  <c:v>0.266274976899916</c:v>
                </c:pt>
                <c:pt idx="66">
                  <c:v>0.47404264150818</c:v>
                </c:pt>
                <c:pt idx="67">
                  <c:v>0.774372723186973</c:v>
                </c:pt>
                <c:pt idx="68">
                  <c:v>1.082241051177728</c:v>
                </c:pt>
                <c:pt idx="69">
                  <c:v>1.310489359002712</c:v>
                </c:pt>
                <c:pt idx="70">
                  <c:v>1.3945</c:v>
                </c:pt>
                <c:pt idx="71">
                  <c:v>1.310489359002704</c:v>
                </c:pt>
                <c:pt idx="72">
                  <c:v>1.082241051177718</c:v>
                </c:pt>
                <c:pt idx="73">
                  <c:v>0.774372723186962</c:v>
                </c:pt>
                <c:pt idx="74">
                  <c:v>0.474042641508167</c:v>
                </c:pt>
                <c:pt idx="75">
                  <c:v>0.266274976899909</c:v>
                </c:pt>
                <c:pt idx="76">
                  <c:v>0.209889256513827</c:v>
                </c:pt>
                <c:pt idx="77">
                  <c:v>0.320848413838476</c:v>
                </c:pt>
                <c:pt idx="78">
                  <c:v>0.567739643713407</c:v>
                </c:pt>
                <c:pt idx="79">
                  <c:v>0.88066744326279</c:v>
                </c:pt>
                <c:pt idx="80">
                  <c:v>1.171041197403171</c:v>
                </c:pt>
                <c:pt idx="81">
                  <c:v>1.35665539572469</c:v>
                </c:pt>
                <c:pt idx="82">
                  <c:v>1.384962210833284</c:v>
                </c:pt>
                <c:pt idx="83">
                  <c:v>1.247947915073133</c:v>
                </c:pt>
                <c:pt idx="84">
                  <c:v>0.984401586161516</c:v>
                </c:pt>
                <c:pt idx="85">
                  <c:v>0.668933825696912</c:v>
                </c:pt>
                <c:pt idx="86">
                  <c:v>0.390854317826281</c:v>
                </c:pt>
                <c:pt idx="87">
                  <c:v>0.228888042177006</c:v>
                </c:pt>
                <c:pt idx="88">
                  <c:v>0.228888042177016</c:v>
                </c:pt>
                <c:pt idx="89">
                  <c:v>0.39085431782631</c:v>
                </c:pt>
              </c:numCache>
            </c:numRef>
          </c:yVal>
          <c:smooth val="1"/>
        </c:ser>
        <c:axId val="277538376"/>
        <c:axId val="237063400"/>
      </c:scatterChart>
      <c:valAx>
        <c:axId val="277538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</c:title>
        <c:numFmt formatCode="General" sourceLinked="1"/>
        <c:tickLblPos val="nextTo"/>
        <c:crossAx val="237063400"/>
        <c:crosses val="autoZero"/>
        <c:crossBetween val="midCat"/>
      </c:valAx>
      <c:valAx>
        <c:axId val="237063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(micromolar)</a:t>
                </a:r>
              </a:p>
            </c:rich>
          </c:tx>
          <c:layout/>
        </c:title>
        <c:numFmt formatCode="General" sourceLinked="1"/>
        <c:tickLblPos val="nextTo"/>
        <c:crossAx val="277538376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55</xdr:row>
      <xdr:rowOff>12700</xdr:rowOff>
    </xdr:from>
    <xdr:to>
      <xdr:col>5</xdr:col>
      <xdr:colOff>520700</xdr:colOff>
      <xdr:row>67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20</xdr:row>
      <xdr:rowOff>50800</xdr:rowOff>
    </xdr:from>
    <xdr:to>
      <xdr:col>4</xdr:col>
      <xdr:colOff>609600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72</xdr:row>
      <xdr:rowOff>76200</xdr:rowOff>
    </xdr:from>
    <xdr:to>
      <xdr:col>8</xdr:col>
      <xdr:colOff>863600</xdr:colOff>
      <xdr:row>88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546100</xdr:colOff>
      <xdr:row>105</xdr:row>
      <xdr:rowOff>0</xdr:rowOff>
    </xdr:from>
    <xdr:to>
      <xdr:col>9</xdr:col>
      <xdr:colOff>76200</xdr:colOff>
      <xdr:row>138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250"/>
  <sheetViews>
    <sheetView tabSelected="1" topLeftCell="A72" workbookViewId="0">
      <selection activeCell="K83" sqref="K83"/>
    </sheetView>
  </sheetViews>
  <sheetFormatPr baseColWidth="10" defaultRowHeight="13"/>
  <cols>
    <col min="16" max="16" width="12.28515625" bestFit="1" customWidth="1"/>
    <col min="18" max="18" width="12.28515625" bestFit="1" customWidth="1"/>
    <col min="24" max="24" width="11.28515625" bestFit="1" customWidth="1"/>
    <col min="25" max="25" width="12.28515625" bestFit="1" customWidth="1"/>
    <col min="35" max="35" width="12.28515625" bestFit="1" customWidth="1"/>
  </cols>
  <sheetData>
    <row r="1" spans="1:29">
      <c r="A1" t="s">
        <v>158</v>
      </c>
      <c r="B1" t="s">
        <v>180</v>
      </c>
      <c r="C1" t="s">
        <v>177</v>
      </c>
      <c r="F1" t="s">
        <v>186</v>
      </c>
      <c r="J1" t="s">
        <v>158</v>
      </c>
      <c r="K1" t="s">
        <v>180</v>
      </c>
      <c r="L1" t="s">
        <v>177</v>
      </c>
      <c r="O1" t="s">
        <v>186</v>
      </c>
    </row>
    <row r="2" spans="1:29">
      <c r="I2" t="s">
        <v>45</v>
      </c>
      <c r="J2" t="s">
        <v>190</v>
      </c>
      <c r="K2" t="s">
        <v>191</v>
      </c>
      <c r="L2" t="s">
        <v>192</v>
      </c>
      <c r="M2" t="s">
        <v>44</v>
      </c>
      <c r="N2" t="s">
        <v>134</v>
      </c>
      <c r="O2" t="s">
        <v>135</v>
      </c>
      <c r="P2" t="s">
        <v>65</v>
      </c>
      <c r="Q2" t="s">
        <v>140</v>
      </c>
      <c r="S2" t="s">
        <v>60</v>
      </c>
      <c r="T2" t="s">
        <v>85</v>
      </c>
      <c r="U2" t="s">
        <v>61</v>
      </c>
      <c r="V2" t="s">
        <v>86</v>
      </c>
      <c r="W2" t="s">
        <v>62</v>
      </c>
      <c r="X2" t="s">
        <v>87</v>
      </c>
      <c r="Y2" t="s">
        <v>63</v>
      </c>
      <c r="Z2" t="s">
        <v>59</v>
      </c>
      <c r="AA2" t="s">
        <v>64</v>
      </c>
      <c r="AB2" t="s">
        <v>69</v>
      </c>
      <c r="AC2" t="s">
        <v>66</v>
      </c>
    </row>
    <row r="3" spans="1:29" ht="15">
      <c r="A3" t="s">
        <v>174</v>
      </c>
      <c r="B3" t="s">
        <v>175</v>
      </c>
      <c r="C3" t="s">
        <v>176</v>
      </c>
      <c r="D3" t="s">
        <v>178</v>
      </c>
      <c r="E3" t="s">
        <v>189</v>
      </c>
      <c r="G3" t="s">
        <v>184</v>
      </c>
      <c r="H3" t="s">
        <v>185</v>
      </c>
      <c r="I3" t="s">
        <v>46</v>
      </c>
      <c r="J3" s="4" t="s">
        <v>200</v>
      </c>
      <c r="K3" s="4" t="s">
        <v>97</v>
      </c>
      <c r="L3">
        <v>2.21308746375666</v>
      </c>
      <c r="M3">
        <v>2.2712440063116421</v>
      </c>
      <c r="N3">
        <f>(M3-L3)/L3</f>
        <v>2.6278465495558359E-2</v>
      </c>
      <c r="O3">
        <f>1-EXP(-2*N3)</f>
        <v>5.1199696623467239E-2</v>
      </c>
      <c r="P3">
        <f>O3/(O3+O4+O5+O6)</f>
        <v>4.9915953001992662E-2</v>
      </c>
      <c r="Q3">
        <f>M3/L3</f>
        <v>1.0262784654955583</v>
      </c>
      <c r="R3" s="1"/>
      <c r="T3" s="1"/>
      <c r="V3" s="1"/>
      <c r="W3" s="1"/>
      <c r="X3" s="1"/>
      <c r="Y3" s="1"/>
      <c r="Z3" s="1"/>
      <c r="AC3" s="6"/>
    </row>
    <row r="4" spans="1:29" ht="15">
      <c r="A4" s="1" t="s">
        <v>179</v>
      </c>
      <c r="B4">
        <v>2.8132360461103501</v>
      </c>
      <c r="C4">
        <v>1.74096877828956</v>
      </c>
      <c r="D4">
        <f>(B4*C4)^0.5</f>
        <v>2.2130874637566604</v>
      </c>
      <c r="E4">
        <f>LN(D4)</f>
        <v>0.79438858299765347</v>
      </c>
      <c r="F4" s="2"/>
      <c r="G4" s="2">
        <v>0</v>
      </c>
      <c r="H4" s="2">
        <v>1</v>
      </c>
      <c r="I4" t="s">
        <v>47</v>
      </c>
      <c r="J4" s="4" t="s">
        <v>201</v>
      </c>
      <c r="K4" s="4" t="s">
        <v>98</v>
      </c>
      <c r="L4">
        <v>2.2130874637566604</v>
      </c>
      <c r="M4">
        <v>2.4111934670402038</v>
      </c>
      <c r="N4">
        <f t="shared" ref="N4:N34" si="0">(M4-L4)/L4</f>
        <v>8.9515668281480096E-2</v>
      </c>
      <c r="O4">
        <f>1-EXP(-2*N4)</f>
        <v>0.16392030087760689</v>
      </c>
      <c r="P4">
        <f>O4/(O3+O4+O5+O6)</f>
        <v>0.15981028354236021</v>
      </c>
      <c r="Q4">
        <f t="shared" ref="Q4:Q34" si="1">M4/L4</f>
        <v>1.0895156682814802</v>
      </c>
      <c r="R4" s="1"/>
      <c r="T4" s="1"/>
      <c r="V4" s="1"/>
      <c r="W4" s="1"/>
      <c r="X4" s="1"/>
      <c r="Y4" s="1"/>
      <c r="Z4" s="1"/>
      <c r="AC4" s="6"/>
    </row>
    <row r="5" spans="1:29" ht="15">
      <c r="A5" s="1" t="s">
        <v>159</v>
      </c>
      <c r="B5">
        <v>2.9584256750949596</v>
      </c>
      <c r="C5">
        <v>2.0642265078831614</v>
      </c>
      <c r="D5">
        <f t="shared" ref="D5:D19" si="2">(B5*C5)^0.5</f>
        <v>2.4712063248812619</v>
      </c>
      <c r="E5">
        <f t="shared" ref="E5:E19" si="3">LN(D5)</f>
        <v>0.90470642205618113</v>
      </c>
      <c r="G5" s="2">
        <v>3.5</v>
      </c>
      <c r="H5" s="2">
        <v>1</v>
      </c>
      <c r="J5" s="4" t="s">
        <v>101</v>
      </c>
      <c r="K5" s="5" t="s">
        <v>99</v>
      </c>
      <c r="L5">
        <v>2.2130874637566604</v>
      </c>
      <c r="M5">
        <v>3.234055291319696</v>
      </c>
      <c r="N5">
        <f t="shared" si="0"/>
        <v>0.46133189233739924</v>
      </c>
      <c r="O5">
        <f t="shared" ref="O4:O34" si="4">1-EXP(-2*N5)</f>
        <v>0.60254111518884179</v>
      </c>
      <c r="P5">
        <f>O5/(O5+O4+O3+O6)</f>
        <v>0.5874334414268586</v>
      </c>
      <c r="Q5">
        <f t="shared" si="1"/>
        <v>1.4613318923373992</v>
      </c>
      <c r="R5" s="1"/>
      <c r="T5" s="1"/>
      <c r="V5" s="1"/>
      <c r="W5" s="8">
        <v>0.87153864910554657</v>
      </c>
      <c r="X5" s="1" t="s">
        <v>78</v>
      </c>
      <c r="Y5" s="8">
        <v>0</v>
      </c>
      <c r="Z5" s="1" t="s">
        <v>234</v>
      </c>
      <c r="AA5">
        <f>P3*P18*P29*P32</f>
        <v>0</v>
      </c>
      <c r="AB5">
        <f>S8*U6*W5*Y5</f>
        <v>0</v>
      </c>
      <c r="AC5" s="9">
        <v>1</v>
      </c>
    </row>
    <row r="6" spans="1:29" ht="15">
      <c r="A6" s="1" t="s">
        <v>160</v>
      </c>
      <c r="B6">
        <v>3.3414054905967889</v>
      </c>
      <c r="C6">
        <v>3.1301539596874495</v>
      </c>
      <c r="D6">
        <f t="shared" si="2"/>
        <v>3.234055291319696</v>
      </c>
      <c r="E6">
        <f t="shared" si="3"/>
        <v>1.1737368578917879</v>
      </c>
      <c r="G6" s="2">
        <v>3.5</v>
      </c>
      <c r="H6" s="2">
        <v>0.1</v>
      </c>
      <c r="J6" s="4" t="s">
        <v>101</v>
      </c>
      <c r="K6" s="5" t="s">
        <v>203</v>
      </c>
      <c r="L6">
        <v>2.2130874637566604</v>
      </c>
      <c r="M6">
        <v>2.4712063248812601</v>
      </c>
      <c r="N6">
        <f>(M6-L6)/L6</f>
        <v>0.11663292361995012</v>
      </c>
      <c r="O6">
        <f t="shared" si="4"/>
        <v>0.20805699032663516</v>
      </c>
      <c r="P6">
        <f>O6/(O6+O5+O4+O3)</f>
        <v>0.20284032202878835</v>
      </c>
      <c r="Q6">
        <f t="shared" si="1"/>
        <v>1.1166329236199501</v>
      </c>
      <c r="R6" s="1"/>
      <c r="T6" s="1"/>
      <c r="U6">
        <v>0.17099871753351181</v>
      </c>
      <c r="V6" s="1" t="s">
        <v>228</v>
      </c>
      <c r="W6" s="8">
        <v>0.12846135089445346</v>
      </c>
      <c r="X6" s="1" t="s">
        <v>232</v>
      </c>
      <c r="Y6" s="8">
        <v>1</v>
      </c>
      <c r="Z6" s="1" t="s">
        <v>234</v>
      </c>
      <c r="AA6">
        <f>P3*P18*P30*P33</f>
        <v>1.0964900753808698E-3</v>
      </c>
      <c r="AB6">
        <f>S8*U6*W6*Y6</f>
        <v>1.0964900753808698E-3</v>
      </c>
      <c r="AC6" s="9">
        <f>AC5+1</f>
        <v>2</v>
      </c>
    </row>
    <row r="7" spans="1:29" ht="15">
      <c r="A7" s="1" t="s">
        <v>161</v>
      </c>
      <c r="B7">
        <v>2.99933047333634</v>
      </c>
      <c r="C7">
        <v>1.9383839117368922</v>
      </c>
      <c r="D7">
        <f t="shared" si="2"/>
        <v>2.4111934670402038</v>
      </c>
      <c r="E7">
        <f t="shared" si="3"/>
        <v>0.88012183946381384</v>
      </c>
      <c r="G7" s="2">
        <v>7</v>
      </c>
      <c r="H7" s="2">
        <v>0.1</v>
      </c>
      <c r="J7" s="4" t="s">
        <v>102</v>
      </c>
      <c r="K7" s="4" t="s">
        <v>100</v>
      </c>
      <c r="L7">
        <v>2.4712063248812619</v>
      </c>
      <c r="M7">
        <v>1</v>
      </c>
      <c r="N7">
        <f t="shared" si="0"/>
        <v>-0.59533933288712804</v>
      </c>
      <c r="O7">
        <f t="shared" si="4"/>
        <v>-2.2893127940608666</v>
      </c>
      <c r="P7">
        <v>0</v>
      </c>
      <c r="Q7">
        <f t="shared" si="1"/>
        <v>0.40466066711287196</v>
      </c>
      <c r="R7" s="1"/>
      <c r="T7" s="1"/>
      <c r="V7" s="1"/>
      <c r="W7" s="8">
        <v>1</v>
      </c>
      <c r="X7" s="1" t="s">
        <v>231</v>
      </c>
      <c r="Y7" s="8">
        <v>0</v>
      </c>
      <c r="Z7" s="1" t="s">
        <v>234</v>
      </c>
      <c r="AA7">
        <f>P3*P17*P28*P32</f>
        <v>0</v>
      </c>
      <c r="AB7">
        <f>S8*U8*W7*Y7</f>
        <v>0</v>
      </c>
      <c r="AC7" s="9">
        <f t="shared" ref="AC7:AC31" si="5">AC6+1</f>
        <v>3</v>
      </c>
    </row>
    <row r="8" spans="1:29" ht="15">
      <c r="A8" s="1" t="s">
        <v>162</v>
      </c>
      <c r="B8">
        <v>2.6365106406919727</v>
      </c>
      <c r="C8">
        <v>1.9565820279991959</v>
      </c>
      <c r="D8">
        <f>(B8*C8)^0.5</f>
        <v>2.2712440063116421</v>
      </c>
      <c r="E8">
        <f t="shared" si="3"/>
        <v>0.82032770178657466</v>
      </c>
      <c r="G8" s="2">
        <v>7</v>
      </c>
      <c r="H8" s="2">
        <v>1</v>
      </c>
      <c r="J8" s="4" t="s">
        <v>203</v>
      </c>
      <c r="K8" s="4" t="s">
        <v>103</v>
      </c>
      <c r="L8">
        <v>2.4712063248812619</v>
      </c>
      <c r="M8">
        <v>2.6899244975584087</v>
      </c>
      <c r="N8">
        <f t="shared" si="0"/>
        <v>8.8506641665242539E-2</v>
      </c>
      <c r="O8">
        <f t="shared" si="4"/>
        <v>0.16223134390884619</v>
      </c>
      <c r="P8">
        <f>O8/(O8+O9)</f>
        <v>0.72920661925546548</v>
      </c>
      <c r="Q8">
        <f t="shared" si="1"/>
        <v>1.0885066416652425</v>
      </c>
      <c r="R8" s="1"/>
      <c r="S8">
        <v>4.9915953001992662E-2</v>
      </c>
      <c r="T8" s="1" t="s">
        <v>235</v>
      </c>
      <c r="U8">
        <v>0.62741166903722856</v>
      </c>
      <c r="V8" s="1" t="s">
        <v>229</v>
      </c>
      <c r="W8" s="8">
        <v>0</v>
      </c>
      <c r="X8" s="1" t="s">
        <v>233</v>
      </c>
      <c r="Y8" s="8">
        <v>1</v>
      </c>
      <c r="Z8" s="1" t="s">
        <v>234</v>
      </c>
      <c r="AA8">
        <f>P3*P17*P27*P34</f>
        <v>0</v>
      </c>
      <c r="AB8">
        <f>S8*U8*W8*Y8</f>
        <v>0</v>
      </c>
      <c r="AC8" s="9">
        <f t="shared" si="5"/>
        <v>4</v>
      </c>
    </row>
    <row r="9" spans="1:29" ht="15">
      <c r="A9" s="1" t="s">
        <v>163</v>
      </c>
      <c r="B9">
        <v>1</v>
      </c>
      <c r="C9">
        <v>1</v>
      </c>
      <c r="D9">
        <f t="shared" si="2"/>
        <v>1</v>
      </c>
      <c r="E9">
        <f t="shared" si="3"/>
        <v>0</v>
      </c>
      <c r="G9" s="2">
        <v>10.5</v>
      </c>
      <c r="H9" s="2">
        <v>1</v>
      </c>
      <c r="J9" s="4" t="s">
        <v>203</v>
      </c>
      <c r="K9" s="4" t="s">
        <v>38</v>
      </c>
      <c r="L9">
        <v>2.4712063248812619</v>
      </c>
      <c r="M9">
        <v>2.5479820755916953</v>
      </c>
      <c r="N9">
        <f t="shared" si="0"/>
        <v>3.1068126500575537E-2</v>
      </c>
      <c r="O9">
        <f t="shared" si="4"/>
        <v>6.0245166348956491E-2</v>
      </c>
      <c r="P9">
        <f>O9/(O9+O8)</f>
        <v>0.27079338074453446</v>
      </c>
      <c r="Q9">
        <f t="shared" si="1"/>
        <v>1.0310681265005754</v>
      </c>
      <c r="R9" s="1"/>
      <c r="T9" s="1"/>
      <c r="V9" s="1"/>
      <c r="W9" s="8">
        <v>1</v>
      </c>
      <c r="X9" s="1" t="s">
        <v>232</v>
      </c>
      <c r="Y9" s="8">
        <v>1</v>
      </c>
      <c r="Z9" s="1" t="s">
        <v>234</v>
      </c>
      <c r="AA9">
        <f>P3*P16*P26*P33</f>
        <v>1.00625376696248E-2</v>
      </c>
      <c r="AB9">
        <f>S8*U10*W9*Y9</f>
        <v>1.00625376696248E-2</v>
      </c>
      <c r="AC9" s="9">
        <f t="shared" si="5"/>
        <v>5</v>
      </c>
    </row>
    <row r="10" spans="1:29" ht="15">
      <c r="A10" s="1" t="s">
        <v>164</v>
      </c>
      <c r="B10">
        <v>3.2511709077662121</v>
      </c>
      <c r="C10">
        <v>2.2255654986579274</v>
      </c>
      <c r="D10">
        <f t="shared" si="2"/>
        <v>2.6899244975584087</v>
      </c>
      <c r="E10">
        <f t="shared" si="3"/>
        <v>0.9895131253976861</v>
      </c>
      <c r="G10" s="2">
        <v>10.5</v>
      </c>
      <c r="H10" s="2">
        <v>0.1</v>
      </c>
      <c r="J10" s="4" t="s">
        <v>205</v>
      </c>
      <c r="K10" s="4" t="s">
        <v>100</v>
      </c>
      <c r="L10">
        <v>3.234055291319696</v>
      </c>
      <c r="M10">
        <v>1</v>
      </c>
      <c r="N10">
        <f t="shared" si="0"/>
        <v>-0.69079069158649486</v>
      </c>
      <c r="O10">
        <f t="shared" si="4"/>
        <v>-2.9811924428265213</v>
      </c>
      <c r="P10">
        <v>0</v>
      </c>
      <c r="Q10">
        <f t="shared" si="1"/>
        <v>0.30920930841350508</v>
      </c>
      <c r="R10" s="1"/>
      <c r="T10" s="1"/>
      <c r="U10">
        <v>0.20158961342925977</v>
      </c>
      <c r="V10" s="1" t="s">
        <v>230</v>
      </c>
      <c r="W10" s="8">
        <v>0</v>
      </c>
      <c r="X10" s="1" t="s">
        <v>233</v>
      </c>
      <c r="Y10" s="8">
        <v>1</v>
      </c>
      <c r="Z10" s="1" t="s">
        <v>234</v>
      </c>
      <c r="AA10">
        <f>P3*P16*P25*P34</f>
        <v>0</v>
      </c>
      <c r="AB10">
        <f>S8*U10*W10*Y10</f>
        <v>0</v>
      </c>
      <c r="AC10" s="9">
        <f t="shared" si="5"/>
        <v>6</v>
      </c>
    </row>
    <row r="11" spans="1:29" ht="15">
      <c r="A11" s="1" t="s">
        <v>165</v>
      </c>
      <c r="B11">
        <v>3.9964268296636902</v>
      </c>
      <c r="C11">
        <v>3.8510068713566352</v>
      </c>
      <c r="D11">
        <f t="shared" si="2"/>
        <v>3.9230431022242014</v>
      </c>
      <c r="E11">
        <f>LN(D11)</f>
        <v>1.3668676542239537</v>
      </c>
      <c r="G11" s="2">
        <v>14</v>
      </c>
      <c r="H11" s="2">
        <v>0.1</v>
      </c>
      <c r="J11" s="4" t="s">
        <v>206</v>
      </c>
      <c r="K11" s="4" t="s">
        <v>104</v>
      </c>
      <c r="L11">
        <v>3.234055291319696</v>
      </c>
      <c r="M11">
        <v>3.9230431022242014</v>
      </c>
      <c r="N11">
        <f t="shared" si="0"/>
        <v>0.21304144451511692</v>
      </c>
      <c r="O11">
        <f t="shared" si="4"/>
        <v>0.34693779181596696</v>
      </c>
      <c r="P11">
        <f>O11/(O11+O12)</f>
        <v>0.66742469433338092</v>
      </c>
      <c r="Q11">
        <f t="shared" si="1"/>
        <v>1.213041444515117</v>
      </c>
      <c r="R11" s="1"/>
      <c r="T11" s="1"/>
      <c r="V11" s="1"/>
      <c r="W11" s="8"/>
      <c r="X11" s="1"/>
      <c r="Y11" s="8"/>
      <c r="Z11" s="1"/>
      <c r="AC11" s="9"/>
    </row>
    <row r="12" spans="1:29" ht="15">
      <c r="A12" s="1" t="s">
        <v>166</v>
      </c>
      <c r="B12">
        <v>2.9074199664847704</v>
      </c>
      <c r="C12">
        <v>2.2329806950407662</v>
      </c>
      <c r="D12">
        <f t="shared" si="2"/>
        <v>2.5479820755916953</v>
      </c>
      <c r="E12">
        <f t="shared" si="3"/>
        <v>0.9353017029880365</v>
      </c>
      <c r="G12" s="3">
        <v>14</v>
      </c>
      <c r="H12" s="2">
        <v>1</v>
      </c>
      <c r="J12" s="4" t="s">
        <v>206</v>
      </c>
      <c r="K12" s="4" t="s">
        <v>40</v>
      </c>
      <c r="L12">
        <v>3.234055291319696</v>
      </c>
      <c r="M12">
        <v>3.5409718036245081</v>
      </c>
      <c r="N12">
        <f t="shared" si="0"/>
        <v>9.4901442510455972E-2</v>
      </c>
      <c r="O12">
        <f t="shared" si="4"/>
        <v>0.17287784395772277</v>
      </c>
      <c r="P12">
        <f>O12/(O11+O12)</f>
        <v>0.33257530566661903</v>
      </c>
      <c r="Q12">
        <f t="shared" si="1"/>
        <v>1.094901442510456</v>
      </c>
      <c r="R12" s="1"/>
      <c r="W12" s="8">
        <v>0.87153864910554657</v>
      </c>
      <c r="X12" s="1" t="s">
        <v>231</v>
      </c>
      <c r="Y12" s="8">
        <v>0</v>
      </c>
      <c r="Z12" s="1" t="s">
        <v>234</v>
      </c>
      <c r="AA12">
        <f>P4*P15*P29*P32</f>
        <v>0</v>
      </c>
      <c r="AB12">
        <f>S15*U13*W12*Y12</f>
        <v>0</v>
      </c>
      <c r="AC12" s="9">
        <v>7</v>
      </c>
    </row>
    <row r="13" spans="1:29" ht="15">
      <c r="A13" s="1" t="s">
        <v>167</v>
      </c>
      <c r="B13">
        <v>3.6330456870747412</v>
      </c>
      <c r="C13">
        <v>3.4512313893193975</v>
      </c>
      <c r="D13">
        <f t="shared" si="2"/>
        <v>3.5409718036245081</v>
      </c>
      <c r="E13">
        <f t="shared" si="3"/>
        <v>1.2644012102696272</v>
      </c>
      <c r="J13" s="4" t="s">
        <v>208</v>
      </c>
      <c r="K13" s="4" t="s">
        <v>105</v>
      </c>
      <c r="L13">
        <v>2.4111934670402038</v>
      </c>
      <c r="M13">
        <v>2.6899244975584087</v>
      </c>
      <c r="N13">
        <f t="shared" si="0"/>
        <v>0.11559878306254444</v>
      </c>
      <c r="O13">
        <f t="shared" si="4"/>
        <v>0.20641733450564426</v>
      </c>
      <c r="P13">
        <f>O13/(O13+O14+O15)</f>
        <v>0.20784022334561764</v>
      </c>
      <c r="Q13">
        <f t="shared" si="1"/>
        <v>1.1155987830625445</v>
      </c>
      <c r="R13" s="1"/>
      <c r="T13" s="1"/>
      <c r="U13">
        <v>7.2587182602212016E-2</v>
      </c>
      <c r="V13" s="1" t="s">
        <v>236</v>
      </c>
      <c r="W13" s="8">
        <v>0.12846135089445346</v>
      </c>
      <c r="X13" s="1" t="s">
        <v>232</v>
      </c>
      <c r="Y13" s="8">
        <v>1</v>
      </c>
      <c r="Z13" s="1" t="s">
        <v>234</v>
      </c>
      <c r="AA13">
        <f>P4*P15*P30*P33</f>
        <v>1.4901745664533807E-3</v>
      </c>
      <c r="AB13">
        <f>S15*U13*W13*Y13</f>
        <v>1.4901745664533807E-3</v>
      </c>
      <c r="AC13" s="9">
        <f t="shared" si="5"/>
        <v>8</v>
      </c>
    </row>
    <row r="14" spans="1:29" ht="15">
      <c r="A14" s="1" t="s">
        <v>168</v>
      </c>
      <c r="B14">
        <v>2.9806720247841216</v>
      </c>
      <c r="C14">
        <v>2.0991869571128432</v>
      </c>
      <c r="D14">
        <f t="shared" si="2"/>
        <v>2.5013971771507935</v>
      </c>
      <c r="E14">
        <f t="shared" si="3"/>
        <v>0.91684944662431411</v>
      </c>
      <c r="J14" s="4" t="s">
        <v>208</v>
      </c>
      <c r="K14" s="4" t="s">
        <v>104</v>
      </c>
      <c r="L14">
        <v>2.4111934670402038</v>
      </c>
      <c r="M14">
        <v>3.9230431022242014</v>
      </c>
      <c r="N14">
        <f t="shared" si="0"/>
        <v>0.62701299412519906</v>
      </c>
      <c r="O14">
        <f t="shared" si="4"/>
        <v>0.71464634928036341</v>
      </c>
      <c r="P14">
        <f>O14/(O13+O14+O15)</f>
        <v>0.71957259405217033</v>
      </c>
      <c r="Q14">
        <f t="shared" si="1"/>
        <v>1.627012994125199</v>
      </c>
      <c r="R14" s="1"/>
      <c r="T14" s="1"/>
      <c r="V14" s="1"/>
      <c r="W14" s="8">
        <v>1</v>
      </c>
      <c r="X14" s="1" t="s">
        <v>231</v>
      </c>
      <c r="Y14" s="8">
        <v>0</v>
      </c>
      <c r="Z14" s="1" t="s">
        <v>72</v>
      </c>
      <c r="AA14">
        <f>P4*P14*P24*P32</f>
        <v>0</v>
      </c>
      <c r="AB14">
        <f>S15*U15*W14*Y14</f>
        <v>0</v>
      </c>
      <c r="AC14" s="9">
        <f t="shared" si="5"/>
        <v>9</v>
      </c>
    </row>
    <row r="15" spans="1:29" ht="15">
      <c r="A15" s="1" t="s">
        <v>169</v>
      </c>
      <c r="B15">
        <v>3.3587083535265223</v>
      </c>
      <c r="C15">
        <v>3.2756921555824645</v>
      </c>
      <c r="D15">
        <f t="shared" si="2"/>
        <v>3.3169405491410489</v>
      </c>
      <c r="E15">
        <f t="shared" si="3"/>
        <v>1.199042836723514</v>
      </c>
      <c r="J15" s="4" t="s">
        <v>208</v>
      </c>
      <c r="K15" s="4" t="s">
        <v>42</v>
      </c>
      <c r="L15">
        <v>2.4111934670402038</v>
      </c>
      <c r="M15">
        <v>2.5013971771507935</v>
      </c>
      <c r="N15">
        <f t="shared" si="0"/>
        <v>3.7410399183486862E-2</v>
      </c>
      <c r="O15">
        <f t="shared" si="4"/>
        <v>7.2090245626359906E-2</v>
      </c>
      <c r="P15">
        <f>O15/(O15+O14+O13)</f>
        <v>7.2587182602212016E-2</v>
      </c>
      <c r="Q15">
        <f t="shared" si="1"/>
        <v>1.0374103991834869</v>
      </c>
      <c r="R15" s="1"/>
      <c r="S15">
        <v>0.15981028354236021</v>
      </c>
      <c r="T15" s="1" t="s">
        <v>226</v>
      </c>
      <c r="U15">
        <v>0.71957259405217033</v>
      </c>
      <c r="V15" s="1" t="s">
        <v>70</v>
      </c>
      <c r="W15" s="8">
        <v>0</v>
      </c>
      <c r="X15" s="1" t="s">
        <v>76</v>
      </c>
      <c r="Y15" s="8">
        <v>1</v>
      </c>
      <c r="Z15" s="1" t="s">
        <v>234</v>
      </c>
      <c r="AA15">
        <f>P4*P14*P23*P31</f>
        <v>0</v>
      </c>
      <c r="AB15">
        <f>S15*U15*W15*Y15</f>
        <v>0</v>
      </c>
      <c r="AC15" s="9">
        <f t="shared" si="5"/>
        <v>10</v>
      </c>
    </row>
    <row r="16" spans="1:29" ht="15">
      <c r="A16" s="1" t="s">
        <v>170</v>
      </c>
      <c r="B16">
        <v>2.640989389667558</v>
      </c>
      <c r="C16">
        <v>2.4255979459429899</v>
      </c>
      <c r="D16">
        <f t="shared" si="2"/>
        <v>2.5310034450460273</v>
      </c>
      <c r="E16">
        <f t="shared" si="3"/>
        <v>0.92861584270233222</v>
      </c>
      <c r="J16" s="4" t="s">
        <v>210</v>
      </c>
      <c r="K16" s="4" t="s">
        <v>38</v>
      </c>
      <c r="L16">
        <v>2.2712440063116421</v>
      </c>
      <c r="M16">
        <v>2.5479820755916953</v>
      </c>
      <c r="N16">
        <f t="shared" si="0"/>
        <v>0.12184427058960452</v>
      </c>
      <c r="O16">
        <f t="shared" si="4"/>
        <v>0.21626830359678539</v>
      </c>
      <c r="P16">
        <f>O16/(O16+O17+O18)</f>
        <v>0.20158961342925977</v>
      </c>
      <c r="Q16">
        <f t="shared" si="1"/>
        <v>1.1218442705896046</v>
      </c>
      <c r="R16" s="1"/>
      <c r="T16" s="1"/>
      <c r="V16" s="1"/>
      <c r="W16" s="8">
        <v>0</v>
      </c>
      <c r="X16" s="1" t="s">
        <v>232</v>
      </c>
      <c r="Y16" s="8">
        <v>1</v>
      </c>
      <c r="Z16" s="1" t="s">
        <v>234</v>
      </c>
      <c r="AA16">
        <f>P4*P13*P22*P33</f>
        <v>0</v>
      </c>
      <c r="AB16">
        <f>S15*U17*W16*Y16</f>
        <v>0</v>
      </c>
      <c r="AC16" s="9">
        <f t="shared" si="5"/>
        <v>11</v>
      </c>
    </row>
    <row r="17" spans="1:29" ht="15">
      <c r="A17" s="1" t="s">
        <v>171</v>
      </c>
      <c r="B17">
        <v>3.1005677934512748</v>
      </c>
      <c r="C17">
        <v>2.2555522148080689</v>
      </c>
      <c r="D17">
        <f t="shared" si="2"/>
        <v>2.6445212333580517</v>
      </c>
      <c r="E17">
        <f t="shared" si="3"/>
        <v>0.97249004074409351</v>
      </c>
      <c r="J17" s="4" t="s">
        <v>211</v>
      </c>
      <c r="K17" s="4" t="s">
        <v>40</v>
      </c>
      <c r="L17">
        <v>2.2712440063116421</v>
      </c>
      <c r="M17">
        <v>3.5409718036245081</v>
      </c>
      <c r="N17">
        <f t="shared" si="0"/>
        <v>0.55904508444903911</v>
      </c>
      <c r="O17">
        <f t="shared" si="4"/>
        <v>0.67309647065286016</v>
      </c>
      <c r="P17">
        <f>O17/(O16+O17+O18)</f>
        <v>0.62741166903722856</v>
      </c>
      <c r="Q17">
        <f t="shared" si="1"/>
        <v>1.5590450844490391</v>
      </c>
      <c r="R17" s="1"/>
      <c r="T17" s="1"/>
      <c r="U17">
        <v>0.20784022334561764</v>
      </c>
      <c r="V17" s="1" t="s">
        <v>71</v>
      </c>
      <c r="W17" s="8">
        <v>1</v>
      </c>
      <c r="X17" s="1" t="s">
        <v>76</v>
      </c>
      <c r="Y17" s="8">
        <v>1</v>
      </c>
      <c r="Z17" s="1" t="s">
        <v>234</v>
      </c>
      <c r="AA17">
        <f>P4*P13*P21*P31</f>
        <v>3.3215005024370629E-2</v>
      </c>
      <c r="AB17">
        <f>S15*U17*W17*Y17</f>
        <v>3.3215005024370629E-2</v>
      </c>
      <c r="AC17" s="9">
        <f t="shared" si="5"/>
        <v>12</v>
      </c>
    </row>
    <row r="18" spans="1:29" ht="15">
      <c r="A18" s="1" t="s">
        <v>172</v>
      </c>
      <c r="B18">
        <v>4.2215081202612303</v>
      </c>
      <c r="C18">
        <v>4.0910873498315716</v>
      </c>
      <c r="D18">
        <f t="shared" si="2"/>
        <v>4.1557861431998608</v>
      </c>
      <c r="E18">
        <f t="shared" si="3"/>
        <v>1.424501614550123</v>
      </c>
      <c r="J18" s="4" t="s">
        <v>211</v>
      </c>
      <c r="K18" s="4" t="s">
        <v>106</v>
      </c>
      <c r="L18">
        <v>2.2712440063116421</v>
      </c>
      <c r="M18">
        <v>2.5013971771507935</v>
      </c>
      <c r="N18">
        <f t="shared" si="0"/>
        <v>0.10133352920230955</v>
      </c>
      <c r="O18">
        <f t="shared" si="4"/>
        <v>0.18344994034712891</v>
      </c>
      <c r="P18">
        <f>O18/(O16+O17+O18)</f>
        <v>0.17099871753351181</v>
      </c>
      <c r="Q18">
        <f t="shared" si="1"/>
        <v>1.1013335292023096</v>
      </c>
      <c r="R18" s="1" t="s">
        <v>225</v>
      </c>
      <c r="T18" s="1"/>
      <c r="V18" s="1"/>
      <c r="X18" s="1"/>
      <c r="Y18" s="8"/>
      <c r="Z18" s="1"/>
      <c r="AC18" s="9"/>
    </row>
    <row r="19" spans="1:29" ht="15">
      <c r="A19" s="1" t="s">
        <v>173</v>
      </c>
      <c r="B19">
        <v>3.4725611877548759</v>
      </c>
      <c r="C19">
        <v>3.4106934556025492</v>
      </c>
      <c r="D19">
        <f t="shared" si="2"/>
        <v>3.441488299741112</v>
      </c>
      <c r="E19">
        <f t="shared" si="3"/>
        <v>1.2359040230949054</v>
      </c>
      <c r="J19" s="4" t="s">
        <v>213</v>
      </c>
      <c r="K19" s="4" t="s">
        <v>107</v>
      </c>
      <c r="L19">
        <v>1</v>
      </c>
      <c r="M19">
        <v>3.3169405491410489</v>
      </c>
      <c r="N19">
        <f t="shared" si="0"/>
        <v>2.3169405491410489</v>
      </c>
      <c r="O19">
        <f t="shared" si="4"/>
        <v>0.99028302670380741</v>
      </c>
      <c r="P19">
        <f>O19/(O19+O20)</f>
        <v>0.50953869855461154</v>
      </c>
      <c r="Q19">
        <f t="shared" si="1"/>
        <v>3.3169405491410489</v>
      </c>
      <c r="R19" s="1"/>
      <c r="T19" s="1"/>
      <c r="V19" s="1"/>
      <c r="W19" s="8">
        <v>1</v>
      </c>
      <c r="X19" s="1" t="s">
        <v>75</v>
      </c>
      <c r="Y19" s="8">
        <v>0</v>
      </c>
      <c r="Z19" s="1" t="s">
        <v>234</v>
      </c>
      <c r="AA19">
        <f>P5*P12*P28*P32</f>
        <v>0</v>
      </c>
      <c r="AB19">
        <f>S22*U20*W19*Y19</f>
        <v>0</v>
      </c>
      <c r="AC19" s="9">
        <v>13</v>
      </c>
    </row>
    <row r="20" spans="1:29" ht="15">
      <c r="J20" s="4" t="s">
        <v>213</v>
      </c>
      <c r="K20" s="4" t="s">
        <v>96</v>
      </c>
      <c r="L20">
        <v>1</v>
      </c>
      <c r="M20">
        <v>2.5310034450460273</v>
      </c>
      <c r="N20">
        <f t="shared" si="0"/>
        <v>1.5310034450460273</v>
      </c>
      <c r="O20">
        <f t="shared" si="4"/>
        <v>0.95320630887149693</v>
      </c>
      <c r="P20">
        <f>O20/(O20+O19)</f>
        <v>0.49046130144538835</v>
      </c>
      <c r="Q20">
        <f t="shared" si="1"/>
        <v>2.5310034450460273</v>
      </c>
      <c r="R20" s="1"/>
      <c r="T20" s="1"/>
      <c r="U20">
        <v>0.33257530566661903</v>
      </c>
      <c r="V20" s="1" t="s">
        <v>229</v>
      </c>
      <c r="W20" s="8">
        <v>0</v>
      </c>
      <c r="X20" s="1" t="s">
        <v>77</v>
      </c>
      <c r="Y20" s="8">
        <v>1</v>
      </c>
      <c r="Z20" s="1" t="s">
        <v>234</v>
      </c>
      <c r="AA20">
        <f>P5*P12*P27*P34</f>
        <v>0</v>
      </c>
      <c r="AB20">
        <f>S22*U20*W20*Y20</f>
        <v>0</v>
      </c>
      <c r="AC20" s="9">
        <f t="shared" si="5"/>
        <v>14</v>
      </c>
    </row>
    <row r="21" spans="1:29" ht="15">
      <c r="J21" s="4" t="s">
        <v>33</v>
      </c>
      <c r="K21" s="4" t="s">
        <v>91</v>
      </c>
      <c r="L21">
        <v>2.6899244975584087</v>
      </c>
      <c r="M21">
        <v>3.3169405491410489</v>
      </c>
      <c r="N21">
        <f t="shared" si="0"/>
        <v>0.23309801154336127</v>
      </c>
      <c r="O21">
        <f t="shared" si="4"/>
        <v>0.37261570981220726</v>
      </c>
      <c r="P21">
        <v>1</v>
      </c>
      <c r="Q21">
        <f t="shared" si="1"/>
        <v>1.2330980115433612</v>
      </c>
      <c r="R21" s="1"/>
      <c r="T21" s="1"/>
      <c r="V21" s="1"/>
      <c r="W21" s="8">
        <v>1</v>
      </c>
      <c r="X21" s="1" t="s">
        <v>231</v>
      </c>
      <c r="Y21" s="8">
        <v>0</v>
      </c>
      <c r="Z21" s="1" t="s">
        <v>234</v>
      </c>
      <c r="AA21">
        <f>P5*P11*P24*P32</f>
        <v>0</v>
      </c>
      <c r="AB21">
        <f>S22*U22*W21*Y21</f>
        <v>0</v>
      </c>
      <c r="AC21" s="9">
        <f t="shared" si="5"/>
        <v>15</v>
      </c>
    </row>
    <row r="22" spans="1:29" ht="15">
      <c r="J22" s="4" t="s">
        <v>34</v>
      </c>
      <c r="K22" s="4" t="s">
        <v>95</v>
      </c>
      <c r="L22">
        <v>2.6899244975584087</v>
      </c>
      <c r="M22">
        <v>2.6445212333580517</v>
      </c>
      <c r="N22">
        <f t="shared" si="0"/>
        <v>-1.6879010634524745E-2</v>
      </c>
      <c r="O22">
        <f t="shared" si="4"/>
        <v>-3.4334289544859509E-2</v>
      </c>
      <c r="P22">
        <v>0</v>
      </c>
      <c r="Q22">
        <f t="shared" si="1"/>
        <v>0.98312098936547521</v>
      </c>
      <c r="R22" s="1"/>
      <c r="S22">
        <v>0.5874334414268586</v>
      </c>
      <c r="T22" s="1" t="s">
        <v>227</v>
      </c>
      <c r="U22">
        <v>0.66742469433338092</v>
      </c>
      <c r="V22" s="1" t="s">
        <v>73</v>
      </c>
      <c r="W22" s="8">
        <v>0</v>
      </c>
      <c r="X22" s="1" t="s">
        <v>76</v>
      </c>
      <c r="Y22" s="8">
        <v>1</v>
      </c>
      <c r="Z22" s="1" t="s">
        <v>234</v>
      </c>
      <c r="AA22">
        <f>P5*P11*P23*P31</f>
        <v>0</v>
      </c>
      <c r="AB22">
        <f>S22*U22*W22*Y22</f>
        <v>0</v>
      </c>
      <c r="AC22" s="9">
        <f t="shared" si="5"/>
        <v>16</v>
      </c>
    </row>
    <row r="23" spans="1:29" ht="15">
      <c r="J23" s="4" t="s">
        <v>36</v>
      </c>
      <c r="K23" s="4" t="s">
        <v>107</v>
      </c>
      <c r="L23">
        <v>3.9230431022242014</v>
      </c>
      <c r="M23">
        <v>3.3169405491410489</v>
      </c>
      <c r="N23">
        <f t="shared" si="0"/>
        <v>-0.15449806114531797</v>
      </c>
      <c r="O23">
        <f t="shared" si="4"/>
        <v>-0.36205708883165388</v>
      </c>
      <c r="P23">
        <v>0</v>
      </c>
      <c r="Q23">
        <f t="shared" si="1"/>
        <v>0.84550193885468206</v>
      </c>
      <c r="R23" s="1"/>
      <c r="T23" s="1"/>
      <c r="V23" s="1"/>
      <c r="W23">
        <v>0.49046130144538835</v>
      </c>
      <c r="X23" s="1" t="s">
        <v>77</v>
      </c>
      <c r="Y23" s="8">
        <v>1</v>
      </c>
      <c r="Z23" s="1" t="s">
        <v>234</v>
      </c>
      <c r="AA23">
        <f>P5*P10*P20*P34</f>
        <v>0</v>
      </c>
      <c r="AB23">
        <f>S22*U24*W23*Y23</f>
        <v>0</v>
      </c>
      <c r="AC23" s="9">
        <f t="shared" si="5"/>
        <v>17</v>
      </c>
    </row>
    <row r="24" spans="1:29" ht="15">
      <c r="J24" s="4" t="s">
        <v>37</v>
      </c>
      <c r="K24" s="4" t="s">
        <v>93</v>
      </c>
      <c r="L24">
        <v>3.9230431022242014</v>
      </c>
      <c r="M24">
        <v>4.1557861431998608</v>
      </c>
      <c r="N24">
        <f t="shared" si="0"/>
        <v>5.9327168963222425E-2</v>
      </c>
      <c r="O24">
        <f t="shared" si="4"/>
        <v>0.11188526470796312</v>
      </c>
      <c r="P24">
        <v>1</v>
      </c>
      <c r="Q24">
        <f t="shared" si="1"/>
        <v>1.0593271689632224</v>
      </c>
      <c r="R24" s="1"/>
      <c r="T24" s="1"/>
      <c r="U24">
        <v>0</v>
      </c>
      <c r="V24" s="1" t="s">
        <v>74</v>
      </c>
      <c r="W24" s="8">
        <v>0.50953869855461154</v>
      </c>
      <c r="X24" s="1" t="s">
        <v>82</v>
      </c>
      <c r="Y24" s="8">
        <v>1</v>
      </c>
      <c r="Z24" s="1" t="s">
        <v>234</v>
      </c>
      <c r="AA24">
        <f>P5*P10*P19*P31</f>
        <v>0</v>
      </c>
      <c r="AB24">
        <f>S22*U24*W24*Y24</f>
        <v>0</v>
      </c>
      <c r="AC24" s="9">
        <f t="shared" si="5"/>
        <v>18</v>
      </c>
    </row>
    <row r="25" spans="1:29" ht="15">
      <c r="J25" s="4" t="s">
        <v>196</v>
      </c>
      <c r="K25" s="4" t="s">
        <v>194</v>
      </c>
      <c r="L25">
        <v>2.5479820755916953</v>
      </c>
      <c r="M25">
        <v>2.5310034450460273</v>
      </c>
      <c r="N25">
        <f t="shared" si="0"/>
        <v>-6.6635596491491263E-3</v>
      </c>
      <c r="O25">
        <f t="shared" si="4"/>
        <v>-1.3416321180251378E-2</v>
      </c>
      <c r="P25">
        <v>0</v>
      </c>
      <c r="Q25">
        <f t="shared" si="1"/>
        <v>0.99333644035085089</v>
      </c>
      <c r="R25" s="1"/>
      <c r="T25" s="1"/>
      <c r="V25" s="1"/>
      <c r="X25" s="1"/>
      <c r="Y25" s="8"/>
      <c r="Z25" s="1"/>
      <c r="AC25" s="9"/>
    </row>
    <row r="26" spans="1:29" ht="15">
      <c r="J26" s="4" t="s">
        <v>38</v>
      </c>
      <c r="K26" s="4" t="s">
        <v>95</v>
      </c>
      <c r="L26">
        <v>2.5479820755916953</v>
      </c>
      <c r="M26">
        <v>2.6445212333580517</v>
      </c>
      <c r="N26">
        <f t="shared" si="0"/>
        <v>3.7888476018395033E-2</v>
      </c>
      <c r="O26">
        <f t="shared" si="4"/>
        <v>7.2977045917024919E-2</v>
      </c>
      <c r="P26">
        <v>1</v>
      </c>
      <c r="Q26">
        <f t="shared" si="1"/>
        <v>1.0378884760183951</v>
      </c>
      <c r="R26" s="1"/>
      <c r="T26" s="1"/>
      <c r="V26" s="1"/>
      <c r="W26" s="8">
        <v>1</v>
      </c>
      <c r="X26" s="1" t="s">
        <v>232</v>
      </c>
      <c r="Y26" s="8">
        <v>1</v>
      </c>
      <c r="Z26" s="1" t="s">
        <v>234</v>
      </c>
      <c r="AA26">
        <f>P6*P9*P26*P33</f>
        <v>5.4927816553485664E-2</v>
      </c>
      <c r="AB26">
        <f>S29*U27*W26*Y26</f>
        <v>5.4927816553485664E-2</v>
      </c>
      <c r="AC26" s="9">
        <v>19</v>
      </c>
    </row>
    <row r="27" spans="1:29" ht="15">
      <c r="J27" s="4" t="s">
        <v>40</v>
      </c>
      <c r="K27" s="4" t="s">
        <v>96</v>
      </c>
      <c r="L27">
        <v>3.5409718036245081</v>
      </c>
      <c r="M27">
        <v>2.5310034450460273</v>
      </c>
      <c r="N27">
        <f t="shared" si="0"/>
        <v>-0.28522349642679617</v>
      </c>
      <c r="O27">
        <f t="shared" si="4"/>
        <v>-0.76905763084747969</v>
      </c>
      <c r="P27">
        <v>0</v>
      </c>
      <c r="Q27">
        <f t="shared" si="1"/>
        <v>0.71477650357320388</v>
      </c>
      <c r="R27" s="1"/>
      <c r="T27" s="1"/>
      <c r="U27" s="8">
        <v>0.27079338074453446</v>
      </c>
      <c r="V27" s="1" t="s">
        <v>230</v>
      </c>
      <c r="W27" s="8">
        <v>0</v>
      </c>
      <c r="X27" s="1" t="s">
        <v>233</v>
      </c>
      <c r="Y27" s="8">
        <v>1</v>
      </c>
      <c r="Z27" s="1" t="s">
        <v>79</v>
      </c>
      <c r="AA27">
        <f>P6*P9*P25*P34</f>
        <v>0</v>
      </c>
      <c r="AB27">
        <f>S29*U27*W27*Y27</f>
        <v>0</v>
      </c>
      <c r="AC27" s="9">
        <f t="shared" si="5"/>
        <v>20</v>
      </c>
    </row>
    <row r="28" spans="1:29" ht="15">
      <c r="J28" s="4" t="s">
        <v>40</v>
      </c>
      <c r="K28" s="4" t="s">
        <v>93</v>
      </c>
      <c r="L28">
        <v>3.5409718036245081</v>
      </c>
      <c r="M28">
        <v>4.1557861431998608</v>
      </c>
      <c r="N28">
        <f t="shared" si="0"/>
        <v>0.17362870242175724</v>
      </c>
      <c r="O28">
        <f t="shared" si="4"/>
        <v>0.293376583443685</v>
      </c>
      <c r="P28">
        <v>1</v>
      </c>
      <c r="Q28">
        <f t="shared" si="1"/>
        <v>1.1736287024217573</v>
      </c>
      <c r="R28" s="1"/>
      <c r="T28" s="1"/>
      <c r="U28" s="8"/>
      <c r="V28" s="1"/>
      <c r="W28" s="8">
        <v>0</v>
      </c>
      <c r="X28" s="1" t="s">
        <v>232</v>
      </c>
      <c r="Y28" s="8">
        <v>1</v>
      </c>
      <c r="Z28" s="1" t="s">
        <v>80</v>
      </c>
      <c r="AA28">
        <f>P6*P8*P22*P33</f>
        <v>0</v>
      </c>
      <c r="AB28">
        <f>S29*U29*W28*Y28</f>
        <v>0</v>
      </c>
      <c r="AC28" s="9">
        <f t="shared" si="5"/>
        <v>21</v>
      </c>
    </row>
    <row r="29" spans="1:29" ht="15">
      <c r="J29" s="4" t="s">
        <v>42</v>
      </c>
      <c r="K29" s="4" t="s">
        <v>93</v>
      </c>
      <c r="L29">
        <v>2.5013971771507935</v>
      </c>
      <c r="M29">
        <v>4.1557861431998608</v>
      </c>
      <c r="N29">
        <f t="shared" si="0"/>
        <v>0.6613859570807914</v>
      </c>
      <c r="O29">
        <f t="shared" si="4"/>
        <v>0.73360414884018232</v>
      </c>
      <c r="P29">
        <f>O29/(O29+O30)</f>
        <v>0.87153864910554657</v>
      </c>
      <c r="Q29">
        <f t="shared" si="1"/>
        <v>1.6613859570807914</v>
      </c>
      <c r="R29" s="1"/>
      <c r="S29">
        <v>0.20284032202878835</v>
      </c>
      <c r="T29" s="1" t="s">
        <v>83</v>
      </c>
      <c r="U29" s="8">
        <v>0.72920661925546548</v>
      </c>
      <c r="V29" s="1" t="s">
        <v>84</v>
      </c>
      <c r="W29" s="8">
        <v>1</v>
      </c>
      <c r="X29" s="1" t="s">
        <v>76</v>
      </c>
      <c r="Y29" s="8">
        <v>1</v>
      </c>
      <c r="Z29" s="1" t="s">
        <v>234</v>
      </c>
      <c r="AA29">
        <f>P6*P8*P21*P31</f>
        <v>0.14791250547530269</v>
      </c>
      <c r="AB29">
        <f>S29*U29*W29*Y29</f>
        <v>0.14791250547530269</v>
      </c>
      <c r="AC29" s="9">
        <f t="shared" si="5"/>
        <v>22</v>
      </c>
    </row>
    <row r="30" spans="1:29" ht="15">
      <c r="J30" s="4" t="s">
        <v>42</v>
      </c>
      <c r="K30" s="4" t="s">
        <v>95</v>
      </c>
      <c r="L30">
        <v>2.5013971771507935</v>
      </c>
      <c r="M30">
        <v>2.6445212333580517</v>
      </c>
      <c r="N30">
        <f t="shared" si="0"/>
        <v>5.7217645208300388E-2</v>
      </c>
      <c r="O30">
        <f t="shared" si="4"/>
        <v>0.10813035093567347</v>
      </c>
      <c r="P30">
        <f>O30/(O30+O29)</f>
        <v>0.12846135089445346</v>
      </c>
      <c r="Q30">
        <f t="shared" si="1"/>
        <v>1.0572176452083004</v>
      </c>
      <c r="R30" s="1"/>
      <c r="T30" s="1"/>
      <c r="V30" s="1"/>
      <c r="W30">
        <v>0.49046130144538835</v>
      </c>
      <c r="X30" s="1" t="s">
        <v>233</v>
      </c>
      <c r="Y30" s="8">
        <v>1</v>
      </c>
      <c r="Z30" s="1" t="s">
        <v>81</v>
      </c>
      <c r="AA30">
        <f>P6*P7*P20*P34</f>
        <v>0</v>
      </c>
      <c r="AB30">
        <f>S29*U31*W30*Y30</f>
        <v>0</v>
      </c>
      <c r="AC30" s="9">
        <f t="shared" si="5"/>
        <v>23</v>
      </c>
    </row>
    <row r="31" spans="1:29" ht="15">
      <c r="J31" s="4" t="s">
        <v>91</v>
      </c>
      <c r="K31" s="4" t="s">
        <v>126</v>
      </c>
      <c r="L31">
        <v>3.3169405491410489</v>
      </c>
      <c r="M31">
        <v>3.441488299741112</v>
      </c>
      <c r="N31">
        <f t="shared" si="0"/>
        <v>3.7548984901859615E-2</v>
      </c>
      <c r="O31">
        <f t="shared" si="4"/>
        <v>7.23474000665707E-2</v>
      </c>
      <c r="P31">
        <v>1</v>
      </c>
      <c r="Q31">
        <f t="shared" si="1"/>
        <v>1.0375489849018595</v>
      </c>
      <c r="R31" s="1"/>
      <c r="T31" s="1"/>
      <c r="U31">
        <v>0</v>
      </c>
      <c r="V31" s="1" t="s">
        <v>74</v>
      </c>
      <c r="W31" s="8">
        <v>0.50953869855461154</v>
      </c>
      <c r="X31" s="1" t="s">
        <v>76</v>
      </c>
      <c r="Y31" s="8">
        <v>1</v>
      </c>
      <c r="Z31" s="1" t="s">
        <v>234</v>
      </c>
      <c r="AA31">
        <f>P6*P7*P19*P31</f>
        <v>0</v>
      </c>
      <c r="AB31">
        <f>S29*U31*W31*Y31</f>
        <v>0</v>
      </c>
      <c r="AC31" s="9">
        <f t="shared" si="5"/>
        <v>24</v>
      </c>
    </row>
    <row r="32" spans="1:29" ht="15">
      <c r="F32">
        <v>6.9378300000000001E-4</v>
      </c>
      <c r="J32" s="4" t="s">
        <v>93</v>
      </c>
      <c r="K32" s="4" t="s">
        <v>127</v>
      </c>
      <c r="L32">
        <v>4.1557861431998608</v>
      </c>
      <c r="M32">
        <v>3.441488299741112</v>
      </c>
      <c r="N32">
        <f t="shared" si="0"/>
        <v>-0.17188031790989988</v>
      </c>
      <c r="O32">
        <f t="shared" si="4"/>
        <v>-0.4102410339154583</v>
      </c>
      <c r="P32">
        <v>0</v>
      </c>
      <c r="Q32">
        <f t="shared" si="1"/>
        <v>0.82811968209010012</v>
      </c>
      <c r="R32" s="1"/>
      <c r="S32" s="1"/>
      <c r="T32" s="1"/>
      <c r="V32" s="1"/>
      <c r="W32" s="1"/>
      <c r="X32" s="1"/>
      <c r="Y32" s="1"/>
      <c r="Z32" s="1"/>
      <c r="AB32" s="1"/>
    </row>
    <row r="33" spans="1:41" ht="15">
      <c r="J33" s="4" t="s">
        <v>95</v>
      </c>
      <c r="K33" s="4" t="s">
        <v>127</v>
      </c>
      <c r="L33">
        <v>2.6445212333580517</v>
      </c>
      <c r="M33">
        <v>3.441488299741112</v>
      </c>
      <c r="N33">
        <f t="shared" si="0"/>
        <v>0.30136534973896201</v>
      </c>
      <c r="O33">
        <f t="shared" si="4"/>
        <v>0.45268495924810026</v>
      </c>
      <c r="P33">
        <v>1</v>
      </c>
      <c r="Q33">
        <f t="shared" si="1"/>
        <v>1.3013653497389619</v>
      </c>
      <c r="R33" s="1"/>
      <c r="S33" s="1"/>
      <c r="V33" s="1"/>
      <c r="W33" s="1"/>
      <c r="X33" s="1"/>
      <c r="Y33" s="1"/>
      <c r="Z33" s="1"/>
      <c r="AB33" s="1"/>
    </row>
    <row r="34" spans="1:41" ht="15">
      <c r="J34" s="5" t="s">
        <v>96</v>
      </c>
      <c r="K34" s="4" t="s">
        <v>127</v>
      </c>
      <c r="L34">
        <v>2.5310034450460273</v>
      </c>
      <c r="M34">
        <v>3.441488299741112</v>
      </c>
      <c r="N34">
        <f t="shared" si="0"/>
        <v>0.35973275993645565</v>
      </c>
      <c r="O34">
        <f t="shared" si="4"/>
        <v>0.51298751509499729</v>
      </c>
      <c r="P34">
        <v>1</v>
      </c>
      <c r="Q34">
        <f t="shared" si="1"/>
        <v>1.3597327599364557</v>
      </c>
    </row>
    <row r="35" spans="1:41">
      <c r="A35" t="s">
        <v>158</v>
      </c>
      <c r="B35" t="s">
        <v>180</v>
      </c>
      <c r="C35" t="s">
        <v>181</v>
      </c>
      <c r="D35" t="s">
        <v>2</v>
      </c>
      <c r="E35">
        <v>-0.68249680000000001</v>
      </c>
      <c r="F35" t="s">
        <v>221</v>
      </c>
    </row>
    <row r="36" spans="1:41" ht="15">
      <c r="I36" t="s">
        <v>223</v>
      </c>
      <c r="K36" s="7"/>
      <c r="L36" t="s">
        <v>182</v>
      </c>
      <c r="M36" t="s">
        <v>183</v>
      </c>
      <c r="O36" t="s">
        <v>158</v>
      </c>
      <c r="P36" t="s">
        <v>180</v>
      </c>
      <c r="Q36" t="s">
        <v>3</v>
      </c>
      <c r="T36" t="s">
        <v>156</v>
      </c>
      <c r="AJ36" t="s">
        <v>182</v>
      </c>
      <c r="AK36" t="s">
        <v>183</v>
      </c>
    </row>
    <row r="37" spans="1:41" ht="15">
      <c r="A37" t="s">
        <v>219</v>
      </c>
      <c r="B37" t="s">
        <v>88</v>
      </c>
      <c r="C37" t="s">
        <v>176</v>
      </c>
      <c r="D37" t="s">
        <v>89</v>
      </c>
      <c r="E37" t="s">
        <v>90</v>
      </c>
      <c r="F37" t="s">
        <v>0</v>
      </c>
      <c r="G37" t="s">
        <v>215</v>
      </c>
      <c r="H37" t="s">
        <v>1</v>
      </c>
      <c r="I37" t="s">
        <v>222</v>
      </c>
      <c r="K37" s="7"/>
      <c r="L37">
        <v>0</v>
      </c>
      <c r="M37">
        <f>0.5935*COS((PI()*2/3.5)*L37)+0.801</f>
        <v>1.3945000000000001</v>
      </c>
      <c r="O37" t="s">
        <v>190</v>
      </c>
      <c r="P37" t="s">
        <v>191</v>
      </c>
      <c r="Q37" t="s">
        <v>192</v>
      </c>
      <c r="R37" t="s">
        <v>44</v>
      </c>
      <c r="S37" t="s">
        <v>134</v>
      </c>
      <c r="T37" t="s">
        <v>135</v>
      </c>
      <c r="U37" t="s">
        <v>224</v>
      </c>
      <c r="X37" t="s">
        <v>60</v>
      </c>
      <c r="Y37" t="s">
        <v>85</v>
      </c>
      <c r="Z37" t="s">
        <v>61</v>
      </c>
      <c r="AA37" t="s">
        <v>86</v>
      </c>
      <c r="AB37" t="s">
        <v>62</v>
      </c>
      <c r="AC37" t="s">
        <v>87</v>
      </c>
      <c r="AD37" t="s">
        <v>63</v>
      </c>
      <c r="AE37" t="s">
        <v>59</v>
      </c>
      <c r="AF37" t="s">
        <v>64</v>
      </c>
      <c r="AG37" t="s">
        <v>68</v>
      </c>
      <c r="AH37" t="s">
        <v>66</v>
      </c>
      <c r="AJ37">
        <v>0</v>
      </c>
      <c r="AK37">
        <f>0.5935*COS((PI()*2/3.5)*AJ37)+0.801</f>
        <v>1.3945000000000001</v>
      </c>
      <c r="AL37">
        <f>8.7+0.3</f>
        <v>9</v>
      </c>
      <c r="AM37">
        <f>0.5935*COS((PI()*2/3.5)*AL37)+0.801</f>
        <v>0.26627497689991408</v>
      </c>
      <c r="AN37">
        <f>17.7+0.3</f>
        <v>18</v>
      </c>
      <c r="AO37">
        <f>0.5935*COS((PI()*2/3.5)*AN37)+0.801</f>
        <v>1.1710411974031589</v>
      </c>
    </row>
    <row r="38" spans="1:41" ht="15">
      <c r="A38" s="1" t="s">
        <v>179</v>
      </c>
      <c r="B38">
        <v>2.8132360461103501</v>
      </c>
      <c r="C38">
        <v>1.74096877828956</v>
      </c>
      <c r="D38" s="2">
        <v>1.0343354385753636</v>
      </c>
      <c r="E38" s="2">
        <v>0.55444172741994002</v>
      </c>
      <c r="F38" s="7">
        <v>-6.2862878750000002</v>
      </c>
      <c r="G38" s="7">
        <v>9.6979399999999995E-4</v>
      </c>
      <c r="H38">
        <f>G38/0.000693783</f>
        <v>1.3978347696614071</v>
      </c>
      <c r="I38">
        <v>1.9033800000000001</v>
      </c>
      <c r="K38" s="7"/>
      <c r="L38">
        <f>L37+0.3</f>
        <v>0.3</v>
      </c>
      <c r="M38">
        <f>0.5935*COS((PI()*2/3.5)*L38)+0.801</f>
        <v>1.3104893590027076</v>
      </c>
      <c r="O38" s="4" t="s">
        <v>200</v>
      </c>
      <c r="P38" s="4" t="s">
        <v>97</v>
      </c>
      <c r="Q38">
        <v>1.9033800000000001</v>
      </c>
      <c r="R38">
        <v>2.0775299999999999</v>
      </c>
      <c r="S38">
        <f>(R38-Q38)/Q38</f>
        <v>9.1495129716609294E-2</v>
      </c>
      <c r="T38">
        <f>1-EXP(-2*S38)</f>
        <v>0.16722373258956857</v>
      </c>
      <c r="U38">
        <f>T38/(T38+T39+T40+T41)</f>
        <v>0.1212054791988201</v>
      </c>
      <c r="W38" s="1"/>
      <c r="Y38" s="1"/>
      <c r="AA38" s="1"/>
      <c r="AB38" s="1"/>
      <c r="AC38" s="1"/>
      <c r="AD38" s="1"/>
      <c r="AE38" s="1"/>
      <c r="AH38" s="6"/>
      <c r="AJ38">
        <f>AJ37+0.3</f>
        <v>0.3</v>
      </c>
      <c r="AK38">
        <f>0.5935*COS((PI()*2/3.5)*AJ38)+0.801</f>
        <v>1.3104893590027076</v>
      </c>
      <c r="AL38">
        <f>AL37+0.3</f>
        <v>9.3000000000000007</v>
      </c>
      <c r="AM38">
        <f t="shared" ref="AM38:AM66" si="6">0.5935*COS((PI()*2/3.5)*AL38)+0.801</f>
        <v>0.47404264150817688</v>
      </c>
      <c r="AN38">
        <f>AN37+0.3</f>
        <v>18.3</v>
      </c>
      <c r="AO38">
        <f t="shared" ref="AO38:AO66" si="7">0.5935*COS((PI()*2/3.5)*AN38)+0.801</f>
        <v>0.88066744326277935</v>
      </c>
    </row>
    <row r="39" spans="1:41" ht="15">
      <c r="A39" s="1" t="s">
        <v>159</v>
      </c>
      <c r="B39">
        <v>2.9584256750949596</v>
      </c>
      <c r="C39">
        <v>2.0642265078831614</v>
      </c>
      <c r="D39" s="2">
        <v>1.0846572603228255</v>
      </c>
      <c r="E39" s="2">
        <v>0.72475558378953664</v>
      </c>
      <c r="F39" s="7">
        <v>-5.8118155009999999</v>
      </c>
      <c r="G39" s="7">
        <v>8.8447500000000002E-4</v>
      </c>
      <c r="H39">
        <f t="shared" ref="H39:H53" si="8">G39/0.000693783</f>
        <v>1.2748582770116881</v>
      </c>
      <c r="I39">
        <v>2.21767</v>
      </c>
      <c r="K39" s="7"/>
      <c r="L39">
        <f>L38+0.3</f>
        <v>0.6</v>
      </c>
      <c r="M39">
        <f t="shared" ref="M39:M66" si="9">0.5935*COS((PI()*2/3.5)*L39)+0.801</f>
        <v>1.0822410511777247</v>
      </c>
      <c r="O39" s="4" t="s">
        <v>201</v>
      </c>
      <c r="P39" s="4" t="s">
        <v>98</v>
      </c>
      <c r="Q39">
        <v>1.9033800000000001</v>
      </c>
      <c r="R39">
        <v>2.1090200000000001</v>
      </c>
      <c r="S39">
        <f t="shared" ref="S39:S69" si="10">(R39-Q39)/Q39</f>
        <v>0.10803938257205604</v>
      </c>
      <c r="T39">
        <f t="shared" ref="T39:T69" si="11">1-EXP(-2*S39)</f>
        <v>0.19432815948438431</v>
      </c>
      <c r="U39">
        <f>T39/(T38+T39+T40+T41)</f>
        <v>0.14085104624437031</v>
      </c>
      <c r="W39" s="1"/>
      <c r="Y39" s="1"/>
      <c r="AA39" s="1"/>
      <c r="AB39" s="1"/>
      <c r="AC39" s="1"/>
      <c r="AD39" s="1"/>
      <c r="AE39" s="1"/>
      <c r="AH39" s="6"/>
      <c r="AJ39">
        <f>AJ38+0.3</f>
        <v>0.6</v>
      </c>
      <c r="AK39">
        <f t="shared" ref="AK39:AK65" si="12">0.5935*COS((PI()*2/3.5)*AJ39)+0.801</f>
        <v>1.0822410511777247</v>
      </c>
      <c r="AL39">
        <f t="shared" ref="AL39:AL65" si="13">AL38+0.3</f>
        <v>9.6000000000000014</v>
      </c>
      <c r="AM39">
        <f t="shared" si="6"/>
        <v>0.77437272318697115</v>
      </c>
      <c r="AN39">
        <f t="shared" ref="AN39:AN66" si="14">AN38+0.3</f>
        <v>18.600000000000001</v>
      </c>
      <c r="AO39">
        <f t="shared" si="7"/>
        <v>0.56773964371339702</v>
      </c>
    </row>
    <row r="40" spans="1:41" ht="15">
      <c r="A40" s="1" t="s">
        <v>160</v>
      </c>
      <c r="B40">
        <v>3.3414054905967889</v>
      </c>
      <c r="C40">
        <v>3.1301539596874495</v>
      </c>
      <c r="D40" s="2">
        <v>1.2063915240426775</v>
      </c>
      <c r="E40" s="2">
        <v>1.1410821917408984</v>
      </c>
      <c r="F40" s="7">
        <v>-4.238783454</v>
      </c>
      <c r="G40" s="7">
        <v>8.5161799999999995E-4</v>
      </c>
      <c r="H40">
        <f t="shared" si="8"/>
        <v>1.2274990883316541</v>
      </c>
      <c r="I40">
        <v>3.1739799999999998</v>
      </c>
      <c r="K40" s="7"/>
      <c r="L40">
        <f t="shared" ref="L40:L66" si="15">L39+0.3</f>
        <v>0.89999999999999991</v>
      </c>
      <c r="M40">
        <f t="shared" si="9"/>
        <v>0.77437272318696959</v>
      </c>
      <c r="O40" s="4" t="s">
        <v>101</v>
      </c>
      <c r="P40" s="5" t="s">
        <v>99</v>
      </c>
      <c r="Q40">
        <v>1.9033800000000001</v>
      </c>
      <c r="R40">
        <v>3.1739799999999998</v>
      </c>
      <c r="S40">
        <f t="shared" si="10"/>
        <v>0.66754930702224446</v>
      </c>
      <c r="T40">
        <f t="shared" si="11"/>
        <v>0.73686777435646433</v>
      </c>
      <c r="U40">
        <f>T40/(T38+T39+T40+T41)</f>
        <v>0.5340893323811301</v>
      </c>
      <c r="W40" s="1"/>
      <c r="Y40" s="1"/>
      <c r="AA40" s="1"/>
      <c r="AB40" s="8">
        <v>0.86338616113779199</v>
      </c>
      <c r="AC40" s="1" t="s">
        <v>78</v>
      </c>
      <c r="AD40" s="8">
        <v>0</v>
      </c>
      <c r="AE40" s="1" t="s">
        <v>234</v>
      </c>
      <c r="AF40">
        <f>U38*U53*U64*U67</f>
        <v>0</v>
      </c>
      <c r="AG40">
        <f>X43*Z41*AB40*AD40</f>
        <v>0</v>
      </c>
      <c r="AH40" s="9">
        <v>1</v>
      </c>
      <c r="AJ40">
        <f t="shared" ref="AJ40:AJ65" si="16">AJ39+0.3</f>
        <v>0.89999999999999991</v>
      </c>
      <c r="AK40">
        <f t="shared" si="12"/>
        <v>0.77437272318696959</v>
      </c>
      <c r="AL40">
        <f t="shared" si="13"/>
        <v>9.9000000000000021</v>
      </c>
      <c r="AM40">
        <f t="shared" si="6"/>
        <v>1.0822410511777263</v>
      </c>
      <c r="AN40">
        <f t="shared" si="14"/>
        <v>18.900000000000002</v>
      </c>
      <c r="AO40">
        <f t="shared" si="7"/>
        <v>0.32084841383846674</v>
      </c>
    </row>
    <row r="41" spans="1:41" ht="15">
      <c r="A41" s="1" t="s">
        <v>161</v>
      </c>
      <c r="B41">
        <v>2.99933047333634</v>
      </c>
      <c r="C41">
        <v>1.9383839117368922</v>
      </c>
      <c r="D41" s="2">
        <v>1.0983890882061864</v>
      </c>
      <c r="E41" s="2">
        <v>0.66185459072144148</v>
      </c>
      <c r="F41" s="7">
        <v>-6.0459798520000003</v>
      </c>
      <c r="G41" s="7">
        <v>9.5036800000000005E-4</v>
      </c>
      <c r="H41">
        <f t="shared" si="8"/>
        <v>1.3698346601170683</v>
      </c>
      <c r="I41">
        <v>2.1090200000000001</v>
      </c>
      <c r="K41" s="7"/>
      <c r="L41">
        <f t="shared" si="15"/>
        <v>1.2</v>
      </c>
      <c r="M41">
        <f t="shared" si="9"/>
        <v>0.47404264150817726</v>
      </c>
      <c r="O41" s="4" t="s">
        <v>101</v>
      </c>
      <c r="P41" s="5" t="s">
        <v>203</v>
      </c>
      <c r="Q41">
        <v>1.9033800000000001</v>
      </c>
      <c r="R41">
        <v>2.21767</v>
      </c>
      <c r="S41">
        <f t="shared" si="10"/>
        <v>0.1651220460444052</v>
      </c>
      <c r="T41">
        <f t="shared" si="11"/>
        <v>0.28125172874852633</v>
      </c>
      <c r="U41">
        <f>T41/(T38+T39+T40+T41)</f>
        <v>0.2038541421756794</v>
      </c>
      <c r="W41" s="1"/>
      <c r="Y41" s="1"/>
      <c r="Z41">
        <v>0.13620432478365099</v>
      </c>
      <c r="AA41" s="1" t="s">
        <v>228</v>
      </c>
      <c r="AB41" s="8">
        <v>0.13661383886220754</v>
      </c>
      <c r="AC41" s="1" t="s">
        <v>232</v>
      </c>
      <c r="AD41" s="8">
        <v>1</v>
      </c>
      <c r="AE41" s="1" t="s">
        <v>234</v>
      </c>
      <c r="AF41">
        <f>U38*U53*U65*U68</f>
        <v>2.2553183098339776E-3</v>
      </c>
      <c r="AG41">
        <f>X43*Z41*AB41*AD41</f>
        <v>2.2553183098339767E-3</v>
      </c>
      <c r="AH41" s="9">
        <f>AH40+1</f>
        <v>2</v>
      </c>
      <c r="AJ41">
        <f t="shared" si="16"/>
        <v>1.2</v>
      </c>
      <c r="AK41">
        <f t="shared" si="12"/>
        <v>0.47404264150817726</v>
      </c>
      <c r="AL41">
        <f t="shared" si="13"/>
        <v>10.200000000000003</v>
      </c>
      <c r="AM41">
        <f t="shared" si="6"/>
        <v>1.3104893590027085</v>
      </c>
      <c r="AN41">
        <f t="shared" si="14"/>
        <v>19.200000000000003</v>
      </c>
      <c r="AO41">
        <f t="shared" si="7"/>
        <v>0.2098892565138254</v>
      </c>
    </row>
    <row r="42" spans="1:41" ht="15">
      <c r="A42" s="1" t="s">
        <v>162</v>
      </c>
      <c r="B42">
        <v>2.6365106406919727</v>
      </c>
      <c r="C42">
        <v>1.9565820279991959</v>
      </c>
      <c r="D42" s="2">
        <v>0.96945631589603021</v>
      </c>
      <c r="E42" s="2">
        <v>0.67119908767711911</v>
      </c>
      <c r="F42" s="7">
        <v>-5.7235156509999996</v>
      </c>
      <c r="G42" s="7">
        <v>7.7622200000000002E-4</v>
      </c>
      <c r="H42">
        <f t="shared" si="8"/>
        <v>1.1188253387586609</v>
      </c>
      <c r="I42">
        <v>2.0775299999999999</v>
      </c>
      <c r="K42" s="7"/>
      <c r="L42">
        <f t="shared" si="15"/>
        <v>1.5</v>
      </c>
      <c r="M42">
        <f t="shared" si="9"/>
        <v>0.26627497689991431</v>
      </c>
      <c r="O42" s="4" t="s">
        <v>102</v>
      </c>
      <c r="P42" s="4" t="s">
        <v>100</v>
      </c>
      <c r="Q42">
        <v>2.21767</v>
      </c>
      <c r="R42">
        <v>1</v>
      </c>
      <c r="S42">
        <f t="shared" si="10"/>
        <v>-0.54907628276524456</v>
      </c>
      <c r="T42">
        <f t="shared" si="11"/>
        <v>-1.9986211475566087</v>
      </c>
      <c r="U42" s="8">
        <v>0</v>
      </c>
      <c r="W42" s="1"/>
      <c r="Y42" s="1"/>
      <c r="AA42" s="1"/>
      <c r="AB42" s="8">
        <v>1</v>
      </c>
      <c r="AC42" s="1" t="s">
        <v>231</v>
      </c>
      <c r="AD42" s="8">
        <v>0</v>
      </c>
      <c r="AE42" s="1" t="s">
        <v>234</v>
      </c>
      <c r="AF42">
        <f>U38*U52*U63*U67</f>
        <v>0</v>
      </c>
      <c r="AG42">
        <f>X43*Z43*AB42*AD42</f>
        <v>0</v>
      </c>
      <c r="AH42" s="9">
        <f t="shared" ref="AH42:AH66" si="17">AH41+1</f>
        <v>3</v>
      </c>
      <c r="AJ42">
        <f t="shared" si="16"/>
        <v>1.5</v>
      </c>
      <c r="AK42">
        <f t="shared" si="12"/>
        <v>0.26627497689991431</v>
      </c>
      <c r="AL42">
        <f t="shared" si="13"/>
        <v>10.500000000000004</v>
      </c>
      <c r="AM42">
        <f t="shared" si="6"/>
        <v>1.3945000000000001</v>
      </c>
      <c r="AN42">
        <f t="shared" si="14"/>
        <v>19.500000000000004</v>
      </c>
      <c r="AO42">
        <f t="shared" si="7"/>
        <v>0.26627497689991575</v>
      </c>
    </row>
    <row r="43" spans="1:41" ht="15">
      <c r="A43" s="1" t="s">
        <v>163</v>
      </c>
      <c r="B43">
        <v>1</v>
      </c>
      <c r="C43">
        <v>1</v>
      </c>
      <c r="D43" s="2">
        <v>0</v>
      </c>
      <c r="E43" s="2">
        <v>0</v>
      </c>
      <c r="F43" t="s">
        <v>157</v>
      </c>
      <c r="G43" t="s">
        <v>157</v>
      </c>
      <c r="H43" t="s">
        <v>157</v>
      </c>
      <c r="I43">
        <v>1</v>
      </c>
      <c r="K43" s="7"/>
      <c r="L43">
        <f t="shared" si="15"/>
        <v>1.8</v>
      </c>
      <c r="M43">
        <f t="shared" si="9"/>
        <v>0.20988925651382562</v>
      </c>
      <c r="O43" s="4" t="s">
        <v>203</v>
      </c>
      <c r="P43" s="4" t="s">
        <v>103</v>
      </c>
      <c r="Q43">
        <v>2.21767</v>
      </c>
      <c r="R43">
        <v>2.4008699999999998</v>
      </c>
      <c r="S43">
        <f t="shared" si="10"/>
        <v>8.2609224997407096E-2</v>
      </c>
      <c r="T43">
        <f t="shared" si="11"/>
        <v>0.15229149805790476</v>
      </c>
      <c r="U43" s="8">
        <f>T43/(T44+T43)</f>
        <v>0.56288590004819705</v>
      </c>
      <c r="W43" s="1"/>
      <c r="X43">
        <v>0.12120547919881999</v>
      </c>
      <c r="Y43" s="1" t="s">
        <v>235</v>
      </c>
      <c r="Z43">
        <v>0.65554639932020053</v>
      </c>
      <c r="AA43" s="1" t="s">
        <v>229</v>
      </c>
      <c r="AB43" s="8">
        <v>0</v>
      </c>
      <c r="AC43" s="1" t="s">
        <v>233</v>
      </c>
      <c r="AD43" s="8">
        <v>1</v>
      </c>
      <c r="AE43" s="1" t="s">
        <v>234</v>
      </c>
      <c r="AF43">
        <f>U38*U52*U62*U69</f>
        <v>0</v>
      </c>
      <c r="AG43">
        <f>X43*Z43*AB43*AD43</f>
        <v>0</v>
      </c>
      <c r="AH43" s="9">
        <f t="shared" si="17"/>
        <v>4</v>
      </c>
      <c r="AJ43">
        <f t="shared" si="16"/>
        <v>1.8</v>
      </c>
      <c r="AK43">
        <f t="shared" si="12"/>
        <v>0.20988925651382562</v>
      </c>
      <c r="AL43">
        <f t="shared" si="13"/>
        <v>10.800000000000004</v>
      </c>
      <c r="AM43">
        <f t="shared" si="6"/>
        <v>1.3104893590027058</v>
      </c>
      <c r="AN43">
        <f t="shared" si="14"/>
        <v>19.800000000000004</v>
      </c>
      <c r="AO43">
        <f t="shared" si="7"/>
        <v>0.47404264150817998</v>
      </c>
    </row>
    <row r="44" spans="1:41" ht="15">
      <c r="A44" s="1" t="s">
        <v>164</v>
      </c>
      <c r="B44">
        <v>3.2511709077662121</v>
      </c>
      <c r="C44">
        <v>2.2255654986579274</v>
      </c>
      <c r="D44" s="2">
        <v>1.1790152107693193</v>
      </c>
      <c r="E44" s="2">
        <v>0.80001104002605294</v>
      </c>
      <c r="F44" s="7">
        <v>-5.7742058820000004</v>
      </c>
      <c r="G44" s="7">
        <v>9.5372800000000004E-4</v>
      </c>
      <c r="H44">
        <f t="shared" si="8"/>
        <v>1.3746776729899695</v>
      </c>
      <c r="I44">
        <v>2.4008699999999998</v>
      </c>
      <c r="K44" s="7"/>
      <c r="L44">
        <f t="shared" si="15"/>
        <v>2.1</v>
      </c>
      <c r="M44">
        <f t="shared" si="9"/>
        <v>0.32084841383846874</v>
      </c>
      <c r="O44" s="4" t="s">
        <v>203</v>
      </c>
      <c r="P44" s="4" t="s">
        <v>38</v>
      </c>
      <c r="Q44">
        <v>2.21767</v>
      </c>
      <c r="R44">
        <v>2.3572299999999999</v>
      </c>
      <c r="S44">
        <f>(R44-Q44)/Q44</f>
        <v>6.2930913977282427E-2</v>
      </c>
      <c r="T44">
        <f t="shared" si="11"/>
        <v>0.11826333027384917</v>
      </c>
      <c r="U44" s="8">
        <f>T44/(T44+T43)</f>
        <v>0.43711409995180289</v>
      </c>
      <c r="W44" s="1"/>
      <c r="Y44" s="1"/>
      <c r="AA44" s="1"/>
      <c r="AB44" s="8">
        <v>0.30823995010952732</v>
      </c>
      <c r="AC44" s="1" t="s">
        <v>232</v>
      </c>
      <c r="AD44" s="8">
        <v>1</v>
      </c>
      <c r="AE44" s="1" t="s">
        <v>234</v>
      </c>
      <c r="AF44">
        <f>U38*U51*U61*U68</f>
        <v>7.7802701790659736E-3</v>
      </c>
      <c r="AG44">
        <f>X43*Z45*AB44*AD44</f>
        <v>7.7802701790659666E-3</v>
      </c>
      <c r="AH44" s="9">
        <f t="shared" si="17"/>
        <v>5</v>
      </c>
      <c r="AJ44">
        <f t="shared" si="16"/>
        <v>2.1</v>
      </c>
      <c r="AK44">
        <f t="shared" si="12"/>
        <v>0.32084841383846874</v>
      </c>
      <c r="AL44">
        <f t="shared" si="13"/>
        <v>11.100000000000005</v>
      </c>
      <c r="AM44">
        <f t="shared" si="6"/>
        <v>1.0822410511777196</v>
      </c>
      <c r="AN44">
        <f t="shared" si="14"/>
        <v>20.100000000000005</v>
      </c>
      <c r="AO44">
        <f t="shared" si="7"/>
        <v>0.77437272318697281</v>
      </c>
    </row>
    <row r="45" spans="1:41" ht="15">
      <c r="A45" s="1" t="s">
        <v>165</v>
      </c>
      <c r="B45">
        <v>3.9964268296636902</v>
      </c>
      <c r="C45">
        <v>3.8510068713566352</v>
      </c>
      <c r="D45" s="2">
        <v>1.3854006693122261</v>
      </c>
      <c r="E45" s="2">
        <v>1.3483346391356814</v>
      </c>
      <c r="F45" s="7">
        <v>-3.7321122889999998</v>
      </c>
      <c r="G45" s="7">
        <v>9.6917200000000002E-4</v>
      </c>
      <c r="H45">
        <f t="shared" si="8"/>
        <v>1.3969382357307689</v>
      </c>
      <c r="I45">
        <v>3.8815900000000001</v>
      </c>
      <c r="K45" s="7"/>
      <c r="L45">
        <f t="shared" si="15"/>
        <v>2.4</v>
      </c>
      <c r="M45">
        <f t="shared" si="9"/>
        <v>0.56773964371339625</v>
      </c>
      <c r="O45" s="4" t="s">
        <v>205</v>
      </c>
      <c r="P45" s="4" t="s">
        <v>100</v>
      </c>
      <c r="Q45">
        <v>3.1739799999999998</v>
      </c>
      <c r="R45">
        <v>1</v>
      </c>
      <c r="S45">
        <f t="shared" si="10"/>
        <v>-0.68493815335950448</v>
      </c>
      <c r="T45">
        <f t="shared" si="11"/>
        <v>-2.9348639491353459</v>
      </c>
      <c r="U45" s="8">
        <v>0</v>
      </c>
      <c r="W45" s="1"/>
      <c r="Y45" s="1"/>
      <c r="Z45">
        <v>0.20824927589614847</v>
      </c>
      <c r="AA45" s="1" t="s">
        <v>230</v>
      </c>
      <c r="AB45" s="8">
        <v>0.69176004989047268</v>
      </c>
      <c r="AC45" s="1" t="s">
        <v>233</v>
      </c>
      <c r="AD45" s="8">
        <v>1</v>
      </c>
      <c r="AE45" s="1" t="s">
        <v>234</v>
      </c>
      <c r="AF45">
        <f>U38*U51*U60*U69</f>
        <v>1.7460683098734001E-2</v>
      </c>
      <c r="AG45">
        <f>X43*Z45*AB45*AD45</f>
        <v>1.7460683098733984E-2</v>
      </c>
      <c r="AH45" s="9">
        <f t="shared" si="17"/>
        <v>6</v>
      </c>
      <c r="AJ45">
        <f t="shared" si="16"/>
        <v>2.4</v>
      </c>
      <c r="AK45">
        <f t="shared" si="12"/>
        <v>0.56773964371339625</v>
      </c>
      <c r="AL45">
        <f t="shared" si="13"/>
        <v>11.400000000000006</v>
      </c>
      <c r="AM45">
        <f t="shared" si="6"/>
        <v>0.7743727231869636</v>
      </c>
      <c r="AN45">
        <f t="shared" si="14"/>
        <v>20.400000000000006</v>
      </c>
      <c r="AO45">
        <f t="shared" si="7"/>
        <v>1.0822410511777276</v>
      </c>
    </row>
    <row r="46" spans="1:41" ht="15">
      <c r="A46" s="1" t="s">
        <v>166</v>
      </c>
      <c r="B46">
        <v>2.9074199664847704</v>
      </c>
      <c r="C46">
        <v>2.2329806950407662</v>
      </c>
      <c r="D46" s="2">
        <v>1.067266078457364</v>
      </c>
      <c r="E46" s="2">
        <v>0.80333732751870923</v>
      </c>
      <c r="F46" s="7">
        <v>-5.4905382129999998</v>
      </c>
      <c r="G46" s="7">
        <v>8.2154299999999999E-4</v>
      </c>
      <c r="H46">
        <f t="shared" si="8"/>
        <v>1.1841497990005521</v>
      </c>
      <c r="I46">
        <v>2.3572299999999999</v>
      </c>
      <c r="K46" s="7"/>
      <c r="L46">
        <f t="shared" si="15"/>
        <v>2.6999999999999997</v>
      </c>
      <c r="M46">
        <f t="shared" si="9"/>
        <v>0.8806674432627779</v>
      </c>
      <c r="O46" s="4" t="s">
        <v>206</v>
      </c>
      <c r="P46" s="4" t="s">
        <v>104</v>
      </c>
      <c r="Q46">
        <v>3.1739799999999998</v>
      </c>
      <c r="R46">
        <v>3.8815900000000001</v>
      </c>
      <c r="S46">
        <f t="shared" si="10"/>
        <v>0.22294091330128116</v>
      </c>
      <c r="T46">
        <f t="shared" si="11"/>
        <v>0.35974057077678001</v>
      </c>
      <c r="U46" s="8">
        <f>T46/(T46+T47)</f>
        <v>0.66632126033241612</v>
      </c>
      <c r="W46" s="1"/>
      <c r="Y46" s="1"/>
      <c r="AA46" s="1"/>
      <c r="AB46" s="8"/>
      <c r="AC46" s="1"/>
      <c r="AD46" s="8"/>
      <c r="AE46" s="1"/>
      <c r="AH46" s="9"/>
      <c r="AJ46">
        <f t="shared" si="16"/>
        <v>2.6999999999999997</v>
      </c>
      <c r="AK46">
        <f t="shared" si="12"/>
        <v>0.8806674432627779</v>
      </c>
      <c r="AL46">
        <f t="shared" si="13"/>
        <v>11.700000000000006</v>
      </c>
      <c r="AM46">
        <f t="shared" si="6"/>
        <v>0.47404264150817232</v>
      </c>
      <c r="AN46">
        <f t="shared" si="14"/>
        <v>20.700000000000006</v>
      </c>
      <c r="AO46">
        <f t="shared" si="7"/>
        <v>1.3104893590027116</v>
      </c>
    </row>
    <row r="47" spans="1:41" ht="15">
      <c r="A47" s="1" t="s">
        <v>167</v>
      </c>
      <c r="B47">
        <v>3.6330456870747412</v>
      </c>
      <c r="C47">
        <v>3.4512313893193975</v>
      </c>
      <c r="D47" s="2">
        <v>1.2900713287379564</v>
      </c>
      <c r="E47" s="2">
        <v>1.2387310918012981</v>
      </c>
      <c r="F47" s="7">
        <v>-4.0152073650000002</v>
      </c>
      <c r="G47" s="7">
        <v>9.0631499999999999E-4</v>
      </c>
      <c r="H47">
        <f t="shared" si="8"/>
        <v>1.3063378606855458</v>
      </c>
      <c r="I47">
        <v>3.4892099999999999</v>
      </c>
      <c r="K47" s="7"/>
      <c r="L47">
        <f t="shared" si="15"/>
        <v>2.9999999999999996</v>
      </c>
      <c r="M47">
        <f t="shared" si="9"/>
        <v>1.171041197403158</v>
      </c>
      <c r="O47" s="4" t="s">
        <v>206</v>
      </c>
      <c r="P47" s="4" t="s">
        <v>40</v>
      </c>
      <c r="Q47">
        <v>3.1739799999999998</v>
      </c>
      <c r="R47">
        <v>3.4892099999999999</v>
      </c>
      <c r="S47">
        <f t="shared" si="10"/>
        <v>9.9316945916483448E-2</v>
      </c>
      <c r="T47">
        <f t="shared" si="11"/>
        <v>0.18015000782686785</v>
      </c>
      <c r="U47" s="8">
        <f>T47/(T47+T46)</f>
        <v>0.33367873966758388</v>
      </c>
      <c r="W47" s="1"/>
      <c r="AB47" s="8">
        <v>0.86338616113779243</v>
      </c>
      <c r="AC47" s="1" t="s">
        <v>231</v>
      </c>
      <c r="AD47" s="8">
        <v>0</v>
      </c>
      <c r="AE47" s="1" t="s">
        <v>234</v>
      </c>
      <c r="AF47">
        <f>U39*U50*U64*U67</f>
        <v>0</v>
      </c>
      <c r="AG47">
        <f>X50*Z48*AB47*AD47</f>
        <v>0</v>
      </c>
      <c r="AH47" s="9">
        <v>7</v>
      </c>
      <c r="AJ47">
        <f t="shared" si="16"/>
        <v>2.9999999999999996</v>
      </c>
      <c r="AK47">
        <f t="shared" si="12"/>
        <v>1.171041197403158</v>
      </c>
      <c r="AL47">
        <f t="shared" si="13"/>
        <v>12.000000000000007</v>
      </c>
      <c r="AM47">
        <f t="shared" si="6"/>
        <v>0.26627497689991086</v>
      </c>
      <c r="AN47">
        <f t="shared" si="14"/>
        <v>21.000000000000007</v>
      </c>
      <c r="AO47">
        <f t="shared" si="7"/>
        <v>1.3945000000000001</v>
      </c>
    </row>
    <row r="48" spans="1:41" ht="15">
      <c r="A48" s="1" t="s">
        <v>168</v>
      </c>
      <c r="B48">
        <v>2.9806720247841216</v>
      </c>
      <c r="C48">
        <v>2.0991869571128432</v>
      </c>
      <c r="D48" s="2">
        <v>1.0921487867659021</v>
      </c>
      <c r="E48" s="2">
        <v>0.74155010648272568</v>
      </c>
      <c r="F48" s="7">
        <v>-5.7725969600000004</v>
      </c>
      <c r="G48" s="7">
        <v>8.8316399999999998E-4</v>
      </c>
      <c r="H48">
        <f t="shared" si="8"/>
        <v>1.2729686371675293</v>
      </c>
      <c r="I48">
        <v>2.2517299999999998</v>
      </c>
      <c r="K48" s="7"/>
      <c r="L48">
        <f t="shared" si="15"/>
        <v>3.2999999999999994</v>
      </c>
      <c r="M48">
        <f t="shared" si="9"/>
        <v>1.3566553957246839</v>
      </c>
      <c r="O48" s="4" t="s">
        <v>208</v>
      </c>
      <c r="P48" s="4" t="s">
        <v>105</v>
      </c>
      <c r="Q48">
        <v>2.1090200000000001</v>
      </c>
      <c r="R48">
        <v>2.4008699999999998</v>
      </c>
      <c r="S48">
        <f t="shared" si="10"/>
        <v>0.13838180766422306</v>
      </c>
      <c r="T48">
        <f t="shared" si="11"/>
        <v>0.2417662892453275</v>
      </c>
      <c r="U48" s="8">
        <f>T48/(T48+T49+T50)</f>
        <v>0.20451530777495081</v>
      </c>
      <c r="W48" s="1"/>
      <c r="Y48" s="1"/>
      <c r="Z48">
        <v>0.10707250481280536</v>
      </c>
      <c r="AA48" s="1" t="s">
        <v>236</v>
      </c>
      <c r="AB48" s="8">
        <v>0.13661383886220754</v>
      </c>
      <c r="AC48" s="1" t="s">
        <v>232</v>
      </c>
      <c r="AD48" s="8">
        <v>1</v>
      </c>
      <c r="AE48" s="1" t="s">
        <v>234</v>
      </c>
      <c r="AF48">
        <f>U39*U50*U65*U68</f>
        <v>2.0603107807303628E-3</v>
      </c>
      <c r="AG48">
        <f>X50*Z48*AB48*AD48</f>
        <v>2.0603107807303628E-3</v>
      </c>
      <c r="AH48" s="9">
        <f t="shared" si="17"/>
        <v>8</v>
      </c>
      <c r="AJ48">
        <f t="shared" si="16"/>
        <v>3.2999999999999994</v>
      </c>
      <c r="AK48">
        <f t="shared" si="12"/>
        <v>1.3566553957246839</v>
      </c>
      <c r="AL48">
        <f t="shared" si="13"/>
        <v>12.300000000000008</v>
      </c>
      <c r="AM48">
        <f t="shared" si="6"/>
        <v>0.20988925651382639</v>
      </c>
      <c r="AN48">
        <f t="shared" si="14"/>
        <v>21.300000000000008</v>
      </c>
      <c r="AO48">
        <f t="shared" si="7"/>
        <v>1.3104893590027036</v>
      </c>
    </row>
    <row r="49" spans="1:41" ht="15">
      <c r="A49" s="1" t="s">
        <v>169</v>
      </c>
      <c r="B49">
        <v>3.3587083535265223</v>
      </c>
      <c r="C49">
        <v>3.2756921555824645</v>
      </c>
      <c r="D49" s="2">
        <v>1.2115564814740469</v>
      </c>
      <c r="E49" s="2">
        <v>1.186529191972981</v>
      </c>
      <c r="F49" s="7">
        <v>-3.55</v>
      </c>
      <c r="G49" s="7">
        <v>8.4591799999999997E-4</v>
      </c>
      <c r="H49">
        <f t="shared" si="8"/>
        <v>1.2192832629222681</v>
      </c>
      <c r="I49">
        <v>3.2932399999999999</v>
      </c>
      <c r="K49" s="7"/>
      <c r="L49">
        <f t="shared" si="15"/>
        <v>3.5999999999999992</v>
      </c>
      <c r="M49">
        <f t="shared" si="9"/>
        <v>1.3849622108332871</v>
      </c>
      <c r="O49" s="4" t="s">
        <v>208</v>
      </c>
      <c r="P49" s="4" t="s">
        <v>104</v>
      </c>
      <c r="Q49">
        <v>2.1090200000000001</v>
      </c>
      <c r="R49">
        <v>3.8815900000000001</v>
      </c>
      <c r="S49">
        <f t="shared" si="10"/>
        <v>0.84047092962608216</v>
      </c>
      <c r="T49">
        <f t="shared" si="11"/>
        <v>0.81380147937416258</v>
      </c>
      <c r="U49" s="8">
        <f>T49/(T49+T48+T50)</f>
        <v>0.68841218741224375</v>
      </c>
      <c r="W49" s="1"/>
      <c r="Y49" s="1"/>
      <c r="AA49" s="1"/>
      <c r="AB49" s="8">
        <v>1</v>
      </c>
      <c r="AC49" s="1" t="s">
        <v>231</v>
      </c>
      <c r="AD49" s="8">
        <v>0</v>
      </c>
      <c r="AE49" s="1" t="s">
        <v>72</v>
      </c>
      <c r="AF49">
        <f>U39*U49*U59*U67</f>
        <v>0</v>
      </c>
      <c r="AG49">
        <f>X50*Z50*AB49*AD49</f>
        <v>0</v>
      </c>
      <c r="AH49" s="9">
        <f t="shared" si="17"/>
        <v>9</v>
      </c>
      <c r="AJ49">
        <f t="shared" si="16"/>
        <v>3.5999999999999992</v>
      </c>
      <c r="AK49">
        <f t="shared" si="12"/>
        <v>1.3849622108332871</v>
      </c>
      <c r="AL49">
        <f t="shared" si="13"/>
        <v>12.600000000000009</v>
      </c>
      <c r="AM49">
        <f t="shared" si="6"/>
        <v>0.3208484138384734</v>
      </c>
      <c r="AN49">
        <f t="shared" si="14"/>
        <v>21.600000000000009</v>
      </c>
      <c r="AO49">
        <f t="shared" si="7"/>
        <v>1.0822410511777183</v>
      </c>
    </row>
    <row r="50" spans="1:41" ht="15">
      <c r="A50" s="1" t="s">
        <v>170</v>
      </c>
      <c r="B50">
        <v>2.640989389667558</v>
      </c>
      <c r="C50">
        <v>2.4255979459429899</v>
      </c>
      <c r="D50" s="2">
        <v>0.97115361576340264</v>
      </c>
      <c r="E50" s="2">
        <v>0.88607806964126179</v>
      </c>
      <c r="F50" s="7">
        <v>-4.5999999999999996</v>
      </c>
      <c r="G50" s="7">
        <v>6.9378300000000001E-4</v>
      </c>
      <c r="H50">
        <f>G50/0.000693783</f>
        <v>1</v>
      </c>
      <c r="I50">
        <v>2.46976</v>
      </c>
      <c r="K50" s="7"/>
      <c r="L50">
        <f t="shared" si="15"/>
        <v>3.899999999999999</v>
      </c>
      <c r="M50">
        <f t="shared" si="9"/>
        <v>1.2479479150731438</v>
      </c>
      <c r="O50" s="4" t="s">
        <v>208</v>
      </c>
      <c r="P50" s="4" t="s">
        <v>42</v>
      </c>
      <c r="Q50">
        <v>2.1090200000000001</v>
      </c>
      <c r="R50">
        <v>2.2517299999999998</v>
      </c>
      <c r="S50">
        <f t="shared" si="10"/>
        <v>6.7666499132298247E-2</v>
      </c>
      <c r="T50">
        <f t="shared" si="11"/>
        <v>0.12657498575744763</v>
      </c>
      <c r="U50" s="8">
        <f>T50/(T50+T49+T48)</f>
        <v>0.10707250481280536</v>
      </c>
      <c r="W50" s="1"/>
      <c r="X50">
        <v>0.14085104624437031</v>
      </c>
      <c r="Y50" s="1" t="s">
        <v>226</v>
      </c>
      <c r="Z50">
        <v>0.68841218741224375</v>
      </c>
      <c r="AA50" s="1" t="s">
        <v>70</v>
      </c>
      <c r="AB50" s="8">
        <v>0</v>
      </c>
      <c r="AC50" s="1" t="s">
        <v>76</v>
      </c>
      <c r="AD50" s="8">
        <v>1</v>
      </c>
      <c r="AE50" s="1" t="s">
        <v>234</v>
      </c>
      <c r="AF50">
        <f>U39*U49*U58*U66</f>
        <v>0</v>
      </c>
      <c r="AG50">
        <f>X50*Z50*AB50*AD50</f>
        <v>0</v>
      </c>
      <c r="AH50" s="9">
        <f t="shared" si="17"/>
        <v>10</v>
      </c>
      <c r="AJ50">
        <f t="shared" si="16"/>
        <v>3.899999999999999</v>
      </c>
      <c r="AK50">
        <f t="shared" si="12"/>
        <v>1.2479479150731438</v>
      </c>
      <c r="AL50">
        <f t="shared" si="13"/>
        <v>12.900000000000009</v>
      </c>
      <c r="AM50">
        <f t="shared" si="6"/>
        <v>0.56773964371340557</v>
      </c>
      <c r="AN50">
        <f t="shared" si="14"/>
        <v>21.900000000000009</v>
      </c>
      <c r="AO50">
        <f t="shared" si="7"/>
        <v>0.77437272318696193</v>
      </c>
    </row>
    <row r="51" spans="1:41" ht="15">
      <c r="A51" s="1" t="s">
        <v>171</v>
      </c>
      <c r="B51">
        <v>3.1005677934512748</v>
      </c>
      <c r="C51">
        <v>2.2555522148080689</v>
      </c>
      <c r="D51" s="2">
        <v>1.1315852538973368</v>
      </c>
      <c r="E51" s="2">
        <v>0.81339482759085002</v>
      </c>
      <c r="F51" s="7">
        <v>-5.624057326</v>
      </c>
      <c r="G51" s="7">
        <v>8.8963200000000001E-4</v>
      </c>
      <c r="H51">
        <f t="shared" si="8"/>
        <v>1.2822914369478642</v>
      </c>
      <c r="I51">
        <v>2.40605</v>
      </c>
      <c r="K51" s="7"/>
      <c r="L51">
        <f t="shared" si="15"/>
        <v>4.1999999999999993</v>
      </c>
      <c r="M51">
        <f t="shared" si="9"/>
        <v>0.98440158616153206</v>
      </c>
      <c r="O51" s="4" t="s">
        <v>210</v>
      </c>
      <c r="P51" s="4" t="s">
        <v>38</v>
      </c>
      <c r="Q51">
        <v>2.0775299999999999</v>
      </c>
      <c r="R51">
        <v>2.3572299999999999</v>
      </c>
      <c r="S51">
        <f t="shared" si="10"/>
        <v>0.13463102819213205</v>
      </c>
      <c r="T51">
        <f t="shared" si="11"/>
        <v>0.23605696673451337</v>
      </c>
      <c r="U51" s="8">
        <f>T51/(T51+T52+T53)</f>
        <v>0.20824927589614847</v>
      </c>
      <c r="W51" s="1"/>
      <c r="Y51" s="1"/>
      <c r="AA51" s="1"/>
      <c r="AB51" s="8">
        <v>8.1426271270597962E-3</v>
      </c>
      <c r="AC51" s="1" t="s">
        <v>232</v>
      </c>
      <c r="AD51" s="8">
        <v>1</v>
      </c>
      <c r="AE51" s="1" t="s">
        <v>234</v>
      </c>
      <c r="AF51">
        <f>U39*U48*U57*U68</f>
        <v>2.3455810542952885E-4</v>
      </c>
      <c r="AG51">
        <f>X50*Z52*AB51*AD51</f>
        <v>2.3455810542952885E-4</v>
      </c>
      <c r="AH51" s="9">
        <f t="shared" si="17"/>
        <v>11</v>
      </c>
      <c r="AJ51">
        <f t="shared" si="16"/>
        <v>4.1999999999999993</v>
      </c>
      <c r="AK51">
        <f t="shared" si="12"/>
        <v>0.98440158616153206</v>
      </c>
      <c r="AL51">
        <f t="shared" si="13"/>
        <v>13.20000000000001</v>
      </c>
      <c r="AM51">
        <f t="shared" si="6"/>
        <v>0.88066744326278845</v>
      </c>
      <c r="AN51">
        <f t="shared" si="14"/>
        <v>22.20000000000001</v>
      </c>
      <c r="AO51">
        <f t="shared" si="7"/>
        <v>0.47404264150816744</v>
      </c>
    </row>
    <row r="52" spans="1:41" ht="15">
      <c r="A52" s="1" t="s">
        <v>172</v>
      </c>
      <c r="B52">
        <v>4.2215081202612303</v>
      </c>
      <c r="C52">
        <v>4.0910873498315716</v>
      </c>
      <c r="D52" s="2">
        <v>1.4401924386743594</v>
      </c>
      <c r="E52" s="2">
        <v>1.4088107904258855</v>
      </c>
      <c r="F52" s="7">
        <v>-3.5874694159999998</v>
      </c>
      <c r="G52" s="7">
        <v>1.005913E-3</v>
      </c>
      <c r="H52">
        <f t="shared" si="8"/>
        <v>1.449895716672216</v>
      </c>
      <c r="I52">
        <v>4.1185900000000002</v>
      </c>
      <c r="K52" s="7"/>
      <c r="L52">
        <f t="shared" si="15"/>
        <v>4.4999999999999991</v>
      </c>
      <c r="M52">
        <f t="shared" si="9"/>
        <v>0.66893382569692861</v>
      </c>
      <c r="O52" s="4" t="s">
        <v>211</v>
      </c>
      <c r="P52" s="4" t="s">
        <v>40</v>
      </c>
      <c r="Q52">
        <v>2.0775299999999999</v>
      </c>
      <c r="R52">
        <v>3.4892099999999999</v>
      </c>
      <c r="S52">
        <f t="shared" si="10"/>
        <v>0.67949921300775451</v>
      </c>
      <c r="T52">
        <f t="shared" si="11"/>
        <v>0.74308202951173186</v>
      </c>
      <c r="U52" s="8">
        <f>T52/(T52+T51+T53)</f>
        <v>0.65554639932020053</v>
      </c>
      <c r="W52" s="1"/>
      <c r="Y52" s="1"/>
      <c r="Z52">
        <v>0.20451530777495081</v>
      </c>
      <c r="AA52" s="1" t="s">
        <v>71</v>
      </c>
      <c r="AB52" s="8">
        <v>0.99185737287294018</v>
      </c>
      <c r="AC52" s="1" t="s">
        <v>76</v>
      </c>
      <c r="AD52" s="8">
        <v>1</v>
      </c>
      <c r="AE52" s="1" t="s">
        <v>234</v>
      </c>
      <c r="AF52">
        <f>U39*U48*U56*U66</f>
        <v>2.8571636967661695E-2</v>
      </c>
      <c r="AG52">
        <f>X50*Z52*AB52*AD52</f>
        <v>2.8571636967661695E-2</v>
      </c>
      <c r="AH52" s="9">
        <f t="shared" si="17"/>
        <v>12</v>
      </c>
      <c r="AJ52">
        <f t="shared" si="16"/>
        <v>4.4999999999999991</v>
      </c>
      <c r="AK52">
        <f t="shared" si="12"/>
        <v>0.66893382569692861</v>
      </c>
      <c r="AL52">
        <f t="shared" si="13"/>
        <v>13.500000000000011</v>
      </c>
      <c r="AM52">
        <f t="shared" si="6"/>
        <v>1.1710411974031663</v>
      </c>
      <c r="AN52">
        <f t="shared" si="14"/>
        <v>22.500000000000011</v>
      </c>
      <c r="AO52">
        <f t="shared" si="7"/>
        <v>0.2662749768999092</v>
      </c>
    </row>
    <row r="53" spans="1:41" ht="15">
      <c r="A53" s="1" t="s">
        <v>173</v>
      </c>
      <c r="B53">
        <v>3.4725611877548759</v>
      </c>
      <c r="C53">
        <v>3.4106934556025492</v>
      </c>
      <c r="D53" s="2">
        <v>1.2448924161548707</v>
      </c>
      <c r="E53" s="2">
        <v>1.2269156300349449</v>
      </c>
      <c r="F53" s="7">
        <v>-3.3</v>
      </c>
      <c r="G53" s="7">
        <v>8.6750399999999995E-4</v>
      </c>
      <c r="H53">
        <f t="shared" si="8"/>
        <v>1.2503967378849006</v>
      </c>
      <c r="I53">
        <v>3.4238200000000001</v>
      </c>
      <c r="K53" s="7"/>
      <c r="L53">
        <f t="shared" si="15"/>
        <v>4.7999999999999989</v>
      </c>
      <c r="M53">
        <f t="shared" si="9"/>
        <v>0.39085431782629676</v>
      </c>
      <c r="O53" s="4" t="s">
        <v>211</v>
      </c>
      <c r="P53" s="4" t="s">
        <v>106</v>
      </c>
      <c r="Q53">
        <v>2.0775299999999999</v>
      </c>
      <c r="R53">
        <v>2.2517299999999998</v>
      </c>
      <c r="S53">
        <f t="shared" si="10"/>
        <v>8.3849571365997078E-2</v>
      </c>
      <c r="T53">
        <f t="shared" si="11"/>
        <v>0.15439179620766108</v>
      </c>
      <c r="U53" s="8">
        <f>T53/(T53+T52+T51)</f>
        <v>0.13620432478365094</v>
      </c>
      <c r="W53" s="1" t="s">
        <v>225</v>
      </c>
      <c r="Y53" s="1"/>
      <c r="AA53" s="1"/>
      <c r="AC53" s="1"/>
      <c r="AD53" s="8"/>
      <c r="AE53" s="1"/>
      <c r="AH53" s="9"/>
      <c r="AJ53">
        <f t="shared" si="16"/>
        <v>4.7999999999999989</v>
      </c>
      <c r="AK53">
        <f t="shared" si="12"/>
        <v>0.39085431782629676</v>
      </c>
      <c r="AL53">
        <f t="shared" si="13"/>
        <v>13.800000000000011</v>
      </c>
      <c r="AM53">
        <f t="shared" si="6"/>
        <v>1.3566553957246883</v>
      </c>
      <c r="AN53">
        <f t="shared" si="14"/>
        <v>22.800000000000011</v>
      </c>
      <c r="AO53">
        <f t="shared" si="7"/>
        <v>0.20988925651382673</v>
      </c>
    </row>
    <row r="54" spans="1:41" ht="15">
      <c r="K54" s="7"/>
      <c r="L54">
        <f t="shared" si="15"/>
        <v>5.0999999999999988</v>
      </c>
      <c r="M54">
        <f t="shared" si="9"/>
        <v>0.22888804217701142</v>
      </c>
      <c r="O54" s="4" t="s">
        <v>213</v>
      </c>
      <c r="P54" s="4" t="s">
        <v>107</v>
      </c>
      <c r="Q54">
        <v>1</v>
      </c>
      <c r="R54">
        <v>3.2932399999999999</v>
      </c>
      <c r="S54">
        <f t="shared" si="10"/>
        <v>2.2932399999999999</v>
      </c>
      <c r="T54">
        <f t="shared" si="11"/>
        <v>0.98981134059230136</v>
      </c>
      <c r="U54" s="8">
        <f>T54/(T54+T55)</f>
        <v>0.51102328591169077</v>
      </c>
      <c r="W54" s="1"/>
      <c r="Y54" s="1"/>
      <c r="AA54" s="1"/>
      <c r="AB54" s="8">
        <v>1</v>
      </c>
      <c r="AC54" s="1" t="s">
        <v>75</v>
      </c>
      <c r="AD54" s="8">
        <v>0</v>
      </c>
      <c r="AE54" s="1" t="s">
        <v>234</v>
      </c>
      <c r="AF54">
        <f>U40*U47*U63*U67</f>
        <v>0</v>
      </c>
      <c r="AG54">
        <f>X57*Z55*AB54*AD54</f>
        <v>0</v>
      </c>
      <c r="AH54" s="9">
        <v>13</v>
      </c>
      <c r="AJ54">
        <f t="shared" si="16"/>
        <v>5.0999999999999988</v>
      </c>
      <c r="AK54">
        <f t="shared" si="12"/>
        <v>0.22888804217701142</v>
      </c>
      <c r="AL54">
        <f t="shared" si="13"/>
        <v>14.100000000000012</v>
      </c>
      <c r="AM54">
        <f t="shared" si="6"/>
        <v>1.3849622108332846</v>
      </c>
      <c r="AN54">
        <f t="shared" si="14"/>
        <v>23.100000000000012</v>
      </c>
      <c r="AO54">
        <f t="shared" si="7"/>
        <v>0.32084841383847562</v>
      </c>
    </row>
    <row r="55" spans="1:41" ht="15">
      <c r="K55" s="7"/>
      <c r="L55">
        <f t="shared" si="15"/>
        <v>5.3999999999999986</v>
      </c>
      <c r="M55">
        <f t="shared" si="9"/>
        <v>0.22888804217701075</v>
      </c>
      <c r="O55" s="4" t="s">
        <v>213</v>
      </c>
      <c r="P55" s="4" t="s">
        <v>96</v>
      </c>
      <c r="Q55">
        <v>1</v>
      </c>
      <c r="R55">
        <v>2.46976</v>
      </c>
      <c r="S55">
        <f t="shared" si="10"/>
        <v>1.46976</v>
      </c>
      <c r="T55">
        <f t="shared" si="11"/>
        <v>0.94710888962074868</v>
      </c>
      <c r="U55" s="8">
        <f>T55/(T55+T54)</f>
        <v>0.48897671408830923</v>
      </c>
      <c r="W55" s="1"/>
      <c r="Y55" s="1"/>
      <c r="Z55">
        <v>0.33367873966758388</v>
      </c>
      <c r="AA55" s="1" t="s">
        <v>229</v>
      </c>
      <c r="AB55" s="8">
        <v>0</v>
      </c>
      <c r="AC55" s="1" t="s">
        <v>77</v>
      </c>
      <c r="AD55" s="8">
        <v>1</v>
      </c>
      <c r="AE55" s="1" t="s">
        <v>234</v>
      </c>
      <c r="AF55">
        <f>U40*U47*U62*U69</f>
        <v>0</v>
      </c>
      <c r="AG55">
        <f>X57*Z55*AB55*AD55</f>
        <v>0</v>
      </c>
      <c r="AH55" s="9">
        <f t="shared" si="17"/>
        <v>14</v>
      </c>
      <c r="AJ55">
        <f t="shared" si="16"/>
        <v>5.3999999999999986</v>
      </c>
      <c r="AK55">
        <f t="shared" si="12"/>
        <v>0.22888804217701075</v>
      </c>
      <c r="AL55">
        <f t="shared" si="13"/>
        <v>14.400000000000013</v>
      </c>
      <c r="AM55">
        <f t="shared" si="6"/>
        <v>1.2479479150731352</v>
      </c>
      <c r="AN55">
        <f t="shared" si="14"/>
        <v>23.400000000000013</v>
      </c>
      <c r="AO55">
        <f t="shared" si="7"/>
        <v>0.56773964371340713</v>
      </c>
    </row>
    <row r="56" spans="1:41" ht="15">
      <c r="K56" s="7"/>
      <c r="L56">
        <f t="shared" si="15"/>
        <v>5.6999999999999984</v>
      </c>
      <c r="M56">
        <f t="shared" si="9"/>
        <v>0.39085431782629415</v>
      </c>
      <c r="O56" s="4" t="s">
        <v>33</v>
      </c>
      <c r="P56" s="4" t="s">
        <v>91</v>
      </c>
      <c r="Q56">
        <v>2.4008699999999998</v>
      </c>
      <c r="R56">
        <v>3.2932399999999999</v>
      </c>
      <c r="S56">
        <f t="shared" si="10"/>
        <v>0.37168609712312628</v>
      </c>
      <c r="T56">
        <f t="shared" si="11"/>
        <v>0.52449229552974941</v>
      </c>
      <c r="U56" s="8">
        <f>T56/(T56+T57)</f>
        <v>0.99185737287294018</v>
      </c>
      <c r="W56" s="1"/>
      <c r="Y56" s="1"/>
      <c r="AA56" s="1"/>
      <c r="AB56" s="8">
        <v>1</v>
      </c>
      <c r="AC56" s="1" t="s">
        <v>231</v>
      </c>
      <c r="AD56" s="8">
        <v>0</v>
      </c>
      <c r="AE56" s="1" t="s">
        <v>234</v>
      </c>
      <c r="AF56">
        <f>U40*U46*U59*U67</f>
        <v>0</v>
      </c>
      <c r="AG56">
        <f>X57*Z57*AB56*AD56</f>
        <v>0</v>
      </c>
      <c r="AH56" s="9">
        <f t="shared" si="17"/>
        <v>15</v>
      </c>
      <c r="AJ56">
        <f t="shared" si="16"/>
        <v>5.6999999999999984</v>
      </c>
      <c r="AK56">
        <f t="shared" si="12"/>
        <v>0.39085431782629415</v>
      </c>
      <c r="AL56">
        <f t="shared" si="13"/>
        <v>14.700000000000014</v>
      </c>
      <c r="AM56">
        <f t="shared" si="6"/>
        <v>0.98440158616151785</v>
      </c>
      <c r="AN56">
        <f t="shared" si="14"/>
        <v>23.700000000000014</v>
      </c>
      <c r="AO56">
        <f t="shared" si="7"/>
        <v>0.88066744326279012</v>
      </c>
    </row>
    <row r="57" spans="1:41" ht="15">
      <c r="K57" s="7"/>
      <c r="L57">
        <f t="shared" si="15"/>
        <v>5.9999999999999982</v>
      </c>
      <c r="M57">
        <f t="shared" si="9"/>
        <v>0.66893382569692517</v>
      </c>
      <c r="O57" s="4" t="s">
        <v>34</v>
      </c>
      <c r="P57" s="4" t="s">
        <v>95</v>
      </c>
      <c r="Q57">
        <v>2.4008699999999998</v>
      </c>
      <c r="R57">
        <v>2.40605</v>
      </c>
      <c r="S57">
        <f t="shared" si="10"/>
        <v>2.1575512210157922E-3</v>
      </c>
      <c r="T57">
        <f t="shared" si="11"/>
        <v>4.3058057643349246E-3</v>
      </c>
      <c r="U57" s="8">
        <f>T57/(T56+T57)</f>
        <v>8.1426271270597962E-3</v>
      </c>
      <c r="W57" s="1"/>
      <c r="X57">
        <v>0.5340893323811301</v>
      </c>
      <c r="Y57" s="1" t="s">
        <v>227</v>
      </c>
      <c r="Z57">
        <v>0.66632126033241612</v>
      </c>
      <c r="AA57" s="1" t="s">
        <v>73</v>
      </c>
      <c r="AB57" s="8">
        <v>0</v>
      </c>
      <c r="AC57" s="1" t="s">
        <v>76</v>
      </c>
      <c r="AD57" s="8">
        <v>1</v>
      </c>
      <c r="AE57" s="1" t="s">
        <v>234</v>
      </c>
      <c r="AF57">
        <f>U40*U46*U58*U66</f>
        <v>0</v>
      </c>
      <c r="AG57">
        <f>X57*Z57*AB57*AD57</f>
        <v>0</v>
      </c>
      <c r="AH57" s="9">
        <f t="shared" si="17"/>
        <v>16</v>
      </c>
      <c r="AJ57">
        <f t="shared" si="16"/>
        <v>5.9999999999999982</v>
      </c>
      <c r="AK57">
        <f t="shared" si="12"/>
        <v>0.66893382569692517</v>
      </c>
      <c r="AL57">
        <f t="shared" si="13"/>
        <v>15.000000000000014</v>
      </c>
      <c r="AM57">
        <f t="shared" si="6"/>
        <v>0.66893382569691362</v>
      </c>
      <c r="AN57">
        <f t="shared" si="14"/>
        <v>24.000000000000014</v>
      </c>
      <c r="AO57">
        <f t="shared" si="7"/>
        <v>1.1710411974031709</v>
      </c>
    </row>
    <row r="58" spans="1:41" ht="15">
      <c r="K58" s="7"/>
      <c r="L58">
        <f t="shared" si="15"/>
        <v>6.299999999999998</v>
      </c>
      <c r="M58">
        <f t="shared" si="9"/>
        <v>0.98440158616152906</v>
      </c>
      <c r="O58" s="4" t="s">
        <v>36</v>
      </c>
      <c r="P58" s="4" t="s">
        <v>107</v>
      </c>
      <c r="Q58">
        <v>3.8815900000000001</v>
      </c>
      <c r="R58">
        <v>3.2932399999999999</v>
      </c>
      <c r="S58">
        <f t="shared" si="10"/>
        <v>-0.15157448365231777</v>
      </c>
      <c r="T58">
        <f t="shared" si="11"/>
        <v>-0.35411616845404192</v>
      </c>
      <c r="U58" s="8">
        <v>0</v>
      </c>
      <c r="W58" s="1"/>
      <c r="Y58" s="1"/>
      <c r="AA58" s="1"/>
      <c r="AB58" s="8">
        <v>0.48897671408830923</v>
      </c>
      <c r="AC58" s="1" t="s">
        <v>77</v>
      </c>
      <c r="AD58" s="8">
        <v>1</v>
      </c>
      <c r="AE58" s="1" t="s">
        <v>234</v>
      </c>
      <c r="AF58">
        <f>U40*U45*U55*U69</f>
        <v>0</v>
      </c>
      <c r="AG58">
        <f>X57*Z59*AB58*AD58</f>
        <v>0</v>
      </c>
      <c r="AH58" s="9">
        <f t="shared" si="17"/>
        <v>17</v>
      </c>
      <c r="AJ58">
        <f t="shared" si="16"/>
        <v>6.299999999999998</v>
      </c>
      <c r="AK58">
        <f t="shared" si="12"/>
        <v>0.98440158616152906</v>
      </c>
      <c r="AL58">
        <f t="shared" si="13"/>
        <v>15.300000000000015</v>
      </c>
      <c r="AM58">
        <f t="shared" si="6"/>
        <v>0.39085431782628405</v>
      </c>
      <c r="AN58">
        <f t="shared" si="14"/>
        <v>24.300000000000015</v>
      </c>
      <c r="AO58">
        <f t="shared" si="7"/>
        <v>1.3566553957246898</v>
      </c>
    </row>
    <row r="59" spans="1:41" ht="15">
      <c r="G59">
        <v>9.7108999999999997E-4</v>
      </c>
      <c r="H59">
        <f>G59/0.000693783</f>
        <v>1.3997027889123832</v>
      </c>
      <c r="I59">
        <f>EXP(H59)</f>
        <v>4.0539948955411722</v>
      </c>
      <c r="K59" s="7"/>
      <c r="L59">
        <f t="shared" si="15"/>
        <v>6.5999999999999979</v>
      </c>
      <c r="M59">
        <f t="shared" si="9"/>
        <v>1.2479479150731416</v>
      </c>
      <c r="O59" s="4" t="s">
        <v>37</v>
      </c>
      <c r="P59" s="4" t="s">
        <v>93</v>
      </c>
      <c r="Q59">
        <v>3.8815900000000001</v>
      </c>
      <c r="R59">
        <v>4.1185900000000002</v>
      </c>
      <c r="S59">
        <f t="shared" si="10"/>
        <v>6.1057453260133114E-2</v>
      </c>
      <c r="T59">
        <f t="shared" si="11"/>
        <v>0.11495333497300875</v>
      </c>
      <c r="U59" s="8">
        <f>T59/T59</f>
        <v>1</v>
      </c>
      <c r="W59" s="1"/>
      <c r="Y59" s="1"/>
      <c r="Z59">
        <v>0</v>
      </c>
      <c r="AA59" s="1" t="s">
        <v>74</v>
      </c>
      <c r="AB59" s="8">
        <v>0.51102328591169077</v>
      </c>
      <c r="AC59" s="1" t="s">
        <v>82</v>
      </c>
      <c r="AD59" s="8">
        <v>1</v>
      </c>
      <c r="AE59" s="1" t="s">
        <v>234</v>
      </c>
      <c r="AF59">
        <f>U40*U45*U54*U66</f>
        <v>0</v>
      </c>
      <c r="AG59">
        <f>X57*Z59*AB59*AD59</f>
        <v>0</v>
      </c>
      <c r="AH59" s="9">
        <f t="shared" si="17"/>
        <v>18</v>
      </c>
      <c r="AJ59">
        <f t="shared" si="16"/>
        <v>6.5999999999999979</v>
      </c>
      <c r="AK59">
        <f t="shared" si="12"/>
        <v>1.2479479150731416</v>
      </c>
      <c r="AL59">
        <f t="shared" si="13"/>
        <v>15.600000000000016</v>
      </c>
      <c r="AM59">
        <f t="shared" si="6"/>
        <v>0.22888804217700676</v>
      </c>
      <c r="AN59">
        <f t="shared" si="14"/>
        <v>24.600000000000016</v>
      </c>
      <c r="AO59">
        <f t="shared" si="7"/>
        <v>1.384962210833284</v>
      </c>
    </row>
    <row r="60" spans="1:41" ht="15">
      <c r="K60" s="7"/>
      <c r="L60">
        <f t="shared" si="15"/>
        <v>6.8999999999999977</v>
      </c>
      <c r="M60">
        <f t="shared" si="9"/>
        <v>1.3849622108332862</v>
      </c>
      <c r="O60" s="4" t="s">
        <v>196</v>
      </c>
      <c r="P60" s="4" t="s">
        <v>194</v>
      </c>
      <c r="Q60">
        <v>2.3572299999999999</v>
      </c>
      <c r="R60">
        <v>2.46976</v>
      </c>
      <c r="S60">
        <f t="shared" si="10"/>
        <v>4.7738235131913317E-2</v>
      </c>
      <c r="T60">
        <f t="shared" si="11"/>
        <v>9.1060251485463373E-2</v>
      </c>
      <c r="U60" s="8">
        <f>T60/(T60+T61)</f>
        <v>0.69176004989047268</v>
      </c>
      <c r="W60" s="1"/>
      <c r="Y60" s="1"/>
      <c r="AA60" s="1"/>
      <c r="AC60" s="1"/>
      <c r="AD60" s="8"/>
      <c r="AE60" s="1"/>
      <c r="AH60" s="9"/>
      <c r="AJ60">
        <f t="shared" si="16"/>
        <v>6.8999999999999977</v>
      </c>
      <c r="AK60">
        <f t="shared" si="12"/>
        <v>1.3849622108332862</v>
      </c>
      <c r="AL60">
        <f t="shared" si="13"/>
        <v>15.900000000000016</v>
      </c>
      <c r="AM60">
        <f t="shared" si="6"/>
        <v>0.22888804217701542</v>
      </c>
      <c r="AN60">
        <f t="shared" si="14"/>
        <v>24.900000000000016</v>
      </c>
      <c r="AO60">
        <f t="shared" si="7"/>
        <v>1.2479479150731327</v>
      </c>
    </row>
    <row r="61" spans="1:41" ht="15">
      <c r="K61" s="7"/>
      <c r="L61">
        <f t="shared" si="15"/>
        <v>7.1999999999999975</v>
      </c>
      <c r="M61">
        <f t="shared" si="9"/>
        <v>1.3566553957246854</v>
      </c>
      <c r="O61" s="4" t="s">
        <v>38</v>
      </c>
      <c r="P61" s="4" t="s">
        <v>95</v>
      </c>
      <c r="Q61">
        <v>2.3572299999999999</v>
      </c>
      <c r="R61">
        <v>2.40605</v>
      </c>
      <c r="S61">
        <f t="shared" si="10"/>
        <v>2.0710749481382847E-2</v>
      </c>
      <c r="T61">
        <f t="shared" si="11"/>
        <v>4.0575351784602698E-2</v>
      </c>
      <c r="U61" s="8">
        <f>T61/(T61+T60)</f>
        <v>0.30823995010952732</v>
      </c>
      <c r="W61" s="1"/>
      <c r="Y61" s="1"/>
      <c r="AA61" s="1"/>
      <c r="AB61" s="8">
        <v>0.30823995010952732</v>
      </c>
      <c r="AC61" s="1" t="s">
        <v>232</v>
      </c>
      <c r="AD61" s="8">
        <v>1</v>
      </c>
      <c r="AE61" s="1" t="s">
        <v>234</v>
      </c>
      <c r="AF61">
        <f>U41*U44*U61*U68</f>
        <v>2.746649748175381E-2</v>
      </c>
      <c r="AG61">
        <f>X64*Z62*AB61*AD61</f>
        <v>2.746649748175381E-2</v>
      </c>
      <c r="AH61" s="9">
        <v>19</v>
      </c>
      <c r="AJ61">
        <f t="shared" si="16"/>
        <v>7.1999999999999975</v>
      </c>
      <c r="AK61">
        <f t="shared" si="12"/>
        <v>1.3566553957246854</v>
      </c>
      <c r="AL61">
        <f t="shared" si="13"/>
        <v>16.200000000000017</v>
      </c>
      <c r="AM61">
        <f t="shared" si="6"/>
        <v>0.39085431782630908</v>
      </c>
      <c r="AN61">
        <f t="shared" si="14"/>
        <v>25.200000000000017</v>
      </c>
      <c r="AO61">
        <f t="shared" si="7"/>
        <v>0.9844015861615163</v>
      </c>
    </row>
    <row r="62" spans="1:41" ht="15">
      <c r="K62" s="7"/>
      <c r="L62">
        <f t="shared" si="15"/>
        <v>7.4999999999999973</v>
      </c>
      <c r="M62">
        <f t="shared" si="9"/>
        <v>1.1710411974031611</v>
      </c>
      <c r="O62" s="4" t="s">
        <v>40</v>
      </c>
      <c r="P62" s="4" t="s">
        <v>96</v>
      </c>
      <c r="Q62">
        <v>3.4892099999999999</v>
      </c>
      <c r="R62">
        <v>2.46976</v>
      </c>
      <c r="S62">
        <f t="shared" si="10"/>
        <v>-0.2921721535820429</v>
      </c>
      <c r="T62">
        <f t="shared" si="11"/>
        <v>-0.79381440868877839</v>
      </c>
      <c r="U62" s="8">
        <v>0</v>
      </c>
      <c r="W62" s="1"/>
      <c r="Y62" s="1"/>
      <c r="Z62">
        <v>0.43711409995180289</v>
      </c>
      <c r="AA62" s="1" t="s">
        <v>230</v>
      </c>
      <c r="AB62" s="8">
        <v>0.69176004989047268</v>
      </c>
      <c r="AC62" s="1" t="s">
        <v>233</v>
      </c>
      <c r="AD62" s="8">
        <v>1</v>
      </c>
      <c r="AE62" s="1" t="s">
        <v>79</v>
      </c>
      <c r="AF62">
        <f>U41*U44*U60*U69</f>
        <v>6.1641022396815154E-2</v>
      </c>
      <c r="AG62">
        <f>X64*Z62*AB62*AD62</f>
        <v>6.1641022396815154E-2</v>
      </c>
      <c r="AH62" s="9">
        <f t="shared" si="17"/>
        <v>20</v>
      </c>
      <c r="AJ62">
        <f t="shared" si="16"/>
        <v>7.4999999999999973</v>
      </c>
      <c r="AK62">
        <f t="shared" si="12"/>
        <v>1.1710411974031611</v>
      </c>
      <c r="AL62">
        <f t="shared" si="13"/>
        <v>16.500000000000018</v>
      </c>
      <c r="AM62">
        <f t="shared" si="6"/>
        <v>0.66893382569694526</v>
      </c>
      <c r="AN62">
        <f t="shared" si="14"/>
        <v>25.500000000000018</v>
      </c>
      <c r="AO62">
        <f t="shared" si="7"/>
        <v>0.66893382569691207</v>
      </c>
    </row>
    <row r="63" spans="1:41" ht="15">
      <c r="K63" s="7"/>
      <c r="L63">
        <f t="shared" si="15"/>
        <v>7.7999999999999972</v>
      </c>
      <c r="M63">
        <f t="shared" si="9"/>
        <v>0.88066744326278201</v>
      </c>
      <c r="O63" s="4" t="s">
        <v>40</v>
      </c>
      <c r="P63" s="4" t="s">
        <v>93</v>
      </c>
      <c r="Q63">
        <v>3.4892099999999999</v>
      </c>
      <c r="R63">
        <v>4.1185900000000002</v>
      </c>
      <c r="S63">
        <f t="shared" si="10"/>
        <v>0.18037893964536394</v>
      </c>
      <c r="T63">
        <f t="shared" si="11"/>
        <v>0.30285222805271783</v>
      </c>
      <c r="U63" s="8">
        <f>T63/T63</f>
        <v>1</v>
      </c>
      <c r="W63" s="1"/>
      <c r="Y63" s="1"/>
      <c r="AA63" s="1"/>
      <c r="AB63" s="8">
        <v>8.1426271270597962E-3</v>
      </c>
      <c r="AC63" s="1" t="s">
        <v>232</v>
      </c>
      <c r="AD63" s="8">
        <v>1</v>
      </c>
      <c r="AE63" s="1" t="s">
        <v>80</v>
      </c>
      <c r="AF63">
        <f>U41*U43*U57*U68</f>
        <v>9.343389594549358E-4</v>
      </c>
      <c r="AG63">
        <f>X64*Z64*AB63*AD63</f>
        <v>9.343389594549358E-4</v>
      </c>
      <c r="AH63" s="9">
        <f t="shared" si="17"/>
        <v>21</v>
      </c>
      <c r="AJ63">
        <f t="shared" si="16"/>
        <v>7.7999999999999972</v>
      </c>
      <c r="AK63">
        <f t="shared" si="12"/>
        <v>0.88066744326278201</v>
      </c>
      <c r="AL63">
        <f t="shared" si="13"/>
        <v>16.800000000000018</v>
      </c>
      <c r="AM63">
        <f t="shared" si="6"/>
        <v>0.98440158616154871</v>
      </c>
      <c r="AN63">
        <f t="shared" si="14"/>
        <v>25.800000000000018</v>
      </c>
      <c r="AO63">
        <f t="shared" si="7"/>
        <v>0.39085431782628138</v>
      </c>
    </row>
    <row r="64" spans="1:41" ht="15">
      <c r="K64" s="7"/>
      <c r="L64">
        <f t="shared" si="15"/>
        <v>8.0999999999999979</v>
      </c>
      <c r="M64">
        <f t="shared" si="9"/>
        <v>0.56773964371339858</v>
      </c>
      <c r="O64" s="4" t="s">
        <v>42</v>
      </c>
      <c r="P64" s="4" t="s">
        <v>93</v>
      </c>
      <c r="Q64">
        <v>2.2517299999999998</v>
      </c>
      <c r="R64">
        <v>4.1185900000000002</v>
      </c>
      <c r="S64">
        <f t="shared" si="10"/>
        <v>0.82907808662672722</v>
      </c>
      <c r="T64">
        <f t="shared" si="11"/>
        <v>0.80951011315520272</v>
      </c>
      <c r="U64" s="8">
        <f>T64/(T64+T65)</f>
        <v>0.86338616113779243</v>
      </c>
      <c r="W64" s="1"/>
      <c r="X64">
        <v>0.2038541421756794</v>
      </c>
      <c r="Y64" s="1" t="s">
        <v>83</v>
      </c>
      <c r="Z64">
        <v>0.56288590004819705</v>
      </c>
      <c r="AA64" s="1" t="s">
        <v>84</v>
      </c>
      <c r="AB64" s="8">
        <v>0.99185737287294018</v>
      </c>
      <c r="AC64" s="1" t="s">
        <v>76</v>
      </c>
      <c r="AD64" s="8">
        <v>1</v>
      </c>
      <c r="AE64" s="1" t="s">
        <v>234</v>
      </c>
      <c r="AF64">
        <f>U41*U43*U56*U66</f>
        <v>0.11381228333765549</v>
      </c>
      <c r="AG64">
        <f>X64*Z64*AB64*AD64</f>
        <v>0.11381228333765549</v>
      </c>
      <c r="AH64" s="9">
        <f t="shared" si="17"/>
        <v>22</v>
      </c>
      <c r="AJ64">
        <f t="shared" si="16"/>
        <v>8.0999999999999979</v>
      </c>
      <c r="AK64">
        <f t="shared" si="12"/>
        <v>0.56773964371339858</v>
      </c>
      <c r="AL64">
        <f t="shared" si="13"/>
        <v>17.100000000000019</v>
      </c>
      <c r="AM64">
        <f t="shared" si="6"/>
        <v>1.2479479150731565</v>
      </c>
      <c r="AN64">
        <f t="shared" si="14"/>
        <v>26.100000000000019</v>
      </c>
      <c r="AO64">
        <f t="shared" si="7"/>
        <v>0.22888804217700576</v>
      </c>
    </row>
    <row r="65" spans="1:41" ht="15">
      <c r="K65" s="7"/>
      <c r="L65">
        <f t="shared" si="15"/>
        <v>8.3999999999999986</v>
      </c>
      <c r="M65">
        <f t="shared" si="9"/>
        <v>0.32084841383846957</v>
      </c>
      <c r="O65" s="4" t="s">
        <v>42</v>
      </c>
      <c r="P65" s="4" t="s">
        <v>95</v>
      </c>
      <c r="Q65">
        <v>2.2517299999999998</v>
      </c>
      <c r="R65">
        <v>2.40605</v>
      </c>
      <c r="S65">
        <f t="shared" si="10"/>
        <v>6.8533971657348022E-2</v>
      </c>
      <c r="T65">
        <f t="shared" si="11"/>
        <v>0.12808901640278036</v>
      </c>
      <c r="U65" s="8">
        <f>T65/(T65+T64)</f>
        <v>0.13661383886220754</v>
      </c>
      <c r="W65" s="1"/>
      <c r="Y65" s="1"/>
      <c r="AA65" s="1"/>
      <c r="AB65" s="8">
        <v>0.48897671408830923</v>
      </c>
      <c r="AC65" s="1" t="s">
        <v>233</v>
      </c>
      <c r="AD65" s="8">
        <v>1</v>
      </c>
      <c r="AE65" s="1" t="s">
        <v>81</v>
      </c>
      <c r="AF65">
        <f>U41*U42*U55*U69</f>
        <v>0</v>
      </c>
      <c r="AG65">
        <f>X64*Z66*AB65*AD65</f>
        <v>0</v>
      </c>
      <c r="AH65" s="9">
        <f t="shared" si="17"/>
        <v>23</v>
      </c>
      <c r="AJ65">
        <f t="shared" si="16"/>
        <v>8.3999999999999986</v>
      </c>
      <c r="AK65">
        <f t="shared" si="12"/>
        <v>0.32084841383846957</v>
      </c>
      <c r="AL65">
        <f t="shared" si="13"/>
        <v>17.40000000000002</v>
      </c>
      <c r="AM65">
        <f t="shared" si="6"/>
        <v>1.3849622108332904</v>
      </c>
      <c r="AN65">
        <f t="shared" si="14"/>
        <v>26.40000000000002</v>
      </c>
      <c r="AO65">
        <f t="shared" si="7"/>
        <v>0.22888804217701642</v>
      </c>
    </row>
    <row r="66" spans="1:41" ht="15">
      <c r="L66">
        <f t="shared" si="15"/>
        <v>8.6999999999999993</v>
      </c>
      <c r="M66">
        <f t="shared" si="9"/>
        <v>0.20988925651382573</v>
      </c>
      <c r="O66" s="4" t="s">
        <v>91</v>
      </c>
      <c r="P66" s="4" t="s">
        <v>126</v>
      </c>
      <c r="Q66">
        <v>3.2932399999999999</v>
      </c>
      <c r="R66">
        <v>3.4238200000000001</v>
      </c>
      <c r="S66">
        <f t="shared" si="10"/>
        <v>3.9650921281169954E-2</v>
      </c>
      <c r="T66">
        <f t="shared" si="11"/>
        <v>7.6238948043501509E-2</v>
      </c>
      <c r="U66" s="8">
        <v>1</v>
      </c>
      <c r="W66" s="1"/>
      <c r="Y66" s="1"/>
      <c r="Z66">
        <v>0</v>
      </c>
      <c r="AA66" s="1" t="s">
        <v>74</v>
      </c>
      <c r="AB66" s="8">
        <v>0.51102328591169077</v>
      </c>
      <c r="AC66" s="1" t="s">
        <v>76</v>
      </c>
      <c r="AD66" s="8">
        <v>1</v>
      </c>
      <c r="AE66" s="1" t="s">
        <v>234</v>
      </c>
      <c r="AF66">
        <f>U41*U42*U54*U66</f>
        <v>0</v>
      </c>
      <c r="AG66">
        <f>X64*Z66*AB66*AD66</f>
        <v>0</v>
      </c>
      <c r="AH66" s="9">
        <f t="shared" si="17"/>
        <v>24</v>
      </c>
      <c r="AJ66">
        <f>AJ65+0.3</f>
        <v>8.6999999999999993</v>
      </c>
      <c r="AK66">
        <f>0.5935*COS((PI()*2/3.5)*AJ66)+0.801</f>
        <v>0.20988925651382573</v>
      </c>
      <c r="AL66">
        <f>AL65+0.3</f>
        <v>17.700000000000021</v>
      </c>
      <c r="AM66">
        <f t="shared" si="6"/>
        <v>1.356655395724677</v>
      </c>
      <c r="AN66">
        <f t="shared" si="14"/>
        <v>26.700000000000021</v>
      </c>
      <c r="AO66">
        <f t="shared" si="7"/>
        <v>0.3908543178263103</v>
      </c>
    </row>
    <row r="67" spans="1:41" ht="15">
      <c r="O67" s="4" t="s">
        <v>93</v>
      </c>
      <c r="P67" s="4" t="s">
        <v>127</v>
      </c>
      <c r="Q67">
        <v>4.1185900000000002</v>
      </c>
      <c r="R67">
        <v>3.4238200000000001</v>
      </c>
      <c r="S67">
        <f t="shared" si="10"/>
        <v>-0.16869122685190807</v>
      </c>
      <c r="T67">
        <f t="shared" si="11"/>
        <v>-0.40127488403823985</v>
      </c>
      <c r="U67" s="8">
        <v>0</v>
      </c>
      <c r="W67" s="1"/>
      <c r="X67" s="1"/>
      <c r="Y67" s="1"/>
      <c r="Z67" s="1"/>
      <c r="AA67" s="1"/>
      <c r="AB67" s="1"/>
      <c r="AC67" s="1"/>
      <c r="AD67" s="1"/>
      <c r="AE67" s="1"/>
      <c r="AG67" s="1"/>
      <c r="AH67" s="1"/>
    </row>
    <row r="68" spans="1:41" ht="15">
      <c r="O68" s="4" t="s">
        <v>95</v>
      </c>
      <c r="P68" s="4" t="s">
        <v>127</v>
      </c>
      <c r="Q68">
        <v>2.40605</v>
      </c>
      <c r="R68">
        <v>3.4238200000000001</v>
      </c>
      <c r="S68">
        <f t="shared" si="10"/>
        <v>0.42300450946572182</v>
      </c>
      <c r="T68">
        <f t="shared" si="11"/>
        <v>0.57087585469906754</v>
      </c>
      <c r="U68" s="8">
        <v>1</v>
      </c>
      <c r="W68" s="1"/>
      <c r="X68" s="1"/>
      <c r="Y68" s="1"/>
      <c r="Z68" s="1"/>
      <c r="AA68" s="1"/>
      <c r="AB68" s="1"/>
      <c r="AC68" s="1"/>
      <c r="AD68" s="1"/>
      <c r="AE68" s="1"/>
      <c r="AG68" s="1"/>
      <c r="AH68" s="1"/>
    </row>
    <row r="69" spans="1:41" ht="15">
      <c r="O69" s="5" t="s">
        <v>96</v>
      </c>
      <c r="P69" s="4" t="s">
        <v>127</v>
      </c>
      <c r="Q69">
        <v>2.46976</v>
      </c>
      <c r="R69">
        <v>3.4238200000000001</v>
      </c>
      <c r="S69">
        <f t="shared" si="10"/>
        <v>0.3862966442083442</v>
      </c>
      <c r="T69">
        <f t="shared" si="11"/>
        <v>0.53818610254560273</v>
      </c>
      <c r="U69" s="8">
        <v>1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41">
      <c r="A70" t="s">
        <v>158</v>
      </c>
      <c r="B70" t="s">
        <v>180</v>
      </c>
      <c r="C70" t="s">
        <v>141</v>
      </c>
    </row>
    <row r="72" spans="1:41">
      <c r="A72" t="s">
        <v>214</v>
      </c>
    </row>
    <row r="74" spans="1:41">
      <c r="A74">
        <v>0.5</v>
      </c>
      <c r="B74">
        <f>11.193*EXP(-0.40051*A74)+0.1723*EXP(-0.006777*A74)-11.364*EXP(-0.4146*A74)</f>
        <v>9.7049961440122345E-2</v>
      </c>
    </row>
    <row r="75" spans="1:41">
      <c r="A75">
        <v>1.5</v>
      </c>
      <c r="B75">
        <f t="shared" ref="B75:B86" si="18">0.2349*(EXP(-0.010884*A75)-EXP(-1.17277*A75))</f>
        <v>0.19064865563699546</v>
      </c>
    </row>
    <row r="76" spans="1:41">
      <c r="A76">
        <v>3</v>
      </c>
      <c r="B76">
        <f t="shared" si="18"/>
        <v>0.22038924537506036</v>
      </c>
    </row>
    <row r="77" spans="1:41">
      <c r="A77">
        <v>6</v>
      </c>
      <c r="B77">
        <f t="shared" si="18"/>
        <v>0.21984374278718119</v>
      </c>
    </row>
    <row r="78" spans="1:41">
      <c r="A78">
        <v>8</v>
      </c>
      <c r="B78">
        <f>0.2349*(EXP(-0.010884*A78)-EXP(-1.17277*A78))</f>
        <v>0.215292165087447</v>
      </c>
    </row>
    <row r="79" spans="1:41">
      <c r="A79">
        <v>24</v>
      </c>
      <c r="B79">
        <f t="shared" si="18"/>
        <v>0.18089990941667083</v>
      </c>
    </row>
    <row r="80" spans="1:41">
      <c r="A80">
        <v>32</v>
      </c>
      <c r="B80">
        <f t="shared" si="18"/>
        <v>0.16581486446445887</v>
      </c>
    </row>
    <row r="81" spans="1:22">
      <c r="A81">
        <v>48</v>
      </c>
      <c r="B81">
        <f t="shared" si="18"/>
        <v>0.13931365358454859</v>
      </c>
    </row>
    <row r="82" spans="1:22">
      <c r="A82">
        <v>75</v>
      </c>
      <c r="B82">
        <f t="shared" si="18"/>
        <v>0.10384089704742629</v>
      </c>
    </row>
    <row r="83" spans="1:22">
      <c r="A83">
        <v>120</v>
      </c>
      <c r="B83">
        <f t="shared" si="18"/>
        <v>6.3629671315004119E-2</v>
      </c>
    </row>
    <row r="84" spans="1:22">
      <c r="A84">
        <v>168</v>
      </c>
      <c r="B84">
        <f t="shared" si="18"/>
        <v>3.773725835367038E-2</v>
      </c>
    </row>
    <row r="85" spans="1:22">
      <c r="A85">
        <v>216</v>
      </c>
      <c r="B85">
        <f t="shared" si="18"/>
        <v>2.2381078490906127E-2</v>
      </c>
    </row>
    <row r="86" spans="1:22">
      <c r="A86">
        <v>264</v>
      </c>
      <c r="B86">
        <f t="shared" si="18"/>
        <v>1.3273690147853073E-2</v>
      </c>
    </row>
    <row r="89" spans="1:22">
      <c r="A89" t="s">
        <v>187</v>
      </c>
      <c r="B89" t="s">
        <v>188</v>
      </c>
      <c r="C89" t="s">
        <v>187</v>
      </c>
      <c r="D89" t="s">
        <v>188</v>
      </c>
      <c r="E89" t="s">
        <v>187</v>
      </c>
      <c r="F89" t="s">
        <v>188</v>
      </c>
    </row>
    <row r="90" spans="1:22">
      <c r="A90">
        <v>0.5</v>
      </c>
      <c r="B90">
        <f t="shared" ref="B90:B100" si="19">11.193*((1-EXP(-0.40051*168*B$102))/(1-EXP(-0.40051*168))*EXP(-0.40051*$A90))+0.1723*((1-EXP(-0.006777*168*B$102))/(1-EXP(-0.006777*168))*EXP(-0.006777*$A90))-11.364*((1-EXP(-0.4146*168*B$102))/(1-EXP(-0.4146*168))*EXP(-0.4146*$A90))</f>
        <v>9.7049961440122345E-2</v>
      </c>
      <c r="C90">
        <f>168+A74</f>
        <v>168.5</v>
      </c>
      <c r="D90">
        <f t="shared" ref="D90:D100" si="20">11.193*((1-EXP(-0.40051*168*D$102))/(1-EXP(-0.40051*168))*EXP(-0.40051*$A90))+0.1723*((1-EXP(-0.006777*168*D$102))/(1-EXP(-0.006777*168))*EXP(-0.006777*$A90))-11.364*((1-EXP(-0.4146*168*D$102))/(1-EXP(-0.4146*168))*EXP(-0.4146*$A90))</f>
        <v>0.15204883165830374</v>
      </c>
      <c r="E90">
        <f t="shared" ref="E90:E100" si="21">336+A74</f>
        <v>336.5</v>
      </c>
      <c r="F90">
        <f t="shared" ref="F90:F100" si="22">11.193*((1-EXP(-0.40051*168*F$102))/(1-EXP(-0.40051*168))*EXP(-0.40051*$A90))+0.1723*((1-EXP(-0.006777*168*F$102))/(1-EXP(-0.006777*168))*EXP(-0.006777*$A90))-11.364*((1-EXP(-0.4146*168*F$102))/(1-EXP(-0.4146*168))*EXP(-0.4146*$A90))</f>
        <v>0.16966428669029376</v>
      </c>
      <c r="G90">
        <f>504+A90</f>
        <v>504.5</v>
      </c>
      <c r="H90">
        <f t="shared" ref="H90:H100" si="23">11.193*((1-EXP(-0.40051*168*H$102))/(1-EXP(-0.40051*168))*EXP(-0.40051*$A90))+0.1723*((1-EXP(-0.006777*168*H$102))/(1-EXP(-0.006777*168))*EXP(-0.006777*$A90))-11.364*((1-EXP(-0.4146*168*H$102))/(1-EXP(-0.4146*168))*EXP(-0.4146*$A90))</f>
        <v>0.17530629814894816</v>
      </c>
      <c r="I90">
        <f t="shared" ref="I90:I100" si="24">672+A90</f>
        <v>672.5</v>
      </c>
      <c r="J90">
        <f t="shared" ref="J90:J100" si="25">11.193*((1-EXP(-0.40051*168*J$102))/(1-EXP(-0.40051*168))*EXP(-0.40051*$A90))+0.1723*((1-EXP(-0.006777*168*J$102))/(1-EXP(-0.006777*168))*EXP(-0.006777*$A90))-11.364*((1-EXP(-0.4146*168*J$102))/(1-EXP(-0.4146*168))*EXP(-0.4146*$A90))</f>
        <v>0.17711336434404679</v>
      </c>
      <c r="K90">
        <f t="shared" ref="K90:K100" si="26">840+A90</f>
        <v>840.5</v>
      </c>
      <c r="L90">
        <f t="shared" ref="L90:L100" si="27">11.193*((1-EXP(-0.40051*168*L$102))/(1-EXP(-0.40051*168))*EXP(-0.40051*$A90))+0.1723*((1-EXP(-0.006777*168*L$102))/(1-EXP(-0.006777*168))*EXP(-0.006777*$A90))-11.364*((1-EXP(-0.4146*168*L$102))/(1-EXP(-0.4146*168))*EXP(-0.4146*$A90))</f>
        <v>0.17769214520214938</v>
      </c>
      <c r="M90">
        <f t="shared" ref="M90:M100" si="28">1008+$A90</f>
        <v>1008.5</v>
      </c>
      <c r="N90">
        <f t="shared" ref="N90:N100" si="29">11.193*((1-EXP(-0.40051*168*N$102))/(1-EXP(-0.40051*168))*EXP(-0.40051*$A90))+0.1723*((1-EXP(-0.006777*168*N$102))/(1-EXP(-0.006777*168))*EXP(-0.006777*$A90))-11.364*((1-EXP(-0.4146*168*N$102))/(1-EXP(-0.4146*168))*EXP(-0.4146*$A90))</f>
        <v>0.17787752152240621</v>
      </c>
      <c r="O90">
        <f t="shared" ref="O90:O100" si="30">1176+$A90</f>
        <v>1176.5</v>
      </c>
      <c r="P90">
        <f t="shared" ref="P90:P100" si="31">11.193*((1-EXP(-0.40051*168*P$102))/(1-EXP(-0.40051*168))*EXP(-0.40051*$A90))+0.1723*((1-EXP(-0.006777*168*P$102))/(1-EXP(-0.006777*168))*EXP(-0.006777*$A90))-11.364*((1-EXP(-0.4146*168*P$102))/(1-EXP(-0.4146*168))*EXP(-0.4146*$A90))</f>
        <v>0.17793689525536749</v>
      </c>
      <c r="Q90">
        <f t="shared" ref="Q90:Q100" si="32">1344+$A90</f>
        <v>1344.5</v>
      </c>
      <c r="R90">
        <f t="shared" ref="R90:R100" si="33">11.193*((1-EXP(-0.40051*168*R$102))/(1-EXP(-0.40051*168))*EXP(-0.40051*$A90))+0.1723*((1-EXP(-0.006777*168*R$102))/(1-EXP(-0.006777*168))*EXP(-0.006777*$A90))-11.364*((1-EXP(-0.4146*168*R$102))/(1-EXP(-0.4146*168))*EXP(-0.4146*$A90))</f>
        <v>0.17795591192459881</v>
      </c>
      <c r="S90">
        <f t="shared" ref="S90:S100" si="34">1512+$A90</f>
        <v>1512.5</v>
      </c>
      <c r="T90">
        <f>11.193*((1-EXP(-0.40051*168*T$102))/(1-EXP(-0.40051*168))*EXP(-0.40051*$A90))+0.1723*((1-EXP(-0.006777*168*T$102))/(1-EXP(-0.006777*168))*EXP(-0.006777*$A90))-11.364*((1-EXP(-0.4146*168*T$102))/(1-EXP(-0.4146*168))*EXP(-0.4146*$A90))</f>
        <v>0.17796200272756124</v>
      </c>
      <c r="U90">
        <f t="shared" ref="U90:U100" si="35">1680+$A90</f>
        <v>1680.5</v>
      </c>
      <c r="V90">
        <f>11.193*((1-EXP(-0.40051*168*V$102))/(1-EXP(-0.40051*168))*EXP(-0.40051*$A90))+0.1723*((1-EXP(-0.006777*168*V$102))/(1-EXP(-0.006777*168))*EXP(-0.006777*$A90))-11.364*((1-EXP(-0.4146*168*V$102))/(1-EXP(-0.4146*168))*EXP(-0.4146*$A90))</f>
        <v>0.17796395353610173</v>
      </c>
    </row>
    <row r="91" spans="1:22">
      <c r="A91">
        <v>1.5</v>
      </c>
      <c r="B91">
        <f t="shared" si="19"/>
        <v>0.20711198233214212</v>
      </c>
      <c r="C91">
        <f t="shared" ref="C91:C100" si="36">168+A75</f>
        <v>169.5</v>
      </c>
      <c r="D91">
        <f t="shared" si="20"/>
        <v>0.26173938534519881</v>
      </c>
      <c r="E91">
        <f t="shared" si="21"/>
        <v>337.5</v>
      </c>
      <c r="F91">
        <f t="shared" si="22"/>
        <v>0.2792358640450967</v>
      </c>
      <c r="G91">
        <f t="shared" ref="G91:G100" si="37">504+A91</f>
        <v>505.5</v>
      </c>
      <c r="H91">
        <f t="shared" si="23"/>
        <v>0.28483976886229634</v>
      </c>
      <c r="I91">
        <f t="shared" si="24"/>
        <v>673.5</v>
      </c>
      <c r="J91">
        <f t="shared" si="25"/>
        <v>0.28663462997343014</v>
      </c>
      <c r="K91">
        <f t="shared" si="26"/>
        <v>841.5</v>
      </c>
      <c r="L91">
        <f t="shared" si="27"/>
        <v>0.28720950169473003</v>
      </c>
      <c r="M91">
        <f t="shared" si="28"/>
        <v>1009.5</v>
      </c>
      <c r="N91">
        <f t="shared" si="29"/>
        <v>0.28739362596702023</v>
      </c>
      <c r="O91">
        <f t="shared" si="30"/>
        <v>1177.5</v>
      </c>
      <c r="P91">
        <f t="shared" si="31"/>
        <v>0.28745259868456774</v>
      </c>
      <c r="Q91">
        <f t="shared" si="32"/>
        <v>1345.5</v>
      </c>
      <c r="R91">
        <f t="shared" si="33"/>
        <v>0.28747148691354329</v>
      </c>
      <c r="S91">
        <f t="shared" si="34"/>
        <v>1513.5</v>
      </c>
      <c r="T91">
        <f t="shared" ref="T91:T100" si="38">11.193*((1-EXP(-0.40051*168*T$102))/(1-EXP(-0.40051*168))*EXP(-0.40051*$A91))+0.1723*((1-EXP(-0.006777*168*T$102))/(1-EXP(-0.006777*168))*EXP(-0.006777*$A91))-11.364*((1-EXP(-0.4146*168*T$102))/(1-EXP(-0.4146*168))*EXP(-0.4146*$A91))</f>
        <v>0.28747753657868813</v>
      </c>
      <c r="U91">
        <f t="shared" si="35"/>
        <v>1681.5</v>
      </c>
      <c r="V91">
        <f t="shared" ref="V91:V100" si="39">11.193*((1-EXP(-0.40051*168*V$102))/(1-EXP(-0.40051*168))*EXP(-0.40051*$A91))+0.1723*((1-EXP(-0.006777*168*V$102))/(1-EXP(-0.006777*168))*EXP(-0.006777*$A91))-11.364*((1-EXP(-0.4146*168*V$102))/(1-EXP(-0.4146*168))*EXP(-0.4146*$A91))</f>
        <v>0.28747947421129538</v>
      </c>
    </row>
    <row r="92" spans="1:22">
      <c r="A92">
        <v>3</v>
      </c>
      <c r="B92">
        <f t="shared" si="19"/>
        <v>0.25885562878019996</v>
      </c>
      <c r="C92">
        <f t="shared" si="36"/>
        <v>171</v>
      </c>
      <c r="D92">
        <f t="shared" si="20"/>
        <v>0.31293052991468429</v>
      </c>
      <c r="E92">
        <f t="shared" si="21"/>
        <v>339</v>
      </c>
      <c r="F92">
        <f t="shared" si="22"/>
        <v>0.3302500491250786</v>
      </c>
      <c r="G92">
        <f t="shared" si="37"/>
        <v>507</v>
      </c>
      <c r="H92">
        <f t="shared" si="23"/>
        <v>0.33579727601566889</v>
      </c>
      <c r="I92">
        <f t="shared" si="24"/>
        <v>675</v>
      </c>
      <c r="J92">
        <f t="shared" si="25"/>
        <v>0.33757398389086335</v>
      </c>
      <c r="K92">
        <f t="shared" si="26"/>
        <v>843</v>
      </c>
      <c r="L92">
        <f t="shared" si="27"/>
        <v>0.33814304135615858</v>
      </c>
      <c r="M92">
        <f t="shared" si="28"/>
        <v>1011</v>
      </c>
      <c r="N92">
        <f t="shared" si="29"/>
        <v>0.33832530339446532</v>
      </c>
      <c r="O92">
        <f t="shared" si="30"/>
        <v>1179</v>
      </c>
      <c r="P92">
        <f t="shared" si="31"/>
        <v>0.33838367966159755</v>
      </c>
      <c r="Q92">
        <f t="shared" si="32"/>
        <v>1347</v>
      </c>
      <c r="R92">
        <f t="shared" si="33"/>
        <v>0.33840237685491292</v>
      </c>
      <c r="S92">
        <f t="shared" si="34"/>
        <v>1515</v>
      </c>
      <c r="T92">
        <f t="shared" si="38"/>
        <v>0.33840836533370844</v>
      </c>
      <c r="U92">
        <f t="shared" si="35"/>
        <v>1683</v>
      </c>
      <c r="V92">
        <f t="shared" si="39"/>
        <v>0.33841028336908829</v>
      </c>
    </row>
    <row r="93" spans="1:22">
      <c r="A93">
        <v>6</v>
      </c>
      <c r="B93">
        <f t="shared" si="19"/>
        <v>0.23328529512469609</v>
      </c>
      <c r="C93">
        <f t="shared" si="36"/>
        <v>174</v>
      </c>
      <c r="D93">
        <f t="shared" si="20"/>
        <v>0.28627190000674274</v>
      </c>
      <c r="E93">
        <f t="shared" si="21"/>
        <v>342</v>
      </c>
      <c r="F93">
        <f t="shared" si="22"/>
        <v>0.30324285144437646</v>
      </c>
      <c r="G93">
        <f t="shared" si="37"/>
        <v>510</v>
      </c>
      <c r="H93">
        <f t="shared" si="23"/>
        <v>0.30867843640664516</v>
      </c>
      <c r="I93">
        <f t="shared" si="24"/>
        <v>678</v>
      </c>
      <c r="J93">
        <f t="shared" si="25"/>
        <v>0.31041938675881686</v>
      </c>
      <c r="K93">
        <f t="shared" si="26"/>
        <v>846</v>
      </c>
      <c r="L93">
        <f t="shared" si="27"/>
        <v>0.31097699153360503</v>
      </c>
      <c r="M93">
        <f t="shared" si="28"/>
        <v>1014</v>
      </c>
      <c r="N93">
        <f t="shared" si="29"/>
        <v>0.31115558541738741</v>
      </c>
      <c r="O93">
        <f t="shared" si="30"/>
        <v>1182</v>
      </c>
      <c r="P93">
        <f t="shared" si="31"/>
        <v>0.31121278682018472</v>
      </c>
      <c r="Q93">
        <f t="shared" si="32"/>
        <v>1350</v>
      </c>
      <c r="R93">
        <f t="shared" si="33"/>
        <v>0.31123110771904605</v>
      </c>
      <c r="S93">
        <f t="shared" si="34"/>
        <v>1518</v>
      </c>
      <c r="T93">
        <f t="shared" si="38"/>
        <v>0.31123697567540132</v>
      </c>
      <c r="U93">
        <f t="shared" si="35"/>
        <v>1686</v>
      </c>
      <c r="V93">
        <f t="shared" si="39"/>
        <v>0.31123885510894056</v>
      </c>
    </row>
    <row r="94" spans="1:22">
      <c r="A94">
        <v>8</v>
      </c>
      <c r="B94">
        <f t="shared" si="19"/>
        <v>0.20544335500474031</v>
      </c>
      <c r="C94">
        <f t="shared" si="36"/>
        <v>176</v>
      </c>
      <c r="D94">
        <f t="shared" si="20"/>
        <v>0.25771662463778755</v>
      </c>
      <c r="E94">
        <f t="shared" si="21"/>
        <v>344</v>
      </c>
      <c r="F94">
        <f t="shared" si="22"/>
        <v>0.27445910365495807</v>
      </c>
      <c r="G94">
        <f t="shared" si="37"/>
        <v>512</v>
      </c>
      <c r="H94">
        <f t="shared" si="23"/>
        <v>0.27982151173863345</v>
      </c>
      <c r="I94">
        <f t="shared" si="24"/>
        <v>680</v>
      </c>
      <c r="J94">
        <f t="shared" si="25"/>
        <v>0.28153902444546597</v>
      </c>
      <c r="K94">
        <f t="shared" si="26"/>
        <v>848</v>
      </c>
      <c r="L94">
        <f t="shared" si="27"/>
        <v>0.282089122433553</v>
      </c>
      <c r="M94">
        <f t="shared" si="28"/>
        <v>1016</v>
      </c>
      <c r="N94">
        <f t="shared" si="29"/>
        <v>0.28226531198679095</v>
      </c>
      <c r="O94">
        <f t="shared" si="30"/>
        <v>1184</v>
      </c>
      <c r="P94">
        <f t="shared" si="31"/>
        <v>0.28232174331237747</v>
      </c>
      <c r="Q94">
        <f t="shared" si="32"/>
        <v>1352</v>
      </c>
      <c r="R94">
        <f t="shared" si="33"/>
        <v>0.28233981756507243</v>
      </c>
      <c r="S94">
        <f t="shared" si="34"/>
        <v>1520</v>
      </c>
      <c r="T94">
        <f t="shared" si="38"/>
        <v>0.2823456065237242</v>
      </c>
      <c r="U94">
        <f t="shared" si="35"/>
        <v>1688</v>
      </c>
      <c r="V94">
        <f t="shared" si="39"/>
        <v>0.28234746065528016</v>
      </c>
    </row>
    <row r="95" spans="1:22">
      <c r="A95">
        <v>24</v>
      </c>
      <c r="B95">
        <f t="shared" si="19"/>
        <v>0.1466428035847161</v>
      </c>
      <c r="C95">
        <f t="shared" si="36"/>
        <v>192</v>
      </c>
      <c r="D95">
        <f t="shared" si="20"/>
        <v>0.1935444670672456</v>
      </c>
      <c r="E95">
        <f t="shared" si="21"/>
        <v>360</v>
      </c>
      <c r="F95">
        <f t="shared" si="22"/>
        <v>0.20856648735101618</v>
      </c>
      <c r="G95">
        <f t="shared" si="37"/>
        <v>528</v>
      </c>
      <c r="H95">
        <f t="shared" si="23"/>
        <v>0.2133778538708854</v>
      </c>
      <c r="I95">
        <f t="shared" si="24"/>
        <v>696</v>
      </c>
      <c r="J95">
        <f t="shared" si="25"/>
        <v>0.21491887480889654</v>
      </c>
      <c r="K95">
        <f t="shared" si="26"/>
        <v>864</v>
      </c>
      <c r="L95">
        <f t="shared" si="27"/>
        <v>0.21541244467549928</v>
      </c>
      <c r="M95">
        <f t="shared" si="28"/>
        <v>1032</v>
      </c>
      <c r="N95">
        <f t="shared" si="29"/>
        <v>0.21557052897351839</v>
      </c>
      <c r="O95">
        <f t="shared" si="30"/>
        <v>1200</v>
      </c>
      <c r="P95">
        <f t="shared" si="31"/>
        <v>0.21562116141072979</v>
      </c>
      <c r="Q95">
        <f t="shared" si="32"/>
        <v>1368</v>
      </c>
      <c r="R95">
        <f t="shared" si="33"/>
        <v>0.21563737835150179</v>
      </c>
      <c r="S95">
        <f t="shared" si="34"/>
        <v>1536</v>
      </c>
      <c r="T95">
        <f t="shared" si="38"/>
        <v>0.21564257243621285</v>
      </c>
      <c r="U95">
        <f t="shared" si="35"/>
        <v>1704</v>
      </c>
      <c r="V95">
        <f t="shared" si="39"/>
        <v>0.21564423603703406</v>
      </c>
    </row>
    <row r="96" spans="1:22">
      <c r="A96">
        <v>32</v>
      </c>
      <c r="B96">
        <f>11.193*((1-EXP(-0.40051*168*B$102))/(1-EXP(-0.40051*168))*EXP(-0.40051*$A96))+0.1723*((1-EXP(-0.006777*168*B$102))/(1-EXP(-0.006777*168))*EXP(-0.006777*$A96))-11.364*((1-EXP(-0.4146*168*B$102))/(1-EXP(-0.4146*168))*EXP(-0.4146*$A96))</f>
        <v>0.13871903442852454</v>
      </c>
      <c r="C96">
        <f t="shared" si="36"/>
        <v>200</v>
      </c>
      <c r="D96">
        <f t="shared" si="20"/>
        <v>0.18314557909011195</v>
      </c>
      <c r="E96">
        <f t="shared" si="21"/>
        <v>368</v>
      </c>
      <c r="F96">
        <f t="shared" si="22"/>
        <v>0.19737484955709228</v>
      </c>
      <c r="G96">
        <f t="shared" si="37"/>
        <v>536</v>
      </c>
      <c r="H96">
        <f t="shared" si="23"/>
        <v>0.20193230815678259</v>
      </c>
      <c r="I96">
        <f t="shared" si="24"/>
        <v>704</v>
      </c>
      <c r="J96">
        <f t="shared" si="25"/>
        <v>0.20339200554155648</v>
      </c>
      <c r="K96">
        <f t="shared" si="26"/>
        <v>872</v>
      </c>
      <c r="L96">
        <f t="shared" si="27"/>
        <v>0.20385952848411498</v>
      </c>
      <c r="M96">
        <f t="shared" si="28"/>
        <v>1040</v>
      </c>
      <c r="N96">
        <f t="shared" si="29"/>
        <v>0.20400927027587162</v>
      </c>
      <c r="O96">
        <f t="shared" si="30"/>
        <v>1208</v>
      </c>
      <c r="P96">
        <f t="shared" si="31"/>
        <v>0.20405723071194307</v>
      </c>
      <c r="Q96">
        <f t="shared" si="32"/>
        <v>1376</v>
      </c>
      <c r="R96">
        <f t="shared" si="33"/>
        <v>0.20407259184393678</v>
      </c>
      <c r="S96">
        <f t="shared" si="34"/>
        <v>1544</v>
      </c>
      <c r="T96">
        <f t="shared" si="38"/>
        <v>0.20407751182372558</v>
      </c>
      <c r="U96">
        <f t="shared" si="35"/>
        <v>1712</v>
      </c>
      <c r="V96">
        <f t="shared" si="39"/>
        <v>0.20407908763214458</v>
      </c>
    </row>
    <row r="97" spans="1:22">
      <c r="A97">
        <v>48</v>
      </c>
      <c r="B97">
        <f t="shared" si="19"/>
        <v>0.12445464324966926</v>
      </c>
      <c r="C97">
        <f t="shared" si="36"/>
        <v>216</v>
      </c>
      <c r="D97">
        <f t="shared" si="20"/>
        <v>0.16431591196380446</v>
      </c>
      <c r="E97">
        <f t="shared" si="21"/>
        <v>384</v>
      </c>
      <c r="F97">
        <f t="shared" si="22"/>
        <v>0.17708298124661606</v>
      </c>
      <c r="G97">
        <f t="shared" si="37"/>
        <v>552</v>
      </c>
      <c r="H97">
        <f t="shared" si="23"/>
        <v>0.18117211496789951</v>
      </c>
      <c r="I97">
        <f t="shared" si="24"/>
        <v>720</v>
      </c>
      <c r="J97">
        <f t="shared" si="25"/>
        <v>0.18248181371082475</v>
      </c>
      <c r="K97">
        <f t="shared" si="26"/>
        <v>888</v>
      </c>
      <c r="L97">
        <f t="shared" si="27"/>
        <v>0.18290129395141749</v>
      </c>
      <c r="M97">
        <f t="shared" si="28"/>
        <v>1056</v>
      </c>
      <c r="N97">
        <f t="shared" si="29"/>
        <v>0.18303564826243618</v>
      </c>
      <c r="O97">
        <f t="shared" si="30"/>
        <v>1224</v>
      </c>
      <c r="P97">
        <f t="shared" si="31"/>
        <v>0.18307868027954335</v>
      </c>
      <c r="Q97">
        <f t="shared" si="32"/>
        <v>1392</v>
      </c>
      <c r="R97">
        <f t="shared" si="33"/>
        <v>0.18309246290015499</v>
      </c>
      <c r="S97">
        <f t="shared" si="34"/>
        <v>1560</v>
      </c>
      <c r="T97">
        <f t="shared" si="38"/>
        <v>0.18309687730235352</v>
      </c>
      <c r="U97">
        <f t="shared" si="35"/>
        <v>1728</v>
      </c>
      <c r="V97">
        <f t="shared" si="39"/>
        <v>0.18309829118054979</v>
      </c>
    </row>
    <row r="98" spans="1:22">
      <c r="A98">
        <v>75</v>
      </c>
      <c r="B98">
        <f t="shared" si="19"/>
        <v>0.10364402005035134</v>
      </c>
      <c r="C98">
        <f t="shared" si="36"/>
        <v>243</v>
      </c>
      <c r="D98">
        <f t="shared" si="20"/>
        <v>0.13683991238918175</v>
      </c>
      <c r="E98">
        <f t="shared" si="21"/>
        <v>411</v>
      </c>
      <c r="F98">
        <f t="shared" si="22"/>
        <v>0.14747214440452439</v>
      </c>
      <c r="G98">
        <f t="shared" si="37"/>
        <v>579</v>
      </c>
      <c r="H98">
        <f t="shared" si="23"/>
        <v>0.15087751626421814</v>
      </c>
      <c r="I98">
        <f t="shared" si="24"/>
        <v>747</v>
      </c>
      <c r="J98">
        <f t="shared" si="25"/>
        <v>0.1519682145753592</v>
      </c>
      <c r="K98">
        <f t="shared" si="26"/>
        <v>915</v>
      </c>
      <c r="L98">
        <f t="shared" si="27"/>
        <v>0.15231755169768832</v>
      </c>
      <c r="M98">
        <f t="shared" si="28"/>
        <v>1083</v>
      </c>
      <c r="N98">
        <f t="shared" si="29"/>
        <v>0.15242944003912115</v>
      </c>
      <c r="O98">
        <f t="shared" si="30"/>
        <v>1251</v>
      </c>
      <c r="P98">
        <f t="shared" si="31"/>
        <v>0.15246527648520261</v>
      </c>
      <c r="Q98">
        <f t="shared" si="32"/>
        <v>1419</v>
      </c>
      <c r="R98">
        <f t="shared" si="33"/>
        <v>0.15247675445378539</v>
      </c>
      <c r="S98">
        <f t="shared" si="34"/>
        <v>1587</v>
      </c>
      <c r="T98">
        <f t="shared" si="38"/>
        <v>0.15248043070456341</v>
      </c>
      <c r="U98">
        <f t="shared" si="35"/>
        <v>1755</v>
      </c>
      <c r="V98">
        <f t="shared" si="39"/>
        <v>0.15248160816202769</v>
      </c>
    </row>
    <row r="99" spans="1:22">
      <c r="A99">
        <v>120</v>
      </c>
      <c r="B99">
        <f t="shared" si="19"/>
        <v>7.6401103786385038E-2</v>
      </c>
      <c r="C99">
        <f t="shared" si="36"/>
        <v>288</v>
      </c>
      <c r="D99">
        <f t="shared" si="20"/>
        <v>0.10087142840949884</v>
      </c>
      <c r="E99">
        <f t="shared" si="21"/>
        <v>456</v>
      </c>
      <c r="F99">
        <f t="shared" si="22"/>
        <v>0.10870896945909916</v>
      </c>
      <c r="G99">
        <f t="shared" si="37"/>
        <v>624</v>
      </c>
      <c r="H99">
        <f t="shared" si="23"/>
        <v>0.11121923651318429</v>
      </c>
      <c r="I99">
        <f t="shared" si="24"/>
        <v>792</v>
      </c>
      <c r="J99">
        <f t="shared" si="25"/>
        <v>0.11202324387250097</v>
      </c>
      <c r="K99">
        <f t="shared" si="26"/>
        <v>960</v>
      </c>
      <c r="L99">
        <f t="shared" si="27"/>
        <v>0.11228075744372974</v>
      </c>
      <c r="M99">
        <f t="shared" si="28"/>
        <v>1128</v>
      </c>
      <c r="N99">
        <f t="shared" si="29"/>
        <v>0.11236323584221523</v>
      </c>
      <c r="O99">
        <f t="shared" si="30"/>
        <v>1296</v>
      </c>
      <c r="P99">
        <f t="shared" si="31"/>
        <v>0.11238965264884904</v>
      </c>
      <c r="Q99">
        <f t="shared" si="32"/>
        <v>1464</v>
      </c>
      <c r="R99">
        <f t="shared" si="33"/>
        <v>0.1123981136239109</v>
      </c>
      <c r="S99">
        <f t="shared" si="34"/>
        <v>1632</v>
      </c>
      <c r="T99">
        <f t="shared" si="38"/>
        <v>0.11240082356913592</v>
      </c>
      <c r="U99">
        <f t="shared" si="35"/>
        <v>1800</v>
      </c>
      <c r="V99">
        <f t="shared" si="39"/>
        <v>0.11240169153093334</v>
      </c>
    </row>
    <row r="100" spans="1:22">
      <c r="A100">
        <v>168</v>
      </c>
      <c r="B100">
        <f t="shared" si="19"/>
        <v>5.5185549993504883E-2</v>
      </c>
      <c r="C100">
        <f t="shared" si="36"/>
        <v>336</v>
      </c>
      <c r="D100">
        <f t="shared" si="20"/>
        <v>7.2860796238923498E-2</v>
      </c>
      <c r="E100">
        <f t="shared" si="21"/>
        <v>504</v>
      </c>
      <c r="F100">
        <f t="shared" si="22"/>
        <v>7.8521958080618542E-2</v>
      </c>
      <c r="G100">
        <f t="shared" si="37"/>
        <v>672</v>
      </c>
      <c r="H100">
        <f t="shared" si="23"/>
        <v>8.0335157905552873E-2</v>
      </c>
      <c r="I100">
        <f t="shared" si="24"/>
        <v>840</v>
      </c>
      <c r="J100">
        <f t="shared" si="25"/>
        <v>8.0915903289111357E-2</v>
      </c>
      <c r="K100">
        <f t="shared" si="26"/>
        <v>1008</v>
      </c>
      <c r="L100">
        <f t="shared" si="27"/>
        <v>8.1101908822470994E-2</v>
      </c>
      <c r="M100">
        <f t="shared" si="28"/>
        <v>1176</v>
      </c>
      <c r="N100">
        <f t="shared" si="29"/>
        <v>8.1161484084573632E-2</v>
      </c>
      <c r="O100">
        <f t="shared" si="30"/>
        <v>1344</v>
      </c>
      <c r="P100">
        <f t="shared" si="31"/>
        <v>8.118056530108636E-2</v>
      </c>
      <c r="Q100">
        <f t="shared" si="32"/>
        <v>1512</v>
      </c>
      <c r="R100">
        <f t="shared" si="33"/>
        <v>8.1186676777742189E-2</v>
      </c>
      <c r="S100">
        <f t="shared" si="34"/>
        <v>1680</v>
      </c>
      <c r="T100">
        <f t="shared" si="38"/>
        <v>8.1188634207809071E-2</v>
      </c>
      <c r="U100">
        <f t="shared" si="35"/>
        <v>1848</v>
      </c>
      <c r="V100">
        <f t="shared" si="39"/>
        <v>8.1189261148347763E-2</v>
      </c>
    </row>
    <row r="102" spans="1:22">
      <c r="A102" t="s">
        <v>48</v>
      </c>
      <c r="B102">
        <v>1</v>
      </c>
      <c r="D102">
        <v>2</v>
      </c>
      <c r="F102">
        <v>3</v>
      </c>
      <c r="H102">
        <v>4</v>
      </c>
      <c r="J102">
        <v>5</v>
      </c>
      <c r="L102">
        <v>6</v>
      </c>
      <c r="N102">
        <v>7</v>
      </c>
      <c r="P102">
        <v>8</v>
      </c>
      <c r="R102">
        <v>9</v>
      </c>
      <c r="T102">
        <v>10</v>
      </c>
      <c r="V102">
        <v>11</v>
      </c>
    </row>
    <row r="107" spans="1:22">
      <c r="J107" t="s">
        <v>67</v>
      </c>
    </row>
    <row r="109" spans="1:22">
      <c r="J109" t="s">
        <v>136</v>
      </c>
      <c r="K109" t="s">
        <v>137</v>
      </c>
      <c r="L109" t="s">
        <v>138</v>
      </c>
      <c r="M109" t="s">
        <v>137</v>
      </c>
      <c r="N109" t="s">
        <v>54</v>
      </c>
      <c r="O109" t="s">
        <v>55</v>
      </c>
      <c r="Q109" t="s">
        <v>56</v>
      </c>
      <c r="R109" t="s">
        <v>216</v>
      </c>
      <c r="S109" t="s">
        <v>139</v>
      </c>
      <c r="T109" t="s">
        <v>217</v>
      </c>
      <c r="U109" t="s">
        <v>57</v>
      </c>
      <c r="V109" t="s">
        <v>58</v>
      </c>
    </row>
    <row r="110" spans="1:22">
      <c r="J110">
        <v>0.5</v>
      </c>
      <c r="K110">
        <f>J110/48</f>
        <v>1.0416666666666666E-2</v>
      </c>
      <c r="L110">
        <v>504.5</v>
      </c>
      <c r="M110">
        <f>L110/48</f>
        <v>10.510416666666666</v>
      </c>
      <c r="N110">
        <v>1008.5</v>
      </c>
      <c r="O110">
        <f>N110/48</f>
        <v>21.010416666666668</v>
      </c>
      <c r="Q110">
        <v>9.7049961440122345E-2</v>
      </c>
      <c r="R110">
        <f>Q110/248710*10^6</f>
        <v>0.39021334662909551</v>
      </c>
      <c r="S110">
        <v>0.17530629814894799</v>
      </c>
      <c r="T110">
        <f>S110/248710*10^6</f>
        <v>0.70486228197076106</v>
      </c>
      <c r="U110">
        <v>0.17787752152240621</v>
      </c>
      <c r="V110">
        <f>U110/248710*10^6</f>
        <v>0.71520052077683327</v>
      </c>
    </row>
    <row r="111" spans="1:22">
      <c r="J111">
        <v>1.5</v>
      </c>
      <c r="K111">
        <f t="shared" ref="K111:K142" si="40">J111/48</f>
        <v>3.125E-2</v>
      </c>
      <c r="L111">
        <v>505.5</v>
      </c>
      <c r="M111">
        <f t="shared" ref="M111:M142" si="41">L111/48</f>
        <v>10.53125</v>
      </c>
      <c r="N111">
        <v>1009.5</v>
      </c>
      <c r="O111">
        <f t="shared" ref="O111:O131" si="42">N111/48</f>
        <v>21.03125</v>
      </c>
      <c r="Q111">
        <v>0.20711198233214212</v>
      </c>
      <c r="R111">
        <f t="shared" ref="R111:R142" si="43">Q111/248710*10^6</f>
        <v>0.83274489297632626</v>
      </c>
      <c r="S111">
        <v>0.28483976886229634</v>
      </c>
      <c r="T111">
        <f t="shared" ref="T111:T142" si="44">S111/248710*10^6</f>
        <v>1.1452686617437833</v>
      </c>
      <c r="U111">
        <v>0.28739362596702023</v>
      </c>
      <c r="V111">
        <f t="shared" ref="V111:V131" si="45">U111/248710*10^6</f>
        <v>1.155537075175989</v>
      </c>
    </row>
    <row r="112" spans="1:22">
      <c r="J112">
        <v>3</v>
      </c>
      <c r="K112">
        <f t="shared" si="40"/>
        <v>6.25E-2</v>
      </c>
      <c r="L112">
        <v>507</v>
      </c>
      <c r="M112">
        <f t="shared" si="41"/>
        <v>10.5625</v>
      </c>
      <c r="N112">
        <v>1011</v>
      </c>
      <c r="O112">
        <f t="shared" si="42"/>
        <v>21.0625</v>
      </c>
      <c r="Q112">
        <v>0.25885562878019996</v>
      </c>
      <c r="R112">
        <f t="shared" si="43"/>
        <v>1.0407930070371112</v>
      </c>
      <c r="S112">
        <v>0.33579727601566889</v>
      </c>
      <c r="T112">
        <f t="shared" si="44"/>
        <v>1.3501559085507977</v>
      </c>
      <c r="U112">
        <v>0.33832530339446532</v>
      </c>
      <c r="V112">
        <f t="shared" si="45"/>
        <v>1.360320467188554</v>
      </c>
    </row>
    <row r="113" spans="10:22">
      <c r="J113">
        <v>6</v>
      </c>
      <c r="K113">
        <f t="shared" si="40"/>
        <v>0.125</v>
      </c>
      <c r="L113">
        <v>510</v>
      </c>
      <c r="M113">
        <f t="shared" si="41"/>
        <v>10.625</v>
      </c>
      <c r="N113">
        <v>1014</v>
      </c>
      <c r="O113">
        <f t="shared" si="42"/>
        <v>21.125</v>
      </c>
      <c r="Q113">
        <v>0.23328529512469609</v>
      </c>
      <c r="R113">
        <f t="shared" si="43"/>
        <v>0.93798116330141967</v>
      </c>
      <c r="S113">
        <v>0.30867843640664516</v>
      </c>
      <c r="T113">
        <f t="shared" si="44"/>
        <v>1.2411179140631465</v>
      </c>
      <c r="U113">
        <v>0.31115558541738741</v>
      </c>
      <c r="V113">
        <f t="shared" si="45"/>
        <v>1.251077903652396</v>
      </c>
    </row>
    <row r="114" spans="10:22">
      <c r="J114">
        <v>8</v>
      </c>
      <c r="K114">
        <f t="shared" si="40"/>
        <v>0.16666666666666666</v>
      </c>
      <c r="L114">
        <v>512</v>
      </c>
      <c r="M114">
        <f t="shared" si="41"/>
        <v>10.666666666666666</v>
      </c>
      <c r="N114">
        <v>1016</v>
      </c>
      <c r="O114">
        <f t="shared" si="42"/>
        <v>21.166666666666668</v>
      </c>
      <c r="Q114">
        <v>0.20544335500474031</v>
      </c>
      <c r="R114">
        <f t="shared" si="43"/>
        <v>0.82603576456411199</v>
      </c>
      <c r="S114">
        <v>0.27982151173863345</v>
      </c>
      <c r="T114">
        <f t="shared" si="44"/>
        <v>1.1250915191935726</v>
      </c>
      <c r="U114">
        <v>0.28226531198679095</v>
      </c>
      <c r="V114">
        <f t="shared" si="45"/>
        <v>1.1349174218438782</v>
      </c>
    </row>
    <row r="115" spans="10:22">
      <c r="J115">
        <v>24</v>
      </c>
      <c r="K115">
        <f t="shared" si="40"/>
        <v>0.5</v>
      </c>
      <c r="L115">
        <v>528</v>
      </c>
      <c r="M115">
        <f t="shared" si="41"/>
        <v>11</v>
      </c>
      <c r="N115">
        <v>1032</v>
      </c>
      <c r="O115">
        <f t="shared" si="42"/>
        <v>21.5</v>
      </c>
      <c r="Q115">
        <v>0.1466428035847161</v>
      </c>
      <c r="R115">
        <f t="shared" si="43"/>
        <v>0.58961362062127021</v>
      </c>
      <c r="S115">
        <v>0.2133778538708854</v>
      </c>
      <c r="T115">
        <f t="shared" si="44"/>
        <v>0.85793837751150093</v>
      </c>
      <c r="U115">
        <v>0.21557052897351839</v>
      </c>
      <c r="V115">
        <f t="shared" si="45"/>
        <v>0.86675456947255192</v>
      </c>
    </row>
    <row r="116" spans="10:22">
      <c r="J116">
        <v>32</v>
      </c>
      <c r="K116">
        <f t="shared" si="40"/>
        <v>0.66666666666666663</v>
      </c>
      <c r="L116">
        <v>536</v>
      </c>
      <c r="M116">
        <f t="shared" si="41"/>
        <v>11.166666666666666</v>
      </c>
      <c r="N116">
        <v>1040</v>
      </c>
      <c r="O116">
        <f t="shared" si="42"/>
        <v>21.666666666666668</v>
      </c>
      <c r="Q116">
        <v>0.13871903442852454</v>
      </c>
      <c r="R116">
        <f t="shared" si="43"/>
        <v>0.5577541491235759</v>
      </c>
      <c r="S116">
        <v>0.20193230815678259</v>
      </c>
      <c r="T116">
        <f t="shared" si="44"/>
        <v>0.81191873329091147</v>
      </c>
      <c r="U116">
        <v>0.20400927027587162</v>
      </c>
      <c r="V116">
        <f t="shared" si="45"/>
        <v>0.8202696726141756</v>
      </c>
    </row>
    <row r="117" spans="10:22">
      <c r="J117">
        <v>48</v>
      </c>
      <c r="K117">
        <f t="shared" si="40"/>
        <v>1</v>
      </c>
      <c r="L117">
        <v>552</v>
      </c>
      <c r="M117">
        <f t="shared" si="41"/>
        <v>11.5</v>
      </c>
      <c r="N117">
        <v>1056</v>
      </c>
      <c r="O117">
        <f t="shared" si="42"/>
        <v>22</v>
      </c>
      <c r="Q117">
        <v>0.12445464324966926</v>
      </c>
      <c r="R117">
        <f t="shared" si="43"/>
        <v>0.50040064030263864</v>
      </c>
      <c r="S117">
        <v>0.18117211496789951</v>
      </c>
      <c r="T117">
        <f t="shared" si="44"/>
        <v>0.72844724766957303</v>
      </c>
      <c r="U117">
        <v>0.18303564826243618</v>
      </c>
      <c r="V117">
        <f t="shared" si="45"/>
        <v>0.73594004367510824</v>
      </c>
    </row>
    <row r="118" spans="10:22">
      <c r="J118">
        <v>75</v>
      </c>
      <c r="K118">
        <f t="shared" si="40"/>
        <v>1.5625</v>
      </c>
      <c r="L118">
        <v>579</v>
      </c>
      <c r="M118">
        <f t="shared" si="41"/>
        <v>12.0625</v>
      </c>
      <c r="N118">
        <v>1083</v>
      </c>
      <c r="O118">
        <f t="shared" si="42"/>
        <v>22.5625</v>
      </c>
      <c r="Q118">
        <v>0.10364402005035134</v>
      </c>
      <c r="R118">
        <f t="shared" si="43"/>
        <v>0.41672638836537063</v>
      </c>
      <c r="S118">
        <v>0.15087751626421814</v>
      </c>
      <c r="T118">
        <f t="shared" si="44"/>
        <v>0.60664032915531396</v>
      </c>
      <c r="U118">
        <v>0.15242944003912115</v>
      </c>
      <c r="V118">
        <f t="shared" si="45"/>
        <v>0.61288022210253368</v>
      </c>
    </row>
    <row r="119" spans="10:22">
      <c r="J119">
        <v>120</v>
      </c>
      <c r="K119">
        <f t="shared" si="40"/>
        <v>2.5</v>
      </c>
      <c r="L119">
        <v>624</v>
      </c>
      <c r="M119">
        <f t="shared" si="41"/>
        <v>13</v>
      </c>
      <c r="N119">
        <v>1128</v>
      </c>
      <c r="O119">
        <f t="shared" si="42"/>
        <v>23.5</v>
      </c>
      <c r="Q119">
        <v>7.6401103786385038E-2</v>
      </c>
      <c r="R119">
        <f t="shared" si="43"/>
        <v>0.30718951303278935</v>
      </c>
      <c r="S119">
        <v>0.11121923651318429</v>
      </c>
      <c r="T119">
        <f t="shared" si="44"/>
        <v>0.44718441764779976</v>
      </c>
      <c r="U119">
        <v>0.11236323584221523</v>
      </c>
      <c r="V119">
        <f t="shared" si="45"/>
        <v>0.45178414958069729</v>
      </c>
    </row>
    <row r="120" spans="10:22">
      <c r="J120">
        <v>168</v>
      </c>
      <c r="K120">
        <f t="shared" si="40"/>
        <v>3.5</v>
      </c>
      <c r="L120">
        <v>672</v>
      </c>
      <c r="M120">
        <f t="shared" si="41"/>
        <v>14</v>
      </c>
      <c r="N120">
        <v>1176</v>
      </c>
      <c r="O120">
        <f t="shared" si="42"/>
        <v>24.5</v>
      </c>
      <c r="Q120">
        <v>5.5185549993504883E-2</v>
      </c>
      <c r="R120">
        <f t="shared" si="43"/>
        <v>0.22188713760405646</v>
      </c>
      <c r="S120">
        <v>8.0335157905552873E-2</v>
      </c>
      <c r="T120">
        <f t="shared" si="44"/>
        <v>0.32300734954586818</v>
      </c>
      <c r="U120">
        <v>8.1161484084573632E-2</v>
      </c>
      <c r="V120">
        <f t="shared" si="45"/>
        <v>0.32632979809647233</v>
      </c>
    </row>
    <row r="121" spans="10:22">
      <c r="J121">
        <v>168.5</v>
      </c>
      <c r="K121">
        <f t="shared" si="40"/>
        <v>3.5104166666666665</v>
      </c>
      <c r="L121">
        <v>672.5</v>
      </c>
      <c r="M121">
        <f t="shared" si="41"/>
        <v>14.010416666666666</v>
      </c>
      <c r="N121">
        <v>1176.5</v>
      </c>
      <c r="O121">
        <f t="shared" si="42"/>
        <v>24.510416666666668</v>
      </c>
      <c r="Q121">
        <v>0.15204883165830374</v>
      </c>
      <c r="R121">
        <f t="shared" si="43"/>
        <v>0.61134989207632884</v>
      </c>
      <c r="S121">
        <v>0.17711336434404679</v>
      </c>
      <c r="T121">
        <f t="shared" si="44"/>
        <v>0.71212803805253821</v>
      </c>
      <c r="U121">
        <v>0.17793689525536749</v>
      </c>
      <c r="V121">
        <f t="shared" si="45"/>
        <v>0.71543924753877008</v>
      </c>
    </row>
    <row r="122" spans="10:22">
      <c r="J122">
        <v>169.5</v>
      </c>
      <c r="K122">
        <f t="shared" si="40"/>
        <v>3.53125</v>
      </c>
      <c r="L122">
        <v>673.5</v>
      </c>
      <c r="M122">
        <f t="shared" si="41"/>
        <v>14.03125</v>
      </c>
      <c r="N122">
        <v>1177.5</v>
      </c>
      <c r="O122">
        <f t="shared" si="42"/>
        <v>24.53125</v>
      </c>
      <c r="Q122">
        <v>0.26173938534519881</v>
      </c>
      <c r="R122">
        <f t="shared" si="43"/>
        <v>1.0523878627525987</v>
      </c>
      <c r="S122">
        <v>0.28663462997343014</v>
      </c>
      <c r="T122">
        <f t="shared" si="44"/>
        <v>1.1524853442701546</v>
      </c>
      <c r="U122">
        <v>0.28745259868456774</v>
      </c>
      <c r="V122">
        <f t="shared" si="45"/>
        <v>1.155774189556382</v>
      </c>
    </row>
    <row r="123" spans="10:22">
      <c r="J123">
        <v>171</v>
      </c>
      <c r="K123">
        <f t="shared" si="40"/>
        <v>3.5625</v>
      </c>
      <c r="L123">
        <v>675</v>
      </c>
      <c r="M123">
        <f t="shared" si="41"/>
        <v>14.0625</v>
      </c>
      <c r="N123">
        <v>1179</v>
      </c>
      <c r="O123">
        <f t="shared" si="42"/>
        <v>24.5625</v>
      </c>
      <c r="Q123">
        <v>0.31293052991468429</v>
      </c>
      <c r="R123">
        <f t="shared" si="43"/>
        <v>1.2582145065123407</v>
      </c>
      <c r="S123">
        <v>0.33757398389086335</v>
      </c>
      <c r="T123">
        <f t="shared" si="44"/>
        <v>1.3572996015072307</v>
      </c>
      <c r="U123">
        <v>0.33838367966159755</v>
      </c>
      <c r="V123">
        <f t="shared" si="45"/>
        <v>1.3605551833926965</v>
      </c>
    </row>
    <row r="124" spans="10:22">
      <c r="J124">
        <v>174</v>
      </c>
      <c r="K124">
        <f t="shared" si="40"/>
        <v>3.625</v>
      </c>
      <c r="L124">
        <v>678</v>
      </c>
      <c r="M124">
        <f t="shared" si="41"/>
        <v>14.125</v>
      </c>
      <c r="N124">
        <v>1182</v>
      </c>
      <c r="O124">
        <f t="shared" si="42"/>
        <v>24.625</v>
      </c>
      <c r="Q124">
        <v>0.28627190000674274</v>
      </c>
      <c r="R124">
        <f t="shared" si="43"/>
        <v>1.1510268988249075</v>
      </c>
      <c r="S124">
        <v>0.31041938675881686</v>
      </c>
      <c r="T124">
        <f t="shared" si="44"/>
        <v>1.2481178350641986</v>
      </c>
      <c r="U124">
        <v>0.31121278682018472</v>
      </c>
      <c r="V124">
        <f t="shared" si="45"/>
        <v>1.2513078960242239</v>
      </c>
    </row>
    <row r="125" spans="10:22">
      <c r="J125">
        <v>176</v>
      </c>
      <c r="K125">
        <f t="shared" si="40"/>
        <v>3.6666666666666665</v>
      </c>
      <c r="L125">
        <v>680</v>
      </c>
      <c r="M125">
        <f t="shared" si="41"/>
        <v>14.166666666666666</v>
      </c>
      <c r="N125">
        <v>1184</v>
      </c>
      <c r="O125">
        <f t="shared" si="42"/>
        <v>24.666666666666668</v>
      </c>
      <c r="Q125">
        <v>0.25771662463778755</v>
      </c>
      <c r="R125">
        <f t="shared" si="43"/>
        <v>1.0362133594860985</v>
      </c>
      <c r="S125">
        <v>0.28153902444546597</v>
      </c>
      <c r="T125">
        <f t="shared" si="44"/>
        <v>1.1319972033511558</v>
      </c>
      <c r="U125">
        <v>0.28232174331237747</v>
      </c>
      <c r="V125">
        <f t="shared" si="45"/>
        <v>1.1351443179300289</v>
      </c>
    </row>
    <row r="126" spans="10:22">
      <c r="J126">
        <v>192</v>
      </c>
      <c r="K126">
        <f t="shared" si="40"/>
        <v>4</v>
      </c>
      <c r="L126">
        <v>696</v>
      </c>
      <c r="M126">
        <f t="shared" si="41"/>
        <v>14.5</v>
      </c>
      <c r="N126">
        <v>1200</v>
      </c>
      <c r="O126">
        <f t="shared" si="42"/>
        <v>25</v>
      </c>
      <c r="Q126">
        <v>0.1935444670672456</v>
      </c>
      <c r="R126">
        <f t="shared" si="43"/>
        <v>0.77819334593400191</v>
      </c>
      <c r="S126">
        <v>0.21491887480889654</v>
      </c>
      <c r="T126">
        <f t="shared" si="44"/>
        <v>0.86413443290939873</v>
      </c>
      <c r="U126">
        <v>0.21562116141072979</v>
      </c>
      <c r="V126">
        <f t="shared" si="45"/>
        <v>0.86695814969534712</v>
      </c>
    </row>
    <row r="127" spans="10:22">
      <c r="J127">
        <v>200</v>
      </c>
      <c r="K127">
        <f t="shared" si="40"/>
        <v>4.166666666666667</v>
      </c>
      <c r="L127">
        <v>704</v>
      </c>
      <c r="M127">
        <f t="shared" si="41"/>
        <v>14.666666666666666</v>
      </c>
      <c r="N127">
        <v>1208</v>
      </c>
      <c r="O127">
        <f t="shared" si="42"/>
        <v>25.166666666666668</v>
      </c>
      <c r="Q127">
        <v>0.18314557909011195</v>
      </c>
      <c r="R127">
        <f t="shared" si="43"/>
        <v>0.73638204772671767</v>
      </c>
      <c r="S127">
        <v>0.20339200554155648</v>
      </c>
      <c r="T127">
        <f t="shared" si="44"/>
        <v>0.81778780725164446</v>
      </c>
      <c r="U127">
        <v>0.20405723071194307</v>
      </c>
      <c r="V127">
        <f t="shared" si="45"/>
        <v>0.82046250939625687</v>
      </c>
    </row>
    <row r="128" spans="10:22">
      <c r="J128">
        <v>216</v>
      </c>
      <c r="K128">
        <f t="shared" si="40"/>
        <v>4.5</v>
      </c>
      <c r="L128">
        <v>720</v>
      </c>
      <c r="M128">
        <f t="shared" si="41"/>
        <v>15</v>
      </c>
      <c r="N128">
        <v>1224</v>
      </c>
      <c r="O128">
        <f t="shared" si="42"/>
        <v>25.5</v>
      </c>
      <c r="Q128">
        <v>0.16431591196380446</v>
      </c>
      <c r="R128">
        <f t="shared" si="43"/>
        <v>0.66067271908570002</v>
      </c>
      <c r="S128">
        <v>0.18248181371082475</v>
      </c>
      <c r="T128">
        <f t="shared" si="44"/>
        <v>0.73371321503286857</v>
      </c>
      <c r="U128">
        <v>0.18307868027954335</v>
      </c>
      <c r="V128">
        <f t="shared" si="45"/>
        <v>0.7361130645311541</v>
      </c>
    </row>
    <row r="129" spans="10:22">
      <c r="J129">
        <v>243</v>
      </c>
      <c r="K129">
        <f t="shared" si="40"/>
        <v>5.0625</v>
      </c>
      <c r="L129">
        <v>747</v>
      </c>
      <c r="M129">
        <f t="shared" si="41"/>
        <v>15.5625</v>
      </c>
      <c r="N129">
        <v>1251</v>
      </c>
      <c r="O129">
        <f t="shared" si="42"/>
        <v>26.0625</v>
      </c>
      <c r="Q129">
        <v>0.13683991238918175</v>
      </c>
      <c r="R129">
        <f t="shared" si="43"/>
        <v>0.55019867471827322</v>
      </c>
      <c r="S129">
        <v>0.1519682145753592</v>
      </c>
      <c r="T129">
        <f t="shared" si="44"/>
        <v>0.61102575117751279</v>
      </c>
      <c r="U129">
        <v>0.15246527648520261</v>
      </c>
      <c r="V129">
        <f t="shared" si="45"/>
        <v>0.6130243113875703</v>
      </c>
    </row>
    <row r="130" spans="10:22">
      <c r="J130">
        <v>288</v>
      </c>
      <c r="K130">
        <f t="shared" si="40"/>
        <v>6</v>
      </c>
      <c r="L130">
        <v>792</v>
      </c>
      <c r="M130">
        <f t="shared" si="41"/>
        <v>16.5</v>
      </c>
      <c r="N130">
        <v>1296</v>
      </c>
      <c r="O130">
        <f t="shared" si="42"/>
        <v>27</v>
      </c>
      <c r="Q130">
        <v>0.10087142840949884</v>
      </c>
      <c r="R130">
        <f t="shared" si="43"/>
        <v>0.40557849869124218</v>
      </c>
      <c r="S130">
        <v>0.11202324387250097</v>
      </c>
      <c r="T130">
        <f t="shared" si="44"/>
        <v>0.45041712786981208</v>
      </c>
      <c r="U130">
        <v>0.11238965264884904</v>
      </c>
      <c r="V130">
        <f t="shared" si="45"/>
        <v>0.45189036487816747</v>
      </c>
    </row>
    <row r="131" spans="10:22">
      <c r="J131">
        <v>336</v>
      </c>
      <c r="K131">
        <f t="shared" si="40"/>
        <v>7</v>
      </c>
      <c r="L131">
        <v>840</v>
      </c>
      <c r="M131">
        <f t="shared" si="41"/>
        <v>17.5</v>
      </c>
      <c r="N131">
        <v>1344</v>
      </c>
      <c r="O131">
        <f t="shared" si="42"/>
        <v>28</v>
      </c>
      <c r="Q131">
        <v>7.2860796238923498E-2</v>
      </c>
      <c r="R131">
        <f t="shared" si="43"/>
        <v>0.29295483188823729</v>
      </c>
      <c r="S131">
        <v>8.0915903289111357E-2</v>
      </c>
      <c r="T131">
        <f t="shared" si="44"/>
        <v>0.3253423798364013</v>
      </c>
      <c r="U131">
        <v>8.118056530108636E-2</v>
      </c>
      <c r="V131">
        <f t="shared" si="45"/>
        <v>0.32640651884156796</v>
      </c>
    </row>
    <row r="132" spans="10:22">
      <c r="J132">
        <v>336.5</v>
      </c>
      <c r="K132">
        <f t="shared" si="40"/>
        <v>7.010416666666667</v>
      </c>
      <c r="L132">
        <v>840.5</v>
      </c>
      <c r="M132">
        <f t="shared" si="41"/>
        <v>17.510416666666668</v>
      </c>
      <c r="Q132">
        <v>0.16966428669029376</v>
      </c>
      <c r="R132">
        <f t="shared" si="43"/>
        <v>0.68217718101521363</v>
      </c>
      <c r="S132">
        <v>0.17769214520214938</v>
      </c>
      <c r="T132">
        <f t="shared" si="44"/>
        <v>0.71445516948313048</v>
      </c>
    </row>
    <row r="133" spans="10:22">
      <c r="J133">
        <v>337.5</v>
      </c>
      <c r="K133">
        <f t="shared" si="40"/>
        <v>7.03125</v>
      </c>
      <c r="L133">
        <v>841.5</v>
      </c>
      <c r="M133">
        <f t="shared" si="41"/>
        <v>17.53125</v>
      </c>
      <c r="Q133">
        <v>0.2792358640450967</v>
      </c>
      <c r="R133">
        <f t="shared" si="43"/>
        <v>1.1227367779546327</v>
      </c>
      <c r="S133">
        <v>0.28720950169473003</v>
      </c>
      <c r="T133">
        <f t="shared" si="44"/>
        <v>1.1547967580504606</v>
      </c>
    </row>
    <row r="134" spans="10:22">
      <c r="J134">
        <v>339</v>
      </c>
      <c r="K134">
        <f t="shared" si="40"/>
        <v>7.0625</v>
      </c>
      <c r="L134">
        <v>843</v>
      </c>
      <c r="M134">
        <f t="shared" si="41"/>
        <v>17.5625</v>
      </c>
      <c r="Q134">
        <v>0.3302500491250786</v>
      </c>
      <c r="R134">
        <f t="shared" si="43"/>
        <v>1.3278519123681338</v>
      </c>
      <c r="S134">
        <v>0.33814304135615858</v>
      </c>
      <c r="T134">
        <f t="shared" si="44"/>
        <v>1.3595876376348299</v>
      </c>
    </row>
    <row r="135" spans="10:22">
      <c r="J135">
        <v>342</v>
      </c>
      <c r="K135">
        <f t="shared" si="40"/>
        <v>7.125</v>
      </c>
      <c r="L135">
        <v>846</v>
      </c>
      <c r="M135">
        <f t="shared" si="41"/>
        <v>17.625</v>
      </c>
      <c r="Q135">
        <v>0.30324285144437646</v>
      </c>
      <c r="R135">
        <f t="shared" si="43"/>
        <v>1.2192628018349743</v>
      </c>
      <c r="S135">
        <v>0.31097699153360503</v>
      </c>
      <c r="T135">
        <f t="shared" si="44"/>
        <v>1.2503598228201722</v>
      </c>
    </row>
    <row r="136" spans="10:22">
      <c r="J136">
        <v>344</v>
      </c>
      <c r="K136">
        <f t="shared" si="40"/>
        <v>7.166666666666667</v>
      </c>
      <c r="L136">
        <v>848</v>
      </c>
      <c r="M136">
        <f t="shared" si="41"/>
        <v>17.666666666666668</v>
      </c>
      <c r="Q136">
        <v>0.27445910365495807</v>
      </c>
      <c r="R136">
        <f t="shared" si="43"/>
        <v>1.1035306326844843</v>
      </c>
      <c r="S136">
        <v>0.282089122433553</v>
      </c>
      <c r="T136">
        <f t="shared" si="44"/>
        <v>1.1342090082166099</v>
      </c>
    </row>
    <row r="137" spans="10:22">
      <c r="J137">
        <v>360</v>
      </c>
      <c r="K137">
        <f t="shared" si="40"/>
        <v>7.5</v>
      </c>
      <c r="L137">
        <v>864</v>
      </c>
      <c r="M137">
        <f t="shared" si="41"/>
        <v>18</v>
      </c>
      <c r="Q137">
        <v>0.20856648735101618</v>
      </c>
      <c r="R137">
        <f t="shared" si="43"/>
        <v>0.83859308974716007</v>
      </c>
      <c r="S137">
        <v>0.21541244467549928</v>
      </c>
      <c r="T137">
        <f t="shared" si="44"/>
        <v>0.86611895249688109</v>
      </c>
    </row>
    <row r="138" spans="10:22">
      <c r="J138">
        <v>368</v>
      </c>
      <c r="K138">
        <f t="shared" si="40"/>
        <v>7.666666666666667</v>
      </c>
      <c r="L138">
        <v>872</v>
      </c>
      <c r="M138">
        <f t="shared" si="41"/>
        <v>18.166666666666668</v>
      </c>
      <c r="Q138">
        <v>0.19737484955709228</v>
      </c>
      <c r="R138">
        <f t="shared" si="43"/>
        <v>0.79359434504882098</v>
      </c>
      <c r="S138">
        <v>0.20385952848411498</v>
      </c>
      <c r="T138">
        <f t="shared" si="44"/>
        <v>0.81966759874598927</v>
      </c>
    </row>
    <row r="139" spans="10:22">
      <c r="J139">
        <v>384</v>
      </c>
      <c r="K139">
        <f t="shared" si="40"/>
        <v>8</v>
      </c>
      <c r="L139">
        <v>888</v>
      </c>
      <c r="M139">
        <f t="shared" si="41"/>
        <v>18.5</v>
      </c>
      <c r="Q139">
        <v>0.17708298124661606</v>
      </c>
      <c r="R139">
        <f t="shared" si="43"/>
        <v>0.71200587530302784</v>
      </c>
      <c r="S139">
        <v>0.18290129395141749</v>
      </c>
      <c r="T139">
        <f t="shared" si="44"/>
        <v>0.73539983897477978</v>
      </c>
    </row>
    <row r="140" spans="10:22">
      <c r="J140">
        <v>411</v>
      </c>
      <c r="K140">
        <f t="shared" si="40"/>
        <v>8.5625</v>
      </c>
      <c r="L140">
        <v>915</v>
      </c>
      <c r="M140">
        <f t="shared" si="41"/>
        <v>19.0625</v>
      </c>
      <c r="Q140">
        <v>0.14747214440452439</v>
      </c>
      <c r="R140">
        <f t="shared" si="43"/>
        <v>0.59294819027994206</v>
      </c>
      <c r="S140">
        <v>0.15231755169768832</v>
      </c>
      <c r="T140">
        <f t="shared" si="44"/>
        <v>0.61243034738325086</v>
      </c>
    </row>
    <row r="141" spans="10:22">
      <c r="J141">
        <v>456</v>
      </c>
      <c r="K141">
        <f t="shared" si="40"/>
        <v>9.5</v>
      </c>
      <c r="L141">
        <v>960</v>
      </c>
      <c r="M141">
        <f t="shared" si="41"/>
        <v>20</v>
      </c>
      <c r="Q141">
        <v>0.10870896945909916</v>
      </c>
      <c r="R141">
        <f t="shared" si="43"/>
        <v>0.43709126878331861</v>
      </c>
      <c r="S141">
        <v>0.11228075744372974</v>
      </c>
      <c r="T141">
        <f t="shared" si="44"/>
        <v>0.45145252480290193</v>
      </c>
    </row>
    <row r="142" spans="10:22">
      <c r="J142">
        <v>504</v>
      </c>
      <c r="K142">
        <f t="shared" si="40"/>
        <v>10.5</v>
      </c>
      <c r="L142">
        <v>1008</v>
      </c>
      <c r="M142">
        <f t="shared" si="41"/>
        <v>21</v>
      </c>
      <c r="Q142">
        <v>7.8521958080618542E-2</v>
      </c>
      <c r="R142">
        <f t="shared" si="43"/>
        <v>0.31571693168999454</v>
      </c>
      <c r="S142">
        <v>8.1101908822470994E-2</v>
      </c>
      <c r="T142">
        <f t="shared" si="44"/>
        <v>0.32609026103683403</v>
      </c>
    </row>
    <row r="145" spans="1:30">
      <c r="A145" t="s">
        <v>158</v>
      </c>
      <c r="B145" t="s">
        <v>180</v>
      </c>
      <c r="C145" t="s">
        <v>218</v>
      </c>
      <c r="D145" t="s">
        <v>2</v>
      </c>
      <c r="E145">
        <v>-0.68249680000000001</v>
      </c>
      <c r="F145" t="s">
        <v>214</v>
      </c>
    </row>
    <row r="147" spans="1:30">
      <c r="E147" t="s">
        <v>223</v>
      </c>
      <c r="I147" t="s">
        <v>158</v>
      </c>
      <c r="J147" t="s">
        <v>180</v>
      </c>
      <c r="K147" t="s">
        <v>220</v>
      </c>
    </row>
    <row r="148" spans="1:30">
      <c r="A148" t="s">
        <v>174</v>
      </c>
      <c r="B148" t="s">
        <v>0</v>
      </c>
      <c r="C148" t="s">
        <v>215</v>
      </c>
      <c r="D148" t="s">
        <v>1</v>
      </c>
      <c r="E148" t="s">
        <v>222</v>
      </c>
      <c r="G148" t="s">
        <v>198</v>
      </c>
      <c r="H148" t="s">
        <v>197</v>
      </c>
      <c r="I148" t="s">
        <v>190</v>
      </c>
      <c r="J148" t="s">
        <v>191</v>
      </c>
      <c r="K148" t="s">
        <v>192</v>
      </c>
      <c r="L148" t="s">
        <v>44</v>
      </c>
      <c r="M148" t="s">
        <v>134</v>
      </c>
      <c r="N148" t="s">
        <v>135</v>
      </c>
      <c r="O148" t="s">
        <v>224</v>
      </c>
      <c r="R148" t="s">
        <v>60</v>
      </c>
      <c r="S148" t="s">
        <v>85</v>
      </c>
      <c r="T148" t="s">
        <v>61</v>
      </c>
      <c r="U148" t="s">
        <v>86</v>
      </c>
      <c r="V148" t="s">
        <v>62</v>
      </c>
      <c r="W148" t="s">
        <v>87</v>
      </c>
      <c r="X148" t="s">
        <v>63</v>
      </c>
      <c r="Y148" t="s">
        <v>59</v>
      </c>
      <c r="Z148" t="s">
        <v>64</v>
      </c>
      <c r="AA148" t="s">
        <v>68</v>
      </c>
      <c r="AB148" t="s">
        <v>66</v>
      </c>
      <c r="AC148" t="s">
        <v>13</v>
      </c>
      <c r="AD148" t="s">
        <v>12</v>
      </c>
    </row>
    <row r="149" spans="1:30" ht="15">
      <c r="A149" s="1" t="s">
        <v>179</v>
      </c>
      <c r="B149" s="7">
        <v>-6.2862878750000002</v>
      </c>
      <c r="C149" s="7">
        <v>9.6979399999999995E-4</v>
      </c>
      <c r="D149">
        <f>C149/0.000693783</f>
        <v>1.3978347696614071</v>
      </c>
      <c r="E149">
        <v>1.8198099999999999</v>
      </c>
      <c r="I149" s="4" t="s">
        <v>200</v>
      </c>
      <c r="J149" s="4" t="s">
        <v>97</v>
      </c>
      <c r="K149">
        <v>1.8198099999999999</v>
      </c>
      <c r="L149">
        <v>2.0006300000000001</v>
      </c>
      <c r="M149">
        <f>(L149-K149)/K149</f>
        <v>9.9362021309917087E-2</v>
      </c>
      <c r="N149">
        <f>1-EXP(-2*M149)</f>
        <v>0.18022391461734777</v>
      </c>
      <c r="O149">
        <f>N149/(N149+N150+N151+N152)</f>
        <v>0.12706446908731403</v>
      </c>
      <c r="Q149" s="1"/>
      <c r="S149" s="1"/>
      <c r="U149" s="1"/>
      <c r="V149" s="1"/>
      <c r="W149" s="1"/>
      <c r="X149" s="1"/>
      <c r="Y149" s="1"/>
      <c r="AB149" s="6"/>
    </row>
    <row r="150" spans="1:30" ht="15">
      <c r="A150" s="1" t="s">
        <v>159</v>
      </c>
      <c r="B150" s="7">
        <v>-5.8118155009999999</v>
      </c>
      <c r="C150" s="7">
        <v>8.8447500000000002E-4</v>
      </c>
      <c r="D150">
        <f>C150/0.000693783</f>
        <v>1.2748582770116881</v>
      </c>
      <c r="E150">
        <v>2.1235499999999998</v>
      </c>
      <c r="I150" s="4" t="s">
        <v>201</v>
      </c>
      <c r="J150" s="4" t="s">
        <v>98</v>
      </c>
      <c r="K150">
        <v>1.8198099999999999</v>
      </c>
      <c r="L150">
        <v>2.01349</v>
      </c>
      <c r="M150">
        <f t="shared" ref="M150:M178" si="46">(L150-K150)/K150</f>
        <v>0.10642869310532423</v>
      </c>
      <c r="N150">
        <f t="shared" ref="N150:N180" si="47">1-EXP(-2*M150)</f>
        <v>0.19172860035558503</v>
      </c>
      <c r="O150">
        <f>N150/(N149+N150+N151+N152)</f>
        <v>0.13517569443967245</v>
      </c>
      <c r="Q150" s="1"/>
      <c r="S150" s="1"/>
      <c r="U150" s="1"/>
      <c r="V150" s="1"/>
      <c r="W150" s="1"/>
      <c r="X150" s="1"/>
      <c r="Y150" s="1"/>
      <c r="AB150" s="6"/>
    </row>
    <row r="151" spans="1:30" ht="15">
      <c r="A151" s="1" t="s">
        <v>160</v>
      </c>
      <c r="B151" s="7">
        <v>-4.238783454</v>
      </c>
      <c r="C151" s="7">
        <v>8.5161799999999995E-4</v>
      </c>
      <c r="D151">
        <f t="shared" ref="D151:D164" si="48">C151/0.000693783</f>
        <v>1.2274990883316541</v>
      </c>
      <c r="E151">
        <v>3.12826</v>
      </c>
      <c r="I151" s="4" t="s">
        <v>101</v>
      </c>
      <c r="J151" s="5" t="s">
        <v>99</v>
      </c>
      <c r="K151">
        <v>1.8198099999999999</v>
      </c>
      <c r="L151">
        <v>3.12826</v>
      </c>
      <c r="M151">
        <f t="shared" si="46"/>
        <v>0.71900363224732267</v>
      </c>
      <c r="N151">
        <f t="shared" si="47"/>
        <v>0.7625996362288705</v>
      </c>
      <c r="O151">
        <f>N151/(N149+N150+N151+N152)</f>
        <v>0.53766071006357463</v>
      </c>
      <c r="Q151" s="1"/>
      <c r="S151" s="1"/>
      <c r="U151" s="1"/>
      <c r="V151" s="8">
        <v>0.86551676033895986</v>
      </c>
      <c r="W151" s="1" t="s">
        <v>152</v>
      </c>
      <c r="X151" s="8">
        <v>0</v>
      </c>
      <c r="Y151" s="1" t="s">
        <v>155</v>
      </c>
      <c r="Z151">
        <f>O149*O164*O175*O178</f>
        <v>0</v>
      </c>
      <c r="AA151">
        <f>R154*T152*V151*X151</f>
        <v>0</v>
      </c>
      <c r="AB151" s="9">
        <v>1</v>
      </c>
      <c r="AC151">
        <v>0</v>
      </c>
      <c r="AD151" t="s">
        <v>11</v>
      </c>
    </row>
    <row r="152" spans="1:30" ht="15">
      <c r="A152" s="1" t="s">
        <v>161</v>
      </c>
      <c r="B152" s="7">
        <v>-6.0459798520000003</v>
      </c>
      <c r="C152" s="7">
        <v>9.5036800000000005E-4</v>
      </c>
      <c r="D152">
        <f t="shared" si="48"/>
        <v>1.3698346601170683</v>
      </c>
      <c r="E152">
        <v>2.01349</v>
      </c>
      <c r="I152" s="4" t="s">
        <v>101</v>
      </c>
      <c r="J152" s="5" t="s">
        <v>203</v>
      </c>
      <c r="K152">
        <v>1.8198099999999999</v>
      </c>
      <c r="L152">
        <v>2.1235499999999998</v>
      </c>
      <c r="M152">
        <f>(L152-K152)/K152</f>
        <v>0.1669075343030316</v>
      </c>
      <c r="N152">
        <f>1-EXP(-2*M152)</f>
        <v>0.28381378470357188</v>
      </c>
      <c r="O152">
        <f>N152/(N149+N150+N151+N152)</f>
        <v>0.200099126409439</v>
      </c>
      <c r="Q152" s="1"/>
      <c r="S152" s="1"/>
      <c r="T152">
        <v>0.12606337741621029</v>
      </c>
      <c r="U152" s="1" t="s">
        <v>145</v>
      </c>
      <c r="V152" s="8">
        <v>0.13448323966104009</v>
      </c>
      <c r="W152" s="1" t="s">
        <v>8</v>
      </c>
      <c r="X152" s="8">
        <v>1</v>
      </c>
      <c r="Y152" s="1" t="s">
        <v>119</v>
      </c>
      <c r="Z152">
        <f>O149*O164*O176*O179</f>
        <v>2.1541762184477927E-3</v>
      </c>
      <c r="AA152">
        <f>R154*T152*V152*X152</f>
        <v>2.1541762184477927E-3</v>
      </c>
      <c r="AB152" s="9">
        <f>AB151+1</f>
        <v>2</v>
      </c>
      <c r="AC152">
        <v>0</v>
      </c>
      <c r="AD152">
        <v>1.4E-3</v>
      </c>
    </row>
    <row r="153" spans="1:30" ht="15">
      <c r="A153" s="1" t="s">
        <v>162</v>
      </c>
      <c r="B153" s="7">
        <v>-5.7235156509999996</v>
      </c>
      <c r="C153" s="7">
        <v>7.7622200000000002E-4</v>
      </c>
      <c r="D153">
        <f t="shared" si="48"/>
        <v>1.1188253387586609</v>
      </c>
      <c r="E153">
        <v>2.0006300000000001</v>
      </c>
      <c r="I153" s="4" t="s">
        <v>102</v>
      </c>
      <c r="J153" s="4" t="s">
        <v>100</v>
      </c>
      <c r="K153">
        <v>2.1235499999999998</v>
      </c>
      <c r="L153">
        <v>1</v>
      </c>
      <c r="M153">
        <f t="shared" si="46"/>
        <v>-0.52909043818134727</v>
      </c>
      <c r="N153">
        <f t="shared" si="47"/>
        <v>-1.8811250964857744</v>
      </c>
      <c r="O153" s="8">
        <v>0</v>
      </c>
      <c r="Q153" s="1"/>
      <c r="S153" s="1"/>
      <c r="U153" s="1"/>
      <c r="V153" s="8">
        <v>1</v>
      </c>
      <c r="W153" s="1" t="s">
        <v>152</v>
      </c>
      <c r="X153" s="8">
        <v>0</v>
      </c>
      <c r="Y153" s="1" t="s">
        <v>119</v>
      </c>
      <c r="Z153">
        <f>O149*O163*O174*O178</f>
        <v>0</v>
      </c>
      <c r="AA153">
        <f>R154*T154*V153*X153</f>
        <v>0</v>
      </c>
      <c r="AB153" s="9">
        <f t="shared" ref="AB153:AB156" si="49">AB152+1</f>
        <v>3</v>
      </c>
      <c r="AC153">
        <v>0</v>
      </c>
      <c r="AD153" t="s">
        <v>10</v>
      </c>
    </row>
    <row r="154" spans="1:30" ht="15">
      <c r="A154" s="1" t="s">
        <v>163</v>
      </c>
      <c r="B154" t="s">
        <v>157</v>
      </c>
      <c r="C154" t="s">
        <v>157</v>
      </c>
      <c r="D154" t="s">
        <v>157</v>
      </c>
      <c r="E154">
        <v>1</v>
      </c>
      <c r="I154" s="4" t="s">
        <v>203</v>
      </c>
      <c r="J154" s="4" t="s">
        <v>103</v>
      </c>
      <c r="K154">
        <v>2.1235499999999998</v>
      </c>
      <c r="L154">
        <v>2.29148</v>
      </c>
      <c r="M154">
        <f t="shared" si="46"/>
        <v>7.9079842716206425E-2</v>
      </c>
      <c r="N154">
        <f t="shared" si="47"/>
        <v>0.14628655451740247</v>
      </c>
      <c r="O154" s="8">
        <f>N154/(N155+N154)</f>
        <v>0.53184952522149131</v>
      </c>
      <c r="Q154" s="1"/>
      <c r="R154">
        <v>0.12706446908731403</v>
      </c>
      <c r="S154" s="1" t="s">
        <v>124</v>
      </c>
      <c r="T154">
        <v>0.66783713576588455</v>
      </c>
      <c r="U154" s="1" t="s">
        <v>146</v>
      </c>
      <c r="V154" s="8">
        <v>0</v>
      </c>
      <c r="W154" s="1" t="s">
        <v>153</v>
      </c>
      <c r="X154" s="8">
        <v>1</v>
      </c>
      <c r="Y154" s="1" t="s">
        <v>119</v>
      </c>
      <c r="Z154">
        <f>O149*O163*O173*O180</f>
        <v>0</v>
      </c>
      <c r="AA154">
        <f>R154*T154*V154*X154</f>
        <v>0</v>
      </c>
      <c r="AB154" s="9">
        <f t="shared" si="49"/>
        <v>4</v>
      </c>
      <c r="AC154">
        <v>0</v>
      </c>
      <c r="AD154">
        <v>0</v>
      </c>
    </row>
    <row r="155" spans="1:30" ht="15">
      <c r="A155" s="1" t="s">
        <v>164</v>
      </c>
      <c r="B155" s="7">
        <v>-5.7742058820000004</v>
      </c>
      <c r="C155" s="7">
        <v>9.5372800000000004E-4</v>
      </c>
      <c r="D155">
        <f t="shared" si="48"/>
        <v>1.3746776729899695</v>
      </c>
      <c r="E155">
        <v>2.29148</v>
      </c>
      <c r="I155" s="4" t="s">
        <v>203</v>
      </c>
      <c r="J155" s="4" t="s">
        <v>38</v>
      </c>
      <c r="K155">
        <v>2.1235499999999998</v>
      </c>
      <c r="L155">
        <v>2.2699099999999999</v>
      </c>
      <c r="M155">
        <f t="shared" si="46"/>
        <v>6.8922323467778046E-2</v>
      </c>
      <c r="N155">
        <f t="shared" si="47"/>
        <v>0.12876596989066336</v>
      </c>
      <c r="O155" s="8">
        <f>N155/(N155+N154)</f>
        <v>0.46815047477850869</v>
      </c>
      <c r="Q155" s="1"/>
      <c r="S155" s="1"/>
      <c r="U155" s="1"/>
      <c r="V155" s="8">
        <v>0.19508598185270093</v>
      </c>
      <c r="W155" s="1" t="s">
        <v>8</v>
      </c>
      <c r="X155" s="8">
        <v>1</v>
      </c>
      <c r="Y155" s="1" t="s">
        <v>119</v>
      </c>
      <c r="Z155">
        <f>O149*O162*O172*O179</f>
        <v>5.1088964510194925E-3</v>
      </c>
      <c r="AA155">
        <f>R154*T156*V155*X155</f>
        <v>5.1088964510194925E-3</v>
      </c>
      <c r="AB155" s="9">
        <f t="shared" si="49"/>
        <v>5</v>
      </c>
      <c r="AC155">
        <v>0</v>
      </c>
      <c r="AD155">
        <v>5.0000000000000001E-4</v>
      </c>
    </row>
    <row r="156" spans="1:30" ht="15">
      <c r="A156" s="1" t="s">
        <v>165</v>
      </c>
      <c r="B156" s="7">
        <v>-3.7321122889999998</v>
      </c>
      <c r="C156" s="7">
        <v>9.6917200000000002E-4</v>
      </c>
      <c r="D156">
        <f t="shared" si="48"/>
        <v>1.3969382357307689</v>
      </c>
      <c r="E156">
        <v>3.8474300000000001</v>
      </c>
      <c r="I156" s="4" t="s">
        <v>205</v>
      </c>
      <c r="J156" s="4" t="s">
        <v>100</v>
      </c>
      <c r="K156">
        <v>3.12826</v>
      </c>
      <c r="L156">
        <v>1</v>
      </c>
      <c r="M156">
        <f t="shared" si="46"/>
        <v>-0.680333476117714</v>
      </c>
      <c r="N156">
        <f t="shared" si="47"/>
        <v>-2.8987927433828373</v>
      </c>
      <c r="O156" s="8">
        <v>0</v>
      </c>
      <c r="Q156" s="1"/>
      <c r="S156" s="1"/>
      <c r="T156">
        <v>0.20609948681790533</v>
      </c>
      <c r="U156" s="1" t="s">
        <v>147</v>
      </c>
      <c r="V156" s="8">
        <v>0.80491401814729913</v>
      </c>
      <c r="W156" s="1" t="s">
        <v>153</v>
      </c>
      <c r="X156" s="8">
        <v>1</v>
      </c>
      <c r="Y156" s="1" t="s">
        <v>119</v>
      </c>
      <c r="Z156">
        <f>O149*O162*O171*O180</f>
        <v>2.1079025420665524E-2</v>
      </c>
      <c r="AA156">
        <f>R154*T156*V156*X156</f>
        <v>2.1079025420665524E-2</v>
      </c>
      <c r="AB156" s="9">
        <f t="shared" si="49"/>
        <v>6</v>
      </c>
      <c r="AC156">
        <v>0</v>
      </c>
      <c r="AD156">
        <v>2.3699999999999999E-2</v>
      </c>
    </row>
    <row r="157" spans="1:30" ht="15">
      <c r="A157" s="1" t="s">
        <v>166</v>
      </c>
      <c r="B157" s="7">
        <v>-5.4905382129999998</v>
      </c>
      <c r="C157" s="7">
        <v>8.2154299999999999E-4</v>
      </c>
      <c r="D157">
        <f>C157/0.000693783</f>
        <v>1.1841497990005521</v>
      </c>
      <c r="E157">
        <v>2.2699099999999999</v>
      </c>
      <c r="I157" s="4" t="s">
        <v>206</v>
      </c>
      <c r="J157" s="4" t="s">
        <v>104</v>
      </c>
      <c r="K157">
        <v>3.12826</v>
      </c>
      <c r="L157">
        <v>3.8474300000000001</v>
      </c>
      <c r="M157">
        <f t="shared" si="46"/>
        <v>0.22989457398042365</v>
      </c>
      <c r="N157">
        <f t="shared" si="47"/>
        <v>0.36858323301516083</v>
      </c>
      <c r="O157" s="8">
        <f>N157/(N157+N158)</f>
        <v>0.66585095720279297</v>
      </c>
      <c r="Q157" s="1"/>
      <c r="S157" s="1"/>
      <c r="U157" s="1"/>
      <c r="V157" s="8"/>
      <c r="W157" s="1"/>
      <c r="X157" s="8"/>
      <c r="Y157" s="1"/>
      <c r="AB157" s="9"/>
    </row>
    <row r="158" spans="1:30" ht="15">
      <c r="A158" s="1" t="s">
        <v>167</v>
      </c>
      <c r="B158" s="7">
        <v>-4.0152073650000002</v>
      </c>
      <c r="C158" s="7">
        <v>9.0631499999999999E-4</v>
      </c>
      <c r="D158">
        <f t="shared" si="48"/>
        <v>1.3063378606855458</v>
      </c>
      <c r="E158">
        <v>3.4481700000000002</v>
      </c>
      <c r="I158" s="4" t="s">
        <v>206</v>
      </c>
      <c r="J158" s="4" t="s">
        <v>40</v>
      </c>
      <c r="K158">
        <v>3.12826</v>
      </c>
      <c r="L158">
        <v>3.4481700000000002</v>
      </c>
      <c r="M158">
        <f t="shared" si="46"/>
        <v>0.10226451765518216</v>
      </c>
      <c r="N158">
        <f t="shared" si="47"/>
        <v>0.1849689231063244</v>
      </c>
      <c r="O158" s="8">
        <f>N158/(N158+N157)</f>
        <v>0.33414904279720703</v>
      </c>
      <c r="Q158" s="1"/>
      <c r="V158" s="8">
        <v>0.86551676033895986</v>
      </c>
      <c r="W158" s="1" t="s">
        <v>152</v>
      </c>
      <c r="X158" s="8">
        <v>0</v>
      </c>
      <c r="Y158" s="1" t="s">
        <v>119</v>
      </c>
      <c r="Z158">
        <f>O150*O161*O175*O178</f>
        <v>0</v>
      </c>
      <c r="AA158">
        <f>R161*T159*V158*X158</f>
        <v>0</v>
      </c>
      <c r="AB158" s="9">
        <v>7</v>
      </c>
      <c r="AC158">
        <v>2E-3</v>
      </c>
      <c r="AD158" t="s">
        <v>10</v>
      </c>
    </row>
    <row r="159" spans="1:30" ht="15">
      <c r="A159" s="1" t="s">
        <v>168</v>
      </c>
      <c r="B159" s="7">
        <v>-5.7725969600000004</v>
      </c>
      <c r="C159" s="7">
        <v>8.8316399999999998E-4</v>
      </c>
      <c r="D159">
        <f t="shared" si="48"/>
        <v>1.2729686371675293</v>
      </c>
      <c r="E159">
        <v>2.1565799999999999</v>
      </c>
      <c r="I159" s="4" t="s">
        <v>208</v>
      </c>
      <c r="J159" s="4" t="s">
        <v>105</v>
      </c>
      <c r="K159">
        <v>2.01349</v>
      </c>
      <c r="L159">
        <v>2.29148</v>
      </c>
      <c r="M159">
        <f t="shared" si="46"/>
        <v>0.13806375993921</v>
      </c>
      <c r="N159">
        <f t="shared" si="47"/>
        <v>0.2412838268020453</v>
      </c>
      <c r="O159" s="8">
        <f>N159/(N159+N160+N161)</f>
        <v>0.19907605079634663</v>
      </c>
      <c r="Q159" s="1"/>
      <c r="S159" s="1"/>
      <c r="T159">
        <v>0.10931573404889647</v>
      </c>
      <c r="U159" s="1" t="s">
        <v>145</v>
      </c>
      <c r="V159" s="8">
        <v>0.13448323966104009</v>
      </c>
      <c r="W159" s="1" t="s">
        <v>7</v>
      </c>
      <c r="X159" s="8">
        <v>1</v>
      </c>
      <c r="Y159" s="1" t="s">
        <v>119</v>
      </c>
      <c r="Z159">
        <f>O150*O161*O176*O179</f>
        <v>1.987236005722101E-3</v>
      </c>
      <c r="AA159">
        <f>R161*T159*V159*X159</f>
        <v>1.987236005722101E-3</v>
      </c>
      <c r="AB159" s="9">
        <f t="shared" ref="AB159:AB163" si="50">AB158+1</f>
        <v>8</v>
      </c>
      <c r="AC159" t="s">
        <v>15</v>
      </c>
      <c r="AD159">
        <v>1.4E-3</v>
      </c>
    </row>
    <row r="160" spans="1:30" ht="15">
      <c r="A160" s="1" t="s">
        <v>169</v>
      </c>
      <c r="B160" s="7">
        <v>-3.55</v>
      </c>
      <c r="C160" s="7">
        <v>8.4591799999999997E-4</v>
      </c>
      <c r="D160">
        <f t="shared" si="48"/>
        <v>1.2192832629222681</v>
      </c>
      <c r="E160">
        <v>3.2732999999999999</v>
      </c>
      <c r="I160" s="4" t="s">
        <v>208</v>
      </c>
      <c r="J160" s="4" t="s">
        <v>104</v>
      </c>
      <c r="K160">
        <v>2.01349</v>
      </c>
      <c r="L160">
        <v>3.8474300000000001</v>
      </c>
      <c r="M160">
        <f t="shared" si="46"/>
        <v>0.91082647542327011</v>
      </c>
      <c r="N160">
        <f t="shared" si="47"/>
        <v>0.83824184844304939</v>
      </c>
      <c r="O160" s="8">
        <f>N160/(N160+N159+N161)</f>
        <v>0.69160821515475668</v>
      </c>
      <c r="Q160" s="1"/>
      <c r="S160" s="1"/>
      <c r="U160" s="1"/>
      <c r="V160" s="8">
        <v>1</v>
      </c>
      <c r="W160" s="1" t="s">
        <v>152</v>
      </c>
      <c r="X160" s="8">
        <v>0</v>
      </c>
      <c r="Y160" s="1" t="s">
        <v>119</v>
      </c>
      <c r="Z160">
        <f>O150*O160*O170*O178</f>
        <v>0</v>
      </c>
      <c r="AA160">
        <f>R161*T161*V160*X160</f>
        <v>0</v>
      </c>
      <c r="AB160" s="9">
        <f t="shared" si="50"/>
        <v>9</v>
      </c>
      <c r="AC160">
        <v>7.0000000000000007E-2</v>
      </c>
      <c r="AD160" t="s">
        <v>10</v>
      </c>
    </row>
    <row r="161" spans="1:30" ht="15">
      <c r="A161" s="1" t="s">
        <v>170</v>
      </c>
      <c r="B161" s="7">
        <v>-4.5999999999999996</v>
      </c>
      <c r="C161" s="7">
        <v>6.9378300000000001E-4</v>
      </c>
      <c r="D161">
        <f>C161/0.000693783</f>
        <v>1</v>
      </c>
      <c r="E161">
        <v>2.4271600000000002</v>
      </c>
      <c r="I161" s="4" t="s">
        <v>208</v>
      </c>
      <c r="J161" s="4" t="s">
        <v>42</v>
      </c>
      <c r="K161">
        <v>2.01349</v>
      </c>
      <c r="L161">
        <v>2.1565799999999999</v>
      </c>
      <c r="M161">
        <f>(L161-K161)/K161</f>
        <v>7.1065662109074265E-2</v>
      </c>
      <c r="N161">
        <f>1-EXP(-2*M161)</f>
        <v>0.13249267571605061</v>
      </c>
      <c r="O161" s="8">
        <f>N161/(N161+N160+N159)</f>
        <v>0.10931573404889647</v>
      </c>
      <c r="Q161" s="1"/>
      <c r="R161">
        <v>0.13517569443967245</v>
      </c>
      <c r="S161" s="1" t="s">
        <v>142</v>
      </c>
      <c r="T161">
        <v>0.69160821515475668</v>
      </c>
      <c r="U161" s="1" t="s">
        <v>148</v>
      </c>
      <c r="V161" s="8">
        <v>0</v>
      </c>
      <c r="W161" s="1" t="s">
        <v>9</v>
      </c>
      <c r="X161" s="8">
        <v>1</v>
      </c>
      <c r="Y161" s="1" t="s">
        <v>119</v>
      </c>
      <c r="Z161">
        <f>O150*O160*O169*O177</f>
        <v>0</v>
      </c>
      <c r="AA161">
        <f>R161*T161*V161*X161</f>
        <v>0</v>
      </c>
      <c r="AB161" s="9">
        <f t="shared" si="50"/>
        <v>10</v>
      </c>
      <c r="AC161">
        <v>2.8000000000000001E-2</v>
      </c>
      <c r="AD161">
        <v>0</v>
      </c>
    </row>
    <row r="162" spans="1:30" ht="15">
      <c r="A162" s="1" t="s">
        <v>171</v>
      </c>
      <c r="B162" s="7">
        <v>-5.624057326</v>
      </c>
      <c r="C162" s="7">
        <v>8.8963200000000001E-4</v>
      </c>
      <c r="D162">
        <f t="shared" si="48"/>
        <v>1.2822914369478642</v>
      </c>
      <c r="E162">
        <v>2.3060700000000001</v>
      </c>
      <c r="I162" s="4" t="s">
        <v>210</v>
      </c>
      <c r="J162" s="4" t="s">
        <v>38</v>
      </c>
      <c r="K162">
        <v>2.0006300000000001</v>
      </c>
      <c r="L162">
        <v>2.2699099999999999</v>
      </c>
      <c r="M162">
        <f t="shared" si="46"/>
        <v>0.13459760175544688</v>
      </c>
      <c r="N162">
        <f t="shared" si="47"/>
        <v>0.23600589324046239</v>
      </c>
      <c r="O162" s="8">
        <f>N162/(N162+N163+N164)</f>
        <v>0.20609948681790533</v>
      </c>
      <c r="Q162" s="1"/>
      <c r="S162" s="1"/>
      <c r="U162" s="1"/>
      <c r="V162" s="8">
        <v>2.1512401839224017E-2</v>
      </c>
      <c r="W162" s="1" t="s">
        <v>7</v>
      </c>
      <c r="X162" s="8">
        <v>1</v>
      </c>
      <c r="Y162" s="1" t="s">
        <v>119</v>
      </c>
      <c r="Z162">
        <f>O150*O159*O168*O179</f>
        <v>5.789039698854123E-4</v>
      </c>
      <c r="AA162">
        <f>R161*T163*V162*X162</f>
        <v>5.789039698854123E-4</v>
      </c>
      <c r="AB162" s="9">
        <f t="shared" si="50"/>
        <v>11</v>
      </c>
      <c r="AC162" t="s">
        <v>15</v>
      </c>
      <c r="AD162">
        <v>0</v>
      </c>
    </row>
    <row r="163" spans="1:30" ht="15">
      <c r="A163" s="1" t="s">
        <v>172</v>
      </c>
      <c r="B163" s="7">
        <v>-3.5874694159999998</v>
      </c>
      <c r="C163" s="7">
        <v>1.005913E-3</v>
      </c>
      <c r="D163">
        <f t="shared" si="48"/>
        <v>1.449895716672216</v>
      </c>
      <c r="E163">
        <v>4.0874800000000002</v>
      </c>
      <c r="I163" s="4" t="s">
        <v>211</v>
      </c>
      <c r="J163" s="4" t="s">
        <v>40</v>
      </c>
      <c r="K163">
        <v>2.0006300000000001</v>
      </c>
      <c r="L163">
        <v>3.4481700000000002</v>
      </c>
      <c r="M163">
        <f t="shared" si="46"/>
        <v>0.72354208424346333</v>
      </c>
      <c r="N163">
        <f t="shared" si="47"/>
        <v>0.7647447463313457</v>
      </c>
      <c r="O163" s="8">
        <f>N163/(N163+N162+N164)</f>
        <v>0.66783713576588455</v>
      </c>
      <c r="Q163" s="1"/>
      <c r="S163" s="1"/>
      <c r="T163">
        <v>0.19907605079634663</v>
      </c>
      <c r="U163" s="1" t="s">
        <v>149</v>
      </c>
      <c r="V163" s="8">
        <v>0.97848759816077602</v>
      </c>
      <c r="W163" s="1" t="s">
        <v>9</v>
      </c>
      <c r="X163" s="8">
        <v>1</v>
      </c>
      <c r="Y163" s="1" t="s">
        <v>119</v>
      </c>
      <c r="Z163">
        <f>O150*O159*O167*O177</f>
        <v>2.6331339442818253E-2</v>
      </c>
      <c r="AA163">
        <f>R161*T163*V163*X163</f>
        <v>2.6331339442818253E-2</v>
      </c>
      <c r="AB163" s="9">
        <f t="shared" si="50"/>
        <v>12</v>
      </c>
      <c r="AC163">
        <v>5.0000000000000001E-3</v>
      </c>
      <c r="AD163">
        <v>3.0300000000000001E-2</v>
      </c>
    </row>
    <row r="164" spans="1:30" ht="15">
      <c r="A164" s="1" t="s">
        <v>173</v>
      </c>
      <c r="B164" s="7">
        <v>-3.3</v>
      </c>
      <c r="C164" s="7">
        <v>8.6750399999999995E-4</v>
      </c>
      <c r="D164">
        <f t="shared" si="48"/>
        <v>1.2503967378849006</v>
      </c>
      <c r="E164">
        <v>3.4086699999999999</v>
      </c>
      <c r="I164" s="4" t="s">
        <v>211</v>
      </c>
      <c r="J164" s="4" t="s">
        <v>106</v>
      </c>
      <c r="K164">
        <v>2.0006300000000001</v>
      </c>
      <c r="L164">
        <v>2.1565799999999999</v>
      </c>
      <c r="M164">
        <f t="shared" si="46"/>
        <v>7.7950445609632865E-2</v>
      </c>
      <c r="N164">
        <f t="shared" si="47"/>
        <v>0.14435601199875236</v>
      </c>
      <c r="O164" s="8">
        <f>N164/(N164+N163+N162)</f>
        <v>0.12606337741621029</v>
      </c>
      <c r="Q164" s="1" t="s">
        <v>123</v>
      </c>
      <c r="S164" s="1"/>
      <c r="U164" s="1"/>
      <c r="W164" s="1"/>
      <c r="X164" s="8"/>
      <c r="Y164" s="1"/>
      <c r="AB164" s="9"/>
    </row>
    <row r="165" spans="1:30" ht="15">
      <c r="I165" s="4" t="s">
        <v>213</v>
      </c>
      <c r="J165" s="4" t="s">
        <v>107</v>
      </c>
      <c r="K165">
        <v>1</v>
      </c>
      <c r="L165">
        <v>3.2732999999999999</v>
      </c>
      <c r="M165">
        <f t="shared" si="46"/>
        <v>2.2732999999999999</v>
      </c>
      <c r="N165">
        <f t="shared" si="47"/>
        <v>0.98939680597351976</v>
      </c>
      <c r="O165" s="8">
        <f>N165/(N165+N166)</f>
        <v>0.51216268085725547</v>
      </c>
      <c r="Q165" s="1"/>
      <c r="S165" s="1"/>
      <c r="U165" s="1"/>
      <c r="V165" s="8">
        <v>1</v>
      </c>
      <c r="W165" s="1" t="s">
        <v>152</v>
      </c>
      <c r="X165" s="8">
        <v>0</v>
      </c>
      <c r="Y165" s="1" t="s">
        <v>119</v>
      </c>
      <c r="Z165">
        <f>O151*O158*O174*O178</f>
        <v>0</v>
      </c>
      <c r="AA165">
        <f>R168*T166*V165*X165</f>
        <v>0</v>
      </c>
      <c r="AB165" s="9">
        <v>13</v>
      </c>
      <c r="AC165">
        <v>0.106</v>
      </c>
      <c r="AD165" t="s">
        <v>10</v>
      </c>
    </row>
    <row r="166" spans="1:30" ht="15">
      <c r="I166" s="4" t="s">
        <v>213</v>
      </c>
      <c r="J166" s="4" t="s">
        <v>96</v>
      </c>
      <c r="K166">
        <v>1</v>
      </c>
      <c r="L166">
        <v>2.4271600000000002</v>
      </c>
      <c r="M166">
        <f t="shared" si="46"/>
        <v>1.4271600000000002</v>
      </c>
      <c r="N166">
        <f t="shared" si="47"/>
        <v>0.94240502761082523</v>
      </c>
      <c r="O166" s="8">
        <f>N166/(N165+N166)</f>
        <v>0.48783731914274459</v>
      </c>
      <c r="Q166" s="1"/>
      <c r="S166" s="1"/>
      <c r="T166">
        <v>0.33414904279720703</v>
      </c>
      <c r="U166" s="1" t="s">
        <v>146</v>
      </c>
      <c r="V166" s="8">
        <v>0</v>
      </c>
      <c r="W166" s="1" t="s">
        <v>153</v>
      </c>
      <c r="X166" s="8">
        <v>1</v>
      </c>
      <c r="Y166" s="1" t="s">
        <v>119</v>
      </c>
      <c r="Z166">
        <f>O151*O158*O173*O180</f>
        <v>0</v>
      </c>
      <c r="AA166">
        <f>R168*T166*V166*X166</f>
        <v>0</v>
      </c>
      <c r="AB166" s="9">
        <f t="shared" ref="AB166:AB170" si="51">AB165+1</f>
        <v>14</v>
      </c>
      <c r="AC166">
        <v>1.9E-2</v>
      </c>
      <c r="AD166">
        <v>0</v>
      </c>
    </row>
    <row r="167" spans="1:30" ht="15">
      <c r="I167" s="4" t="s">
        <v>33</v>
      </c>
      <c r="J167" s="4" t="s">
        <v>91</v>
      </c>
      <c r="K167">
        <v>2.29148</v>
      </c>
      <c r="L167">
        <v>3.2732999999999999</v>
      </c>
      <c r="M167">
        <f t="shared" si="46"/>
        <v>0.42846544591268521</v>
      </c>
      <c r="N167">
        <f t="shared" si="47"/>
        <v>0.57553719246402313</v>
      </c>
      <c r="O167" s="8">
        <f>N167/(N167+N168)</f>
        <v>0.97848759816077602</v>
      </c>
      <c r="Q167" s="1"/>
      <c r="S167" s="1"/>
      <c r="U167" s="1"/>
      <c r="V167" s="8">
        <v>1</v>
      </c>
      <c r="W167" s="1" t="s">
        <v>152</v>
      </c>
      <c r="X167" s="8">
        <v>0</v>
      </c>
      <c r="Y167" s="1" t="s">
        <v>119</v>
      </c>
      <c r="Z167">
        <f>O151*O157*O170*O178</f>
        <v>0</v>
      </c>
      <c r="AA167">
        <f>R168*T168*V167*X167</f>
        <v>0</v>
      </c>
      <c r="AB167" s="9">
        <f t="shared" si="51"/>
        <v>15</v>
      </c>
      <c r="AC167">
        <v>0.54900000000000004</v>
      </c>
      <c r="AD167" t="s">
        <v>10</v>
      </c>
    </row>
    <row r="168" spans="1:30" ht="15">
      <c r="I168" s="4" t="s">
        <v>34</v>
      </c>
      <c r="J168" s="4" t="s">
        <v>95</v>
      </c>
      <c r="K168">
        <v>2.29148</v>
      </c>
      <c r="L168">
        <v>2.3060700000000001</v>
      </c>
      <c r="M168">
        <f t="shared" si="46"/>
        <v>6.3670640808560853E-3</v>
      </c>
      <c r="N168">
        <f t="shared" si="47"/>
        <v>1.265339221567785E-2</v>
      </c>
      <c r="O168" s="8">
        <f>N168/(N167+N168)</f>
        <v>2.1512401839224017E-2</v>
      </c>
      <c r="Q168" s="1"/>
      <c r="R168">
        <v>0.53766071006357463</v>
      </c>
      <c r="S168" s="1" t="s">
        <v>143</v>
      </c>
      <c r="T168">
        <v>0.66585095720279297</v>
      </c>
      <c r="U168" s="1" t="s">
        <v>148</v>
      </c>
      <c r="V168" s="8">
        <v>0</v>
      </c>
      <c r="W168" s="1" t="s">
        <v>154</v>
      </c>
      <c r="X168" s="8">
        <v>1</v>
      </c>
      <c r="Y168" s="1" t="s">
        <v>119</v>
      </c>
      <c r="Z168">
        <f>O151*O157*O169*O177</f>
        <v>0</v>
      </c>
      <c r="AA168">
        <f>R168*T168*V168*X168</f>
        <v>0</v>
      </c>
      <c r="AB168" s="9">
        <f t="shared" si="51"/>
        <v>16</v>
      </c>
      <c r="AC168">
        <v>0.22</v>
      </c>
      <c r="AD168">
        <v>0</v>
      </c>
    </row>
    <row r="169" spans="1:30" ht="15">
      <c r="I169" s="4" t="s">
        <v>36</v>
      </c>
      <c r="J169" s="4" t="s">
        <v>107</v>
      </c>
      <c r="K169">
        <v>3.8474300000000001</v>
      </c>
      <c r="L169">
        <v>3.2732999999999999</v>
      </c>
      <c r="M169">
        <f t="shared" si="46"/>
        <v>-0.14922428738144689</v>
      </c>
      <c r="N169">
        <f t="shared" si="47"/>
        <v>-0.34776622621688813</v>
      </c>
      <c r="O169" s="8">
        <v>0</v>
      </c>
      <c r="Q169" s="1"/>
      <c r="S169" s="1"/>
      <c r="U169" s="1"/>
      <c r="V169" s="8">
        <v>0.48783731914274459</v>
      </c>
      <c r="W169" s="1" t="s">
        <v>153</v>
      </c>
      <c r="X169" s="8">
        <v>1</v>
      </c>
      <c r="Y169" s="1" t="s">
        <v>119</v>
      </c>
      <c r="Z169">
        <f>O151*O156*O166*O180</f>
        <v>0</v>
      </c>
      <c r="AA169">
        <f>R168*T170*V169*X169</f>
        <v>0</v>
      </c>
      <c r="AB169" s="9">
        <f t="shared" si="51"/>
        <v>17</v>
      </c>
      <c r="AC169">
        <v>0</v>
      </c>
      <c r="AD169">
        <v>0</v>
      </c>
    </row>
    <row r="170" spans="1:30" ht="15">
      <c r="A170" t="s">
        <v>131</v>
      </c>
      <c r="B170" t="s">
        <v>49</v>
      </c>
      <c r="I170" s="4" t="s">
        <v>37</v>
      </c>
      <c r="J170" s="4" t="s">
        <v>93</v>
      </c>
      <c r="K170">
        <v>3.8474300000000001</v>
      </c>
      <c r="L170">
        <v>4.0874800000000002</v>
      </c>
      <c r="M170">
        <f t="shared" si="46"/>
        <v>6.2392298235445502E-2</v>
      </c>
      <c r="N170">
        <f t="shared" si="47"/>
        <v>0.11731298399334422</v>
      </c>
      <c r="O170" s="8">
        <f>N170/N170</f>
        <v>1</v>
      </c>
      <c r="Q170" s="1"/>
      <c r="S170" s="1"/>
      <c r="T170">
        <v>0</v>
      </c>
      <c r="U170" s="1" t="s">
        <v>150</v>
      </c>
      <c r="V170" s="8">
        <v>0.51216268085725547</v>
      </c>
      <c r="W170" s="1" t="s">
        <v>154</v>
      </c>
      <c r="X170" s="8">
        <v>1</v>
      </c>
      <c r="Y170" s="1" t="s">
        <v>119</v>
      </c>
      <c r="Z170">
        <f>O151*O156*O165*O177</f>
        <v>0</v>
      </c>
      <c r="AA170">
        <f>R168*T170*V170*X170</f>
        <v>0</v>
      </c>
      <c r="AB170" s="9">
        <f t="shared" si="51"/>
        <v>18</v>
      </c>
      <c r="AC170">
        <v>0</v>
      </c>
      <c r="AD170">
        <v>0</v>
      </c>
    </row>
    <row r="171" spans="1:30" ht="15">
      <c r="A171" s="1" t="s">
        <v>50</v>
      </c>
      <c r="B171">
        <v>1.8198099999999999</v>
      </c>
      <c r="G171">
        <v>2.5407000000000002</v>
      </c>
      <c r="H171">
        <v>2.5497000000000001</v>
      </c>
      <c r="I171" s="4" t="s">
        <v>196</v>
      </c>
      <c r="J171" s="4" t="s">
        <v>194</v>
      </c>
      <c r="K171">
        <v>2.2699099999999999</v>
      </c>
      <c r="L171">
        <v>2.4271600000000002</v>
      </c>
      <c r="M171">
        <f>(L171-K171)/K171</f>
        <v>6.9275874373874002E-2</v>
      </c>
      <c r="N171">
        <f>1-EXP(-2*M171)</f>
        <v>0.12938180329807836</v>
      </c>
      <c r="O171" s="8">
        <f>N171/(N171+N172)</f>
        <v>0.80491401814729913</v>
      </c>
      <c r="Q171" s="1"/>
      <c r="S171" s="1"/>
      <c r="U171" s="1"/>
      <c r="W171" s="1"/>
      <c r="X171" s="8"/>
      <c r="Y171" s="1"/>
      <c r="AB171" s="9"/>
    </row>
    <row r="172" spans="1:30" ht="15">
      <c r="A172" s="1" t="s">
        <v>51</v>
      </c>
      <c r="B172">
        <v>2.1235499999999998</v>
      </c>
      <c r="I172" s="4" t="s">
        <v>38</v>
      </c>
      <c r="J172" s="4" t="s">
        <v>95</v>
      </c>
      <c r="K172">
        <v>2.2699099999999999</v>
      </c>
      <c r="L172">
        <v>2.3060700000000001</v>
      </c>
      <c r="M172">
        <f>(L172-K172)/K172</f>
        <v>1.5930147010233972E-2</v>
      </c>
      <c r="N172">
        <f t="shared" si="47"/>
        <v>3.1358102308089775E-2</v>
      </c>
      <c r="O172" s="8">
        <f>N172/(N172+N171)</f>
        <v>0.19508598185270093</v>
      </c>
      <c r="Q172" s="1"/>
      <c r="S172" s="1"/>
      <c r="U172" s="1"/>
      <c r="V172" s="8">
        <v>0.19508598185270093</v>
      </c>
      <c r="W172" s="1" t="s">
        <v>7</v>
      </c>
      <c r="X172" s="8">
        <v>1</v>
      </c>
      <c r="Y172" s="1" t="s">
        <v>119</v>
      </c>
      <c r="Z172">
        <f>O152*O155*O172*O179</f>
        <v>1.8274972180225234E-2</v>
      </c>
      <c r="AA172">
        <f>R175*T173*V172*X172</f>
        <v>1.8274972180225234E-2</v>
      </c>
      <c r="AB172" s="9">
        <v>19</v>
      </c>
      <c r="AC172">
        <v>0</v>
      </c>
      <c r="AD172">
        <v>2E-3</v>
      </c>
    </row>
    <row r="173" spans="1:30" ht="15">
      <c r="A173" s="1" t="s">
        <v>52</v>
      </c>
      <c r="B173">
        <v>3.12826</v>
      </c>
      <c r="I173" s="4" t="s">
        <v>40</v>
      </c>
      <c r="J173" s="4" t="s">
        <v>96</v>
      </c>
      <c r="K173">
        <v>3.4481700000000002</v>
      </c>
      <c r="L173">
        <v>2.4271600000000002</v>
      </c>
      <c r="M173">
        <f t="shared" si="46"/>
        <v>-0.29610199033110313</v>
      </c>
      <c r="N173">
        <f t="shared" si="47"/>
        <v>-0.80796875566550863</v>
      </c>
      <c r="O173" s="8">
        <v>0</v>
      </c>
      <c r="Q173" s="1"/>
      <c r="S173" s="1"/>
      <c r="T173">
        <v>0.46815047477850869</v>
      </c>
      <c r="U173" s="1" t="s">
        <v>151</v>
      </c>
      <c r="V173" s="8">
        <v>0.80491401814729913</v>
      </c>
      <c r="W173" s="1" t="s">
        <v>153</v>
      </c>
      <c r="X173" s="8">
        <v>1</v>
      </c>
      <c r="Y173" s="1" t="s">
        <v>119</v>
      </c>
      <c r="Z173">
        <f>O152*O155*O171*O180</f>
        <v>7.5401528851118463E-2</v>
      </c>
      <c r="AA173">
        <f>R175*T173*V173*X173</f>
        <v>7.5401528851118463E-2</v>
      </c>
      <c r="AB173" s="9">
        <f t="shared" ref="AB173:AB177" si="52">AB172+1</f>
        <v>20</v>
      </c>
      <c r="AC173">
        <v>0</v>
      </c>
      <c r="AD173">
        <v>8.8099999999999998E-2</v>
      </c>
    </row>
    <row r="174" spans="1:30" ht="15">
      <c r="A174" s="1" t="s">
        <v>163</v>
      </c>
      <c r="B174">
        <v>1</v>
      </c>
      <c r="I174" s="4" t="s">
        <v>40</v>
      </c>
      <c r="J174" s="4" t="s">
        <v>93</v>
      </c>
      <c r="K174">
        <v>3.4481700000000002</v>
      </c>
      <c r="L174">
        <v>4.0874800000000002</v>
      </c>
      <c r="M174">
        <f t="shared" si="46"/>
        <v>0.18540559195167292</v>
      </c>
      <c r="N174">
        <f t="shared" si="47"/>
        <v>0.30982575473631468</v>
      </c>
      <c r="O174" s="8">
        <f>N174/N174</f>
        <v>1</v>
      </c>
      <c r="Q174" s="1"/>
      <c r="S174" s="1"/>
      <c r="U174" s="1"/>
      <c r="V174" s="8">
        <v>2.1512401839224017E-2</v>
      </c>
      <c r="W174" s="1" t="s">
        <v>7</v>
      </c>
      <c r="X174" s="8">
        <v>1</v>
      </c>
      <c r="Y174" s="1" t="s">
        <v>119</v>
      </c>
      <c r="Z174">
        <f>O152*O154*O168*O179</f>
        <v>2.289406281918786E-3</v>
      </c>
      <c r="AA174">
        <f>R175*T175*V174*X174</f>
        <v>2.289406281918786E-3</v>
      </c>
      <c r="AB174" s="9">
        <f t="shared" si="52"/>
        <v>21</v>
      </c>
      <c r="AC174">
        <v>0</v>
      </c>
      <c r="AD174">
        <v>0</v>
      </c>
    </row>
    <row r="175" spans="1:30" ht="15">
      <c r="A175" s="1" t="s">
        <v>161</v>
      </c>
      <c r="B175">
        <v>2.01349</v>
      </c>
      <c r="I175" s="4" t="s">
        <v>42</v>
      </c>
      <c r="J175" s="4" t="s">
        <v>93</v>
      </c>
      <c r="K175">
        <v>2.1565799999999999</v>
      </c>
      <c r="L175">
        <v>4.0874800000000002</v>
      </c>
      <c r="M175">
        <f t="shared" si="46"/>
        <v>0.89535282716152442</v>
      </c>
      <c r="N175">
        <f t="shared" si="47"/>
        <v>0.83315760493949453</v>
      </c>
      <c r="O175" s="8">
        <f>N175/(N175+N176)</f>
        <v>0.86551676033895986</v>
      </c>
      <c r="Q175" s="1"/>
      <c r="R175">
        <v>0.200099126409439</v>
      </c>
      <c r="S175" s="1" t="s">
        <v>144</v>
      </c>
      <c r="T175">
        <v>0.53184952522149131</v>
      </c>
      <c r="U175" s="1" t="s">
        <v>149</v>
      </c>
      <c r="V175" s="8">
        <v>0.97848759816077602</v>
      </c>
      <c r="W175" s="1" t="s">
        <v>154</v>
      </c>
      <c r="X175" s="8">
        <v>1</v>
      </c>
      <c r="Y175" s="1" t="s">
        <v>119</v>
      </c>
      <c r="Z175">
        <f>O152*O154*O167*O177</f>
        <v>0.10413321909617652</v>
      </c>
      <c r="AA175">
        <f>R175*T175*V175*X175</f>
        <v>0.10413321909617652</v>
      </c>
      <c r="AB175" s="9">
        <f t="shared" si="52"/>
        <v>22</v>
      </c>
      <c r="AC175">
        <v>0</v>
      </c>
      <c r="AD175">
        <v>0.1326</v>
      </c>
    </row>
    <row r="176" spans="1:30" ht="15">
      <c r="A176" s="1" t="s">
        <v>164</v>
      </c>
      <c r="B176">
        <v>2.29148</v>
      </c>
      <c r="I176" s="4" t="s">
        <v>42</v>
      </c>
      <c r="J176" s="4" t="s">
        <v>95</v>
      </c>
      <c r="K176">
        <v>2.1565799999999999</v>
      </c>
      <c r="L176">
        <v>2.3060700000000001</v>
      </c>
      <c r="M176">
        <f t="shared" si="46"/>
        <v>6.9318086971037529E-2</v>
      </c>
      <c r="N176">
        <f t="shared" si="47"/>
        <v>0.12945530230589186</v>
      </c>
      <c r="O176" s="8">
        <f>N176/(N176+N175)</f>
        <v>0.13448323966104009</v>
      </c>
      <c r="Q176" s="1"/>
      <c r="S176" s="1"/>
      <c r="U176" s="1"/>
      <c r="V176" s="8">
        <v>0.48783731914274459</v>
      </c>
      <c r="W176" s="1" t="s">
        <v>153</v>
      </c>
      <c r="X176" s="8">
        <v>1</v>
      </c>
      <c r="Y176" s="1" t="s">
        <v>119</v>
      </c>
      <c r="Z176">
        <f>O152*O153*O166*O180</f>
        <v>0</v>
      </c>
      <c r="AA176">
        <f>R175*T177*V176*X176</f>
        <v>0</v>
      </c>
      <c r="AB176" s="9">
        <f t="shared" si="52"/>
        <v>23</v>
      </c>
      <c r="AC176">
        <v>0</v>
      </c>
      <c r="AD176">
        <v>0</v>
      </c>
    </row>
    <row r="177" spans="1:32" ht="15">
      <c r="A177" s="1" t="s">
        <v>165</v>
      </c>
      <c r="B177">
        <v>3.8474300000000001</v>
      </c>
      <c r="I177" s="4" t="s">
        <v>91</v>
      </c>
      <c r="J177" s="4" t="s">
        <v>126</v>
      </c>
      <c r="K177">
        <v>3.2732999999999999</v>
      </c>
      <c r="L177">
        <v>3.4086699999999999</v>
      </c>
      <c r="M177">
        <f t="shared" si="46"/>
        <v>4.1355818287355267E-2</v>
      </c>
      <c r="N177">
        <f t="shared" si="47"/>
        <v>7.9383418901721958E-2</v>
      </c>
      <c r="O177" s="8">
        <v>1</v>
      </c>
      <c r="Q177" s="1"/>
      <c r="S177" s="1"/>
      <c r="T177">
        <v>0</v>
      </c>
      <c r="U177" s="1" t="s">
        <v>150</v>
      </c>
      <c r="V177" s="8">
        <v>0.51216268085725547</v>
      </c>
      <c r="W177" s="1" t="s">
        <v>154</v>
      </c>
      <c r="X177" s="8">
        <v>1</v>
      </c>
      <c r="Y177" s="1" t="s">
        <v>119</v>
      </c>
      <c r="Z177">
        <f>O152*O153*O165*O177</f>
        <v>0</v>
      </c>
      <c r="AA177">
        <f>R175*T177*V177*X177</f>
        <v>0</v>
      </c>
      <c r="AB177" s="9">
        <f t="shared" si="52"/>
        <v>24</v>
      </c>
      <c r="AC177">
        <v>0</v>
      </c>
      <c r="AD177">
        <v>0</v>
      </c>
    </row>
    <row r="178" spans="1:32" ht="15">
      <c r="A178" s="1" t="s">
        <v>169</v>
      </c>
      <c r="B178">
        <v>3.2732999999999999</v>
      </c>
      <c r="I178" s="4" t="s">
        <v>93</v>
      </c>
      <c r="J178" s="4" t="s">
        <v>127</v>
      </c>
      <c r="K178">
        <v>4.0874800000000002</v>
      </c>
      <c r="L178">
        <v>3.4086699999999999</v>
      </c>
      <c r="M178">
        <f t="shared" si="46"/>
        <v>-0.16607053734819505</v>
      </c>
      <c r="N178">
        <f t="shared" si="47"/>
        <v>-0.39394948564239884</v>
      </c>
      <c r="O178" s="8">
        <v>0</v>
      </c>
      <c r="Q178" s="1"/>
      <c r="R178" s="1"/>
      <c r="S178" s="1"/>
      <c r="T178" s="1"/>
      <c r="U178" s="1"/>
      <c r="V178" s="1"/>
      <c r="W178" s="1"/>
      <c r="X178" s="1"/>
      <c r="Y178" s="1"/>
      <c r="AA178" s="1"/>
      <c r="AB178" s="1"/>
    </row>
    <row r="179" spans="1:32" ht="15">
      <c r="A179" s="1" t="s">
        <v>162</v>
      </c>
      <c r="B179">
        <v>2.0006300000000001</v>
      </c>
      <c r="I179" s="4" t="s">
        <v>95</v>
      </c>
      <c r="J179" s="4" t="s">
        <v>127</v>
      </c>
      <c r="K179">
        <v>2.3060700000000001</v>
      </c>
      <c r="L179">
        <v>3.4086699999999999</v>
      </c>
      <c r="M179">
        <f>(L179-K179)/K179</f>
        <v>0.47812945834254805</v>
      </c>
      <c r="N179">
        <f t="shared" si="47"/>
        <v>0.61567199706550424</v>
      </c>
      <c r="O179" s="8">
        <v>1</v>
      </c>
      <c r="Q179" s="1"/>
      <c r="R179" s="1"/>
      <c r="S179" s="1"/>
      <c r="T179" s="1"/>
      <c r="U179" s="1"/>
      <c r="V179" s="1"/>
      <c r="W179" s="1"/>
      <c r="X179" s="1"/>
      <c r="Y179" s="1"/>
      <c r="AA179" s="1"/>
      <c r="AB179" s="1"/>
    </row>
    <row r="180" spans="1:32" ht="15">
      <c r="A180" s="1" t="s">
        <v>166</v>
      </c>
      <c r="B180">
        <v>2.2699099999999999</v>
      </c>
      <c r="I180" s="5" t="s">
        <v>96</v>
      </c>
      <c r="J180" s="4" t="s">
        <v>127</v>
      </c>
      <c r="K180">
        <v>2.4271600000000002</v>
      </c>
      <c r="L180">
        <v>3.4086699999999999</v>
      </c>
      <c r="M180">
        <f>(L180-K180)/K180</f>
        <v>0.40438619621285765</v>
      </c>
      <c r="N180">
        <f t="shared" si="47"/>
        <v>0.5545954873031923</v>
      </c>
      <c r="O180" s="8">
        <v>1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32">
      <c r="A181" s="1" t="s">
        <v>53</v>
      </c>
      <c r="B181">
        <v>3.4481700000000002</v>
      </c>
      <c r="AE181" t="s">
        <v>26</v>
      </c>
    </row>
    <row r="182" spans="1:32" ht="15">
      <c r="A182" s="1" t="s">
        <v>170</v>
      </c>
      <c r="B182">
        <v>2.4271600000000002</v>
      </c>
      <c r="AA182">
        <v>0</v>
      </c>
      <c r="AB182" s="11" t="s">
        <v>16</v>
      </c>
      <c r="AC182">
        <v>0</v>
      </c>
      <c r="AD182" t="s">
        <v>11</v>
      </c>
      <c r="AE182">
        <v>6.6E-3</v>
      </c>
      <c r="AF182" t="s">
        <v>27</v>
      </c>
    </row>
    <row r="183" spans="1:32" ht="15">
      <c r="A183" s="1" t="s">
        <v>168</v>
      </c>
      <c r="B183">
        <v>2.1565799999999999</v>
      </c>
      <c r="AA183">
        <v>2.1541762184477927E-3</v>
      </c>
      <c r="AB183" s="12" t="s">
        <v>17</v>
      </c>
      <c r="AC183">
        <v>0</v>
      </c>
      <c r="AD183">
        <v>1.4E-3</v>
      </c>
      <c r="AE183">
        <v>1.5E-3</v>
      </c>
    </row>
    <row r="184" spans="1:32" ht="15">
      <c r="A184" s="1" t="s">
        <v>171</v>
      </c>
      <c r="B184">
        <v>2.3060700000000001</v>
      </c>
      <c r="AA184">
        <v>0</v>
      </c>
      <c r="AB184" s="12" t="s">
        <v>18</v>
      </c>
      <c r="AC184">
        <v>0</v>
      </c>
      <c r="AD184" t="s">
        <v>10</v>
      </c>
      <c r="AE184">
        <v>3.04E-2</v>
      </c>
      <c r="AF184" t="s">
        <v>28</v>
      </c>
    </row>
    <row r="185" spans="1:32" ht="15">
      <c r="A185" s="1" t="s">
        <v>172</v>
      </c>
      <c r="B185">
        <v>4.0874800000000002</v>
      </c>
      <c r="C185" t="s">
        <v>220</v>
      </c>
      <c r="AA185">
        <v>0</v>
      </c>
      <c r="AB185" s="12" t="s">
        <v>19</v>
      </c>
      <c r="AC185">
        <v>0</v>
      </c>
      <c r="AD185">
        <v>0</v>
      </c>
      <c r="AE185">
        <v>0</v>
      </c>
    </row>
    <row r="186" spans="1:32" ht="15">
      <c r="A186" s="1" t="s">
        <v>173</v>
      </c>
      <c r="B186">
        <v>3.4086699999999999</v>
      </c>
      <c r="C186" t="s">
        <v>192</v>
      </c>
      <c r="D186" t="s">
        <v>44</v>
      </c>
      <c r="E186" t="s">
        <v>134</v>
      </c>
      <c r="F186" t="s">
        <v>135</v>
      </c>
      <c r="G186" t="s">
        <v>224</v>
      </c>
      <c r="I186" t="s">
        <v>128</v>
      </c>
      <c r="J186" t="s">
        <v>198</v>
      </c>
      <c r="K186" t="s">
        <v>134</v>
      </c>
      <c r="L186" t="s">
        <v>135</v>
      </c>
      <c r="M186" t="s">
        <v>224</v>
      </c>
      <c r="AA186">
        <v>5.1088964510194925E-3</v>
      </c>
      <c r="AB186" s="12" t="s">
        <v>20</v>
      </c>
      <c r="AC186">
        <v>0</v>
      </c>
      <c r="AD186">
        <v>5.0000000000000001E-4</v>
      </c>
      <c r="AE186">
        <v>1.1900000000000001E-2</v>
      </c>
    </row>
    <row r="187" spans="1:32" ht="15">
      <c r="A187" s="10" t="s">
        <v>199</v>
      </c>
      <c r="B187" s="10" t="s">
        <v>209</v>
      </c>
      <c r="C187">
        <v>1.8198099999999999</v>
      </c>
      <c r="D187">
        <v>2.0006300000000001</v>
      </c>
      <c r="E187">
        <f>(D187-C187)/C187</f>
        <v>9.9362021309917087E-2</v>
      </c>
      <c r="F187">
        <f>1-EXP(-2*E187)</f>
        <v>0.18022391461734777</v>
      </c>
      <c r="G187">
        <f>F187/(F187+F188+F189+F190)</f>
        <v>0.12706446908731403</v>
      </c>
      <c r="I187">
        <v>0.59887000000000001</v>
      </c>
      <c r="J187">
        <v>0.69339200000000001</v>
      </c>
      <c r="K187">
        <f>(J187-I187)/I187</f>
        <v>0.15783392055036985</v>
      </c>
      <c r="L187">
        <f>1-EXP(-2*K187)</f>
        <v>0.27069834602506504</v>
      </c>
      <c r="M187">
        <f>L187/(L187+L188+L189+L190)</f>
        <v>0.15190324202233976</v>
      </c>
      <c r="AA187">
        <v>2.1079025420665524E-2</v>
      </c>
      <c r="AB187" s="12" t="s">
        <v>21</v>
      </c>
      <c r="AC187">
        <v>0</v>
      </c>
      <c r="AD187">
        <v>2.3699999999999999E-2</v>
      </c>
      <c r="AE187">
        <v>0</v>
      </c>
    </row>
    <row r="188" spans="1:32" ht="15">
      <c r="A188" s="10" t="s">
        <v>199</v>
      </c>
      <c r="B188" s="10" t="s">
        <v>207</v>
      </c>
      <c r="C188">
        <v>1.8198099999999999</v>
      </c>
      <c r="D188">
        <v>2.01349</v>
      </c>
      <c r="E188">
        <f t="shared" ref="E188:E189" si="53">(D188-C188)/C188</f>
        <v>0.10642869310532423</v>
      </c>
      <c r="F188">
        <f t="shared" ref="F188:F189" si="54">1-EXP(-2*E188)</f>
        <v>0.19172860035558503</v>
      </c>
      <c r="G188">
        <f>F188/(F187+F188+F189+F190)</f>
        <v>0.13517569443967245</v>
      </c>
      <c r="I188">
        <v>0.59887000000000001</v>
      </c>
      <c r="J188">
        <v>0.69433199999999995</v>
      </c>
      <c r="K188">
        <f t="shared" ref="K188:K189" si="55">(J188-I188)/I188</f>
        <v>0.15940354333995682</v>
      </c>
      <c r="L188">
        <f t="shared" ref="L188:L189" si="56">1-EXP(-2*K188)</f>
        <v>0.27298421319174937</v>
      </c>
      <c r="M188">
        <f>L188/(L187+L188+L189+L190)</f>
        <v>0.15318596368854312</v>
      </c>
      <c r="AA188">
        <v>0</v>
      </c>
      <c r="AB188" s="12" t="s">
        <v>23</v>
      </c>
      <c r="AC188">
        <v>2E-3</v>
      </c>
      <c r="AD188" t="s">
        <v>10</v>
      </c>
      <c r="AE188">
        <v>9.5999999999999992E-3</v>
      </c>
      <c r="AF188" t="s">
        <v>28</v>
      </c>
    </row>
    <row r="189" spans="1:32" ht="15">
      <c r="A189" s="10" t="s">
        <v>199</v>
      </c>
      <c r="B189" s="10" t="s">
        <v>204</v>
      </c>
      <c r="C189">
        <v>1.8198099999999999</v>
      </c>
      <c r="D189">
        <v>3.12826</v>
      </c>
      <c r="E189">
        <f t="shared" si="53"/>
        <v>0.71900363224732267</v>
      </c>
      <c r="F189">
        <f t="shared" si="54"/>
        <v>0.7625996362288705</v>
      </c>
      <c r="G189">
        <f>F189/(F187+F188+F189+F190)</f>
        <v>0.53766071006357463</v>
      </c>
      <c r="I189">
        <v>0.59887000000000001</v>
      </c>
      <c r="J189">
        <v>1.1399900000000001</v>
      </c>
      <c r="K189">
        <f t="shared" si="55"/>
        <v>0.90356838712909315</v>
      </c>
      <c r="L189">
        <f t="shared" si="56"/>
        <v>0.83587661299599869</v>
      </c>
      <c r="M189">
        <f>L189/(L187+L188+L189+L190)</f>
        <v>0.46905483283960636</v>
      </c>
      <c r="AA189">
        <v>1.987236005722101E-3</v>
      </c>
      <c r="AB189" s="12" t="s">
        <v>22</v>
      </c>
      <c r="AC189" t="s">
        <v>14</v>
      </c>
      <c r="AD189">
        <v>1.4E-3</v>
      </c>
      <c r="AE189">
        <v>2.0999999999999999E-3</v>
      </c>
    </row>
    <row r="190" spans="1:32" ht="15">
      <c r="A190" s="10" t="s">
        <v>199</v>
      </c>
      <c r="B190" s="10" t="s">
        <v>202</v>
      </c>
      <c r="C190">
        <v>1.8198099999999999</v>
      </c>
      <c r="D190">
        <v>2.1235499999999998</v>
      </c>
      <c r="E190">
        <f>(D190-C190)/C190</f>
        <v>0.1669075343030316</v>
      </c>
      <c r="F190">
        <f>1-EXP(-2*E190)</f>
        <v>0.28381378470357188</v>
      </c>
      <c r="G190">
        <f>F190/(F187+F188+F189+F190)</f>
        <v>0.200099126409439</v>
      </c>
      <c r="I190">
        <v>0.59887000000000001</v>
      </c>
      <c r="J190">
        <v>0.75307199999999996</v>
      </c>
      <c r="K190">
        <f>(J190-I190)/I190</f>
        <v>0.25748826957436499</v>
      </c>
      <c r="L190">
        <f>1-EXP(-2*K190)</f>
        <v>0.40248538734474149</v>
      </c>
      <c r="M190">
        <f>L190/(L187+L188+L189+L190)</f>
        <v>0.22585596144951081</v>
      </c>
      <c r="AA190">
        <v>0</v>
      </c>
      <c r="AB190" s="11" t="s">
        <v>24</v>
      </c>
      <c r="AC190">
        <v>7.0000000000000007E-2</v>
      </c>
      <c r="AD190" t="s">
        <v>10</v>
      </c>
      <c r="AE190">
        <v>9.6799999999999997E-2</v>
      </c>
      <c r="AF190" t="s">
        <v>27</v>
      </c>
    </row>
    <row r="191" spans="1:32" ht="15">
      <c r="A191" s="10" t="s">
        <v>202</v>
      </c>
      <c r="B191" s="10" t="s">
        <v>212</v>
      </c>
      <c r="C191">
        <v>2.1235499999999998</v>
      </c>
      <c r="D191">
        <v>1</v>
      </c>
      <c r="E191">
        <f t="shared" ref="E191:E198" si="57">(D191-C191)/C191</f>
        <v>-0.52909043818134727</v>
      </c>
      <c r="F191">
        <f t="shared" ref="F191:F198" si="58">1-EXP(-2*E191)</f>
        <v>-1.8811250964857744</v>
      </c>
      <c r="G191" s="8">
        <v>0</v>
      </c>
      <c r="I191">
        <v>0.75307199999999996</v>
      </c>
      <c r="J191">
        <v>0</v>
      </c>
      <c r="K191">
        <f t="shared" ref="K191:K198" si="59">(J191-I191)/I191</f>
        <v>-1</v>
      </c>
      <c r="L191">
        <f t="shared" ref="L191:L198" si="60">1-EXP(-2*K191)</f>
        <v>-6.3890560989306504</v>
      </c>
      <c r="M191" s="8">
        <v>0</v>
      </c>
      <c r="Q191" s="1"/>
      <c r="S191" s="1"/>
      <c r="U191" s="1"/>
      <c r="V191" s="1"/>
      <c r="W191" s="1"/>
      <c r="X191" s="1"/>
      <c r="Y191" s="1"/>
      <c r="AA191">
        <v>0</v>
      </c>
      <c r="AB191" s="11" t="s">
        <v>25</v>
      </c>
      <c r="AC191">
        <v>2.8000000000000001E-2</v>
      </c>
      <c r="AD191">
        <v>0</v>
      </c>
      <c r="AE191">
        <v>0</v>
      </c>
    </row>
    <row r="192" spans="1:32" ht="15">
      <c r="A192" s="10" t="s">
        <v>202</v>
      </c>
      <c r="B192" s="10" t="s">
        <v>32</v>
      </c>
      <c r="C192">
        <v>2.1235499999999998</v>
      </c>
      <c r="D192">
        <v>2.29148</v>
      </c>
      <c r="E192">
        <f t="shared" si="57"/>
        <v>7.9079842716206425E-2</v>
      </c>
      <c r="F192">
        <f t="shared" si="58"/>
        <v>0.14628655451740247</v>
      </c>
      <c r="G192" s="8">
        <f>F192/(F193+F192)</f>
        <v>0.53184952522149131</v>
      </c>
      <c r="I192">
        <v>0.75307199999999996</v>
      </c>
      <c r="J192">
        <v>0.82948299999999997</v>
      </c>
      <c r="K192">
        <f t="shared" si="59"/>
        <v>0.10146572970446387</v>
      </c>
      <c r="L192">
        <f t="shared" si="60"/>
        <v>0.1836658084638384</v>
      </c>
      <c r="M192" s="8">
        <f>L192/(L193+L192)</f>
        <v>0.53182868050571119</v>
      </c>
      <c r="Q192" s="1"/>
      <c r="S192" s="1"/>
      <c r="U192" s="1"/>
      <c r="V192" s="1"/>
      <c r="W192" s="1"/>
      <c r="X192" s="1"/>
      <c r="Y192" s="1"/>
      <c r="AA192">
        <v>5.789039698854123E-4</v>
      </c>
      <c r="AB192" s="9">
        <v>11</v>
      </c>
      <c r="AC192" t="s">
        <v>14</v>
      </c>
      <c r="AD192">
        <v>0</v>
      </c>
      <c r="AE192">
        <v>6.9999999999999999E-4</v>
      </c>
    </row>
    <row r="193" spans="1:32" ht="15">
      <c r="A193" s="10" t="s">
        <v>202</v>
      </c>
      <c r="B193" s="10" t="s">
        <v>195</v>
      </c>
      <c r="C193">
        <v>2.1235499999999998</v>
      </c>
      <c r="D193">
        <v>2.2699099999999999</v>
      </c>
      <c r="E193">
        <f t="shared" si="57"/>
        <v>6.8922323467778046E-2</v>
      </c>
      <c r="F193">
        <f t="shared" si="58"/>
        <v>0.12876596989066336</v>
      </c>
      <c r="G193" s="8">
        <f>F193/(F193+F192)</f>
        <v>0.46815047477850869</v>
      </c>
      <c r="I193">
        <v>0.75307199999999996</v>
      </c>
      <c r="J193">
        <v>0.81947700000000001</v>
      </c>
      <c r="K193">
        <f t="shared" si="59"/>
        <v>8.8178819555102372E-2</v>
      </c>
      <c r="L193">
        <f t="shared" si="60"/>
        <v>0.16168188562665742</v>
      </c>
      <c r="M193" s="8">
        <f>L193/(L193+L192)</f>
        <v>0.46817131949428875</v>
      </c>
      <c r="Q193" s="1"/>
      <c r="S193" s="1"/>
      <c r="U193" s="1"/>
      <c r="V193" s="8"/>
      <c r="W193" s="1"/>
      <c r="X193" s="8"/>
      <c r="Y193" s="1"/>
      <c r="AA193">
        <v>2.6331339442818253E-2</v>
      </c>
      <c r="AB193" s="9">
        <v>12</v>
      </c>
      <c r="AC193">
        <v>5.0000000000000001E-3</v>
      </c>
      <c r="AD193">
        <v>3.0300000000000001E-2</v>
      </c>
      <c r="AE193">
        <v>3.1099999999999999E-2</v>
      </c>
    </row>
    <row r="194" spans="1:32" ht="15">
      <c r="A194" s="10" t="s">
        <v>204</v>
      </c>
      <c r="B194" s="10" t="s">
        <v>212</v>
      </c>
      <c r="C194">
        <v>3.12826</v>
      </c>
      <c r="D194">
        <v>1</v>
      </c>
      <c r="E194">
        <f t="shared" si="57"/>
        <v>-0.680333476117714</v>
      </c>
      <c r="F194">
        <f t="shared" si="58"/>
        <v>-2.8987927433828373</v>
      </c>
      <c r="G194" s="8">
        <v>0</v>
      </c>
      <c r="I194">
        <v>1.1399900000000001</v>
      </c>
      <c r="J194">
        <v>0</v>
      </c>
      <c r="K194">
        <f t="shared" si="59"/>
        <v>-1</v>
      </c>
      <c r="L194">
        <f t="shared" si="60"/>
        <v>-6.3890560989306504</v>
      </c>
      <c r="M194" s="8">
        <v>0</v>
      </c>
      <c r="Q194" s="1"/>
      <c r="S194" s="1"/>
      <c r="U194" s="1"/>
      <c r="V194" s="8"/>
      <c r="W194" s="1"/>
      <c r="X194" s="8"/>
      <c r="Y194" s="1"/>
      <c r="AA194">
        <v>0</v>
      </c>
      <c r="AB194" s="9">
        <v>13</v>
      </c>
      <c r="AC194">
        <v>0.106</v>
      </c>
      <c r="AD194" t="s">
        <v>10</v>
      </c>
      <c r="AE194">
        <v>0.2001</v>
      </c>
      <c r="AF194" t="s">
        <v>27</v>
      </c>
    </row>
    <row r="195" spans="1:32" ht="15">
      <c r="A195" s="10" t="s">
        <v>204</v>
      </c>
      <c r="B195" s="10" t="s">
        <v>35</v>
      </c>
      <c r="C195">
        <v>3.12826</v>
      </c>
      <c r="D195">
        <v>3.8474300000000001</v>
      </c>
      <c r="E195">
        <f t="shared" si="57"/>
        <v>0.22989457398042365</v>
      </c>
      <c r="F195">
        <f t="shared" si="58"/>
        <v>0.36858323301516083</v>
      </c>
      <c r="G195" s="8">
        <f>F195/(F195+F196)</f>
        <v>0.66585095720279297</v>
      </c>
      <c r="I195">
        <v>1.1399900000000001</v>
      </c>
      <c r="J195">
        <v>1.3474699999999999</v>
      </c>
      <c r="K195">
        <f t="shared" si="59"/>
        <v>0.1820015965052324</v>
      </c>
      <c r="L195">
        <f t="shared" si="60"/>
        <v>0.30511102404840373</v>
      </c>
      <c r="M195" s="8">
        <f>L195/(L195+L196)</f>
        <v>0.65982934001080717</v>
      </c>
      <c r="O195" s="8"/>
      <c r="Q195" s="1"/>
      <c r="S195" s="1"/>
      <c r="U195" s="1"/>
      <c r="V195" s="8"/>
      <c r="W195" s="1"/>
      <c r="X195" s="8"/>
      <c r="Y195" s="1"/>
      <c r="AA195">
        <v>0</v>
      </c>
      <c r="AB195" s="9">
        <v>14</v>
      </c>
      <c r="AC195">
        <v>1.9E-2</v>
      </c>
      <c r="AD195">
        <v>0</v>
      </c>
      <c r="AE195">
        <v>0</v>
      </c>
    </row>
    <row r="196" spans="1:32" ht="15">
      <c r="A196" s="10" t="s">
        <v>204</v>
      </c>
      <c r="B196" s="10" t="s">
        <v>39</v>
      </c>
      <c r="C196">
        <v>3.12826</v>
      </c>
      <c r="D196">
        <v>3.4481700000000002</v>
      </c>
      <c r="E196">
        <f t="shared" si="57"/>
        <v>0.10226451765518216</v>
      </c>
      <c r="F196">
        <f t="shared" si="58"/>
        <v>0.1849689231063244</v>
      </c>
      <c r="G196" s="8">
        <f>F196/(F196+F195)</f>
        <v>0.33414904279720703</v>
      </c>
      <c r="I196">
        <v>1.1399900000000001</v>
      </c>
      <c r="J196">
        <v>1.2375400000000001</v>
      </c>
      <c r="K196">
        <f t="shared" si="59"/>
        <v>8.5570926060754934E-2</v>
      </c>
      <c r="L196">
        <f t="shared" si="60"/>
        <v>0.1572979740773941</v>
      </c>
      <c r="M196" s="8">
        <f>L196/(L196+L195)</f>
        <v>0.34017065998919288</v>
      </c>
      <c r="O196" s="8"/>
      <c r="Q196" s="1"/>
      <c r="S196" s="1"/>
      <c r="U196" s="1"/>
      <c r="V196" s="8"/>
      <c r="W196" s="1"/>
      <c r="X196" s="8"/>
      <c r="Y196" s="1"/>
      <c r="AA196">
        <v>0</v>
      </c>
      <c r="AB196" s="9">
        <v>15</v>
      </c>
      <c r="AC196">
        <v>0.54900000000000004</v>
      </c>
      <c r="AD196" t="s">
        <v>10</v>
      </c>
      <c r="AE196">
        <v>0.38469999999999999</v>
      </c>
      <c r="AF196" t="s">
        <v>27</v>
      </c>
    </row>
    <row r="197" spans="1:32" ht="15">
      <c r="A197" s="10" t="s">
        <v>207</v>
      </c>
      <c r="B197" s="10" t="s">
        <v>32</v>
      </c>
      <c r="C197">
        <v>2.01349</v>
      </c>
      <c r="D197">
        <v>2.29148</v>
      </c>
      <c r="E197">
        <f t="shared" si="57"/>
        <v>0.13806375993921</v>
      </c>
      <c r="F197">
        <f t="shared" si="58"/>
        <v>0.2412838268020453</v>
      </c>
      <c r="G197" s="8">
        <f>F197/(F197+F198+F199)</f>
        <v>0.19907605079634663</v>
      </c>
      <c r="I197">
        <v>0.69433199999999995</v>
      </c>
      <c r="J197">
        <v>0.82948299999999997</v>
      </c>
      <c r="K197">
        <f t="shared" si="59"/>
        <v>0.19464895755920802</v>
      </c>
      <c r="L197">
        <f t="shared" si="60"/>
        <v>0.32246760719870471</v>
      </c>
      <c r="M197" s="8">
        <f>L197/(L197+L198+L199)</f>
        <v>0.23673573815693716</v>
      </c>
      <c r="O197" s="8"/>
      <c r="Q197" s="1"/>
      <c r="S197" s="1"/>
      <c r="U197" s="1"/>
      <c r="V197" s="8"/>
      <c r="W197" s="1"/>
      <c r="X197" s="8"/>
      <c r="Y197" s="1"/>
      <c r="AA197">
        <v>0</v>
      </c>
      <c r="AB197" s="9">
        <v>16</v>
      </c>
      <c r="AC197">
        <v>0.22</v>
      </c>
      <c r="AD197">
        <v>0</v>
      </c>
      <c r="AE197">
        <v>0</v>
      </c>
    </row>
    <row r="198" spans="1:32" ht="15">
      <c r="A198" s="10" t="s">
        <v>207</v>
      </c>
      <c r="B198" s="10" t="s">
        <v>35</v>
      </c>
      <c r="C198">
        <v>2.01349</v>
      </c>
      <c r="D198">
        <v>3.8474300000000001</v>
      </c>
      <c r="E198">
        <f t="shared" si="57"/>
        <v>0.91082647542327011</v>
      </c>
      <c r="F198">
        <f t="shared" si="58"/>
        <v>0.83824184844304939</v>
      </c>
      <c r="G198" s="8">
        <f>F198/(F198+F197+F199)</f>
        <v>0.69160821515475668</v>
      </c>
      <c r="I198">
        <v>0.69433199999999995</v>
      </c>
      <c r="J198">
        <v>1.3474699999999999</v>
      </c>
      <c r="K198">
        <f t="shared" si="59"/>
        <v>0.94067103345373693</v>
      </c>
      <c r="L198">
        <f t="shared" si="60"/>
        <v>0.84761454301756967</v>
      </c>
      <c r="M198" s="8">
        <f>L198/(L198+L197+L199)</f>
        <v>0.62226608203214695</v>
      </c>
      <c r="O198" s="8"/>
      <c r="Q198" s="1"/>
      <c r="S198" s="1"/>
      <c r="U198" s="1"/>
      <c r="V198" s="8"/>
      <c r="W198" s="1"/>
      <c r="X198" s="8"/>
      <c r="Y198" s="1"/>
      <c r="AA198">
        <v>0</v>
      </c>
      <c r="AB198" s="9">
        <v>17</v>
      </c>
      <c r="AC198">
        <v>0</v>
      </c>
      <c r="AD198">
        <v>0</v>
      </c>
      <c r="AE198">
        <v>0</v>
      </c>
    </row>
    <row r="199" spans="1:32" ht="15">
      <c r="A199" s="10" t="s">
        <v>207</v>
      </c>
      <c r="B199" s="10" t="s">
        <v>41</v>
      </c>
      <c r="C199">
        <v>2.01349</v>
      </c>
      <c r="D199">
        <v>2.1565799999999999</v>
      </c>
      <c r="E199">
        <f>(D199-C199)/C199</f>
        <v>7.1065662109074265E-2</v>
      </c>
      <c r="F199">
        <f>1-EXP(-2*E199)</f>
        <v>0.13249267571605061</v>
      </c>
      <c r="G199" s="8">
        <f>F199/(F199+F198+F197)</f>
        <v>0.10931573404889647</v>
      </c>
      <c r="I199">
        <v>0.69433199999999995</v>
      </c>
      <c r="J199">
        <v>0.76837100000000003</v>
      </c>
      <c r="K199">
        <f>(J199-I199)/I199</f>
        <v>0.1066334260843517</v>
      </c>
      <c r="L199">
        <f>1-EXP(-2*K199)</f>
        <v>0.19205949222950658</v>
      </c>
      <c r="M199" s="8">
        <f>L199/(L199+L198+L197)</f>
        <v>0.14099817981091595</v>
      </c>
      <c r="O199" s="8"/>
      <c r="Q199" s="1"/>
      <c r="S199" s="1"/>
      <c r="U199" s="1"/>
      <c r="V199" s="8"/>
      <c r="W199" s="1"/>
      <c r="X199" s="8"/>
      <c r="Y199" s="1"/>
      <c r="AA199">
        <v>0</v>
      </c>
      <c r="AB199" s="9">
        <v>18</v>
      </c>
      <c r="AC199">
        <v>0</v>
      </c>
      <c r="AD199">
        <v>0</v>
      </c>
      <c r="AE199">
        <v>0</v>
      </c>
    </row>
    <row r="200" spans="1:32" ht="15">
      <c r="A200" s="10" t="s">
        <v>209</v>
      </c>
      <c r="B200" s="10" t="s">
        <v>195</v>
      </c>
      <c r="C200">
        <v>2.0006300000000001</v>
      </c>
      <c r="D200">
        <v>2.2699099999999999</v>
      </c>
      <c r="E200">
        <f t="shared" ref="E200:E208" si="61">(D200-C200)/C200</f>
        <v>0.13459760175544688</v>
      </c>
      <c r="F200">
        <f t="shared" ref="F200:F208" si="62">1-EXP(-2*E200)</f>
        <v>0.23600589324046239</v>
      </c>
      <c r="G200" s="8">
        <f>F200/(F200+F201+F202)</f>
        <v>0.20609948681790533</v>
      </c>
      <c r="I200">
        <v>0.69339200000000001</v>
      </c>
      <c r="J200">
        <v>0.81947700000000001</v>
      </c>
      <c r="K200">
        <f t="shared" ref="K200:K208" si="63">(J200-I200)/I200</f>
        <v>0.18183797909407665</v>
      </c>
      <c r="L200">
        <f t="shared" ref="L200:L208" si="64">1-EXP(-2*K200)</f>
        <v>0.30488359496850426</v>
      </c>
      <c r="M200" s="8">
        <f>L200/(L200+L201+L202)</f>
        <v>0.23612064321076578</v>
      </c>
      <c r="O200" s="8"/>
      <c r="Q200" s="1"/>
      <c r="V200" s="8"/>
      <c r="W200" s="1"/>
      <c r="X200" s="8"/>
      <c r="Y200" s="1"/>
      <c r="AA200">
        <v>1.8274972180225234E-2</v>
      </c>
      <c r="AB200" s="9">
        <v>19</v>
      </c>
      <c r="AC200">
        <v>0</v>
      </c>
      <c r="AD200">
        <v>2E-3</v>
      </c>
      <c r="AE200">
        <v>8.2900000000000001E-2</v>
      </c>
    </row>
    <row r="201" spans="1:32" ht="15">
      <c r="A201" s="10" t="s">
        <v>209</v>
      </c>
      <c r="B201" s="10" t="s">
        <v>39</v>
      </c>
      <c r="C201">
        <v>2.0006300000000001</v>
      </c>
      <c r="D201">
        <v>3.4481700000000002</v>
      </c>
      <c r="E201">
        <f t="shared" si="61"/>
        <v>0.72354208424346333</v>
      </c>
      <c r="F201">
        <f t="shared" si="62"/>
        <v>0.7647447463313457</v>
      </c>
      <c r="G201" s="8">
        <f>F201/(F201+F200+F202)</f>
        <v>0.66783713576588455</v>
      </c>
      <c r="I201">
        <v>0.69339200000000001</v>
      </c>
      <c r="J201">
        <v>1.2375400000000001</v>
      </c>
      <c r="K201">
        <f t="shared" si="63"/>
        <v>0.78476244317788502</v>
      </c>
      <c r="L201">
        <f t="shared" si="64"/>
        <v>0.79185594905317724</v>
      </c>
      <c r="M201" s="8">
        <f>L201/(L201+L200+L202)</f>
        <v>0.61326204199351142</v>
      </c>
      <c r="O201" s="8"/>
      <c r="Q201" s="1"/>
      <c r="S201" s="1"/>
      <c r="U201" s="1"/>
      <c r="V201" s="8"/>
      <c r="W201" s="1"/>
      <c r="X201" s="8"/>
      <c r="Y201" s="1"/>
      <c r="AA201">
        <v>7.5401528851118463E-2</v>
      </c>
      <c r="AB201" s="9">
        <v>20</v>
      </c>
      <c r="AC201">
        <v>0</v>
      </c>
      <c r="AD201">
        <v>8.8099999999999998E-2</v>
      </c>
      <c r="AE201">
        <v>0</v>
      </c>
    </row>
    <row r="202" spans="1:32" ht="15">
      <c r="A202" s="10" t="s">
        <v>209</v>
      </c>
      <c r="B202" s="10" t="s">
        <v>41</v>
      </c>
      <c r="C202">
        <v>2.0006300000000001</v>
      </c>
      <c r="D202">
        <v>2.1565799999999999</v>
      </c>
      <c r="E202">
        <f t="shared" si="61"/>
        <v>7.7950445609632865E-2</v>
      </c>
      <c r="F202">
        <f t="shared" si="62"/>
        <v>0.14435601199875236</v>
      </c>
      <c r="G202" s="8">
        <f>F202/(F202+F201+F200)</f>
        <v>0.12606337741621029</v>
      </c>
      <c r="I202">
        <v>0.69339200000000001</v>
      </c>
      <c r="J202">
        <v>0.76837100000000003</v>
      </c>
      <c r="K202">
        <f t="shared" si="63"/>
        <v>0.10813363869211069</v>
      </c>
      <c r="L202">
        <f t="shared" si="64"/>
        <v>0.19448002417320676</v>
      </c>
      <c r="M202" s="8">
        <f>L202/(L202+L201+L200)</f>
        <v>0.1506173147957228</v>
      </c>
      <c r="O202" s="8"/>
      <c r="Q202" s="1"/>
      <c r="S202" s="1"/>
      <c r="U202" s="1"/>
      <c r="V202" s="8"/>
      <c r="W202" s="1"/>
      <c r="X202" s="8"/>
      <c r="Y202" s="1"/>
      <c r="AA202">
        <v>2.289406281918786E-3</v>
      </c>
      <c r="AB202" s="9">
        <v>21</v>
      </c>
      <c r="AC202">
        <v>0</v>
      </c>
      <c r="AD202">
        <v>0</v>
      </c>
      <c r="AE202">
        <v>3.3E-3</v>
      </c>
    </row>
    <row r="203" spans="1:32" ht="15">
      <c r="A203" s="10" t="s">
        <v>212</v>
      </c>
      <c r="B203" s="10" t="s">
        <v>43</v>
      </c>
      <c r="C203">
        <v>1</v>
      </c>
      <c r="D203">
        <v>3.2732999999999999</v>
      </c>
      <c r="E203">
        <f t="shared" si="61"/>
        <v>2.2732999999999999</v>
      </c>
      <c r="F203">
        <f t="shared" si="62"/>
        <v>0.98939680597351976</v>
      </c>
      <c r="G203" s="8">
        <f>F203/(F203+F204)</f>
        <v>0.51216268085725547</v>
      </c>
      <c r="I203">
        <v>0</v>
      </c>
      <c r="J203">
        <v>1.1855199999999999</v>
      </c>
      <c r="K203" t="e">
        <f t="shared" si="63"/>
        <v>#DIV/0!</v>
      </c>
      <c r="L203" t="e">
        <f t="shared" si="64"/>
        <v>#DIV/0!</v>
      </c>
      <c r="M203" s="8" t="e">
        <f>L203/(L203+L204)</f>
        <v>#DIV/0!</v>
      </c>
      <c r="O203" s="8"/>
      <c r="Q203" s="1"/>
      <c r="S203" s="1"/>
      <c r="U203" s="1"/>
      <c r="V203" s="8"/>
      <c r="W203" s="1"/>
      <c r="X203" s="8"/>
      <c r="Y203" s="1"/>
      <c r="AA203">
        <v>0.10413321909617652</v>
      </c>
      <c r="AB203" s="9">
        <v>22</v>
      </c>
      <c r="AC203">
        <v>0</v>
      </c>
      <c r="AD203">
        <v>0.1326</v>
      </c>
      <c r="AE203">
        <v>0.13819999999999999</v>
      </c>
    </row>
    <row r="204" spans="1:32" ht="15">
      <c r="A204" s="10" t="s">
        <v>212</v>
      </c>
      <c r="B204" s="10" t="s">
        <v>193</v>
      </c>
      <c r="C204">
        <v>1</v>
      </c>
      <c r="D204">
        <v>2.4271600000000002</v>
      </c>
      <c r="E204">
        <f t="shared" si="61"/>
        <v>1.4271600000000002</v>
      </c>
      <c r="F204">
        <f t="shared" si="62"/>
        <v>0.94240502761082523</v>
      </c>
      <c r="G204" s="8">
        <f>F204/(F203+F204)</f>
        <v>0.48783731914274459</v>
      </c>
      <c r="I204">
        <v>0</v>
      </c>
      <c r="J204">
        <v>0.88672300000000004</v>
      </c>
      <c r="K204" t="e">
        <f t="shared" si="63"/>
        <v>#DIV/0!</v>
      </c>
      <c r="L204" t="e">
        <f t="shared" si="64"/>
        <v>#DIV/0!</v>
      </c>
      <c r="M204" s="8" t="e">
        <f>L204/(L203+L204)</f>
        <v>#DIV/0!</v>
      </c>
      <c r="O204" s="8"/>
      <c r="Q204" s="1"/>
      <c r="S204" s="1"/>
      <c r="U204" s="1"/>
      <c r="V204" s="8"/>
      <c r="W204" s="1"/>
      <c r="X204" s="8"/>
      <c r="Y204" s="1"/>
      <c r="AA204">
        <v>0</v>
      </c>
      <c r="AB204" s="9">
        <v>23</v>
      </c>
      <c r="AC204">
        <v>0</v>
      </c>
      <c r="AD204">
        <v>0</v>
      </c>
      <c r="AE204">
        <v>0</v>
      </c>
    </row>
    <row r="205" spans="1:32" ht="15">
      <c r="A205" s="10" t="s">
        <v>32</v>
      </c>
      <c r="B205" s="10" t="s">
        <v>43</v>
      </c>
      <c r="C205">
        <v>2.29148</v>
      </c>
      <c r="D205">
        <v>3.2732999999999999</v>
      </c>
      <c r="E205">
        <f t="shared" si="61"/>
        <v>0.42846544591268521</v>
      </c>
      <c r="F205">
        <f t="shared" si="62"/>
        <v>0.57553719246402313</v>
      </c>
      <c r="G205" s="8">
        <f>F205/(F205+F206)</f>
        <v>0.97848759816077602</v>
      </c>
      <c r="I205">
        <v>0.82948299999999997</v>
      </c>
      <c r="J205">
        <v>1.1855199999999999</v>
      </c>
      <c r="K205">
        <f t="shared" si="63"/>
        <v>0.42922760321790798</v>
      </c>
      <c r="L205">
        <f t="shared" si="64"/>
        <v>0.5761837144465044</v>
      </c>
      <c r="M205" s="8">
        <f>L205/(L205+L206)</f>
        <v>0.97609539130128542</v>
      </c>
      <c r="O205" s="8"/>
      <c r="Q205" s="1"/>
      <c r="S205" s="1"/>
      <c r="U205" s="1"/>
      <c r="V205" s="8"/>
      <c r="W205" s="1"/>
      <c r="X205" s="8"/>
      <c r="Y205" s="1"/>
      <c r="AA205">
        <v>0</v>
      </c>
      <c r="AB205" s="9">
        <v>24</v>
      </c>
      <c r="AC205">
        <v>0</v>
      </c>
      <c r="AD205">
        <v>0</v>
      </c>
      <c r="AE205">
        <v>0</v>
      </c>
    </row>
    <row r="206" spans="1:32" ht="15">
      <c r="A206" s="10" t="s">
        <v>32</v>
      </c>
      <c r="B206" s="10" t="s">
        <v>94</v>
      </c>
      <c r="C206">
        <v>2.29148</v>
      </c>
      <c r="D206">
        <v>2.3060700000000001</v>
      </c>
      <c r="E206">
        <f t="shared" si="61"/>
        <v>6.3670640808560853E-3</v>
      </c>
      <c r="F206">
        <f t="shared" si="62"/>
        <v>1.265339221567785E-2</v>
      </c>
      <c r="G206" s="8">
        <f>F206/(F205+F206)</f>
        <v>2.1512401839224017E-2</v>
      </c>
      <c r="I206">
        <v>0.82948299999999997</v>
      </c>
      <c r="J206">
        <v>0.83537700000000004</v>
      </c>
      <c r="K206">
        <f t="shared" si="63"/>
        <v>7.1056308568108887E-3</v>
      </c>
      <c r="L206">
        <f t="shared" si="64"/>
        <v>1.4110758390174838E-2</v>
      </c>
      <c r="M206" s="8">
        <f>L206/(L205+L206)</f>
        <v>2.3904608698714611E-2</v>
      </c>
      <c r="O206" s="8"/>
      <c r="Q206" s="1"/>
      <c r="S206" s="1"/>
      <c r="U206" s="1"/>
      <c r="W206" s="1"/>
      <c r="X206" s="8"/>
      <c r="Y206" s="1"/>
      <c r="AB206" s="9"/>
    </row>
    <row r="207" spans="1:32" ht="15">
      <c r="A207" s="10" t="s">
        <v>35</v>
      </c>
      <c r="B207" s="10" t="s">
        <v>43</v>
      </c>
      <c r="C207">
        <v>3.8474300000000001</v>
      </c>
      <c r="D207">
        <v>3.2732999999999999</v>
      </c>
      <c r="E207">
        <f t="shared" si="61"/>
        <v>-0.14922428738144689</v>
      </c>
      <c r="F207">
        <f t="shared" si="62"/>
        <v>-0.34776622621688813</v>
      </c>
      <c r="G207" s="8">
        <v>0</v>
      </c>
      <c r="I207">
        <v>1.3474699999999999</v>
      </c>
      <c r="J207">
        <v>1.1855199999999999</v>
      </c>
      <c r="K207">
        <f t="shared" si="63"/>
        <v>-0.12018820456114054</v>
      </c>
      <c r="L207">
        <f t="shared" si="64"/>
        <v>-0.271727750167301</v>
      </c>
      <c r="M207" s="8">
        <v>0</v>
      </c>
      <c r="O207" s="8"/>
      <c r="Q207" s="1"/>
      <c r="S207" s="1"/>
      <c r="U207" s="1"/>
      <c r="V207" s="8"/>
      <c r="W207" s="1"/>
      <c r="X207" s="8"/>
      <c r="Y207" s="1"/>
      <c r="AB207" s="9"/>
    </row>
    <row r="208" spans="1:32" ht="15">
      <c r="A208" s="10" t="s">
        <v>35</v>
      </c>
      <c r="B208" s="10" t="s">
        <v>92</v>
      </c>
      <c r="C208">
        <v>3.8474300000000001</v>
      </c>
      <c r="D208">
        <v>4.0874800000000002</v>
      </c>
      <c r="E208">
        <f t="shared" si="61"/>
        <v>6.2392298235445502E-2</v>
      </c>
      <c r="F208">
        <f t="shared" si="62"/>
        <v>0.11731298399334422</v>
      </c>
      <c r="G208" s="8">
        <f>F208/F208</f>
        <v>1</v>
      </c>
      <c r="I208">
        <v>1.3474699999999999</v>
      </c>
      <c r="J208">
        <v>1.40805</v>
      </c>
      <c r="K208">
        <f t="shared" si="63"/>
        <v>4.4958329313454164E-2</v>
      </c>
      <c r="L208">
        <f t="shared" si="64"/>
        <v>8.5992643274807268E-2</v>
      </c>
      <c r="M208" s="8">
        <f>L208/L208</f>
        <v>1</v>
      </c>
      <c r="O208" s="8"/>
      <c r="Q208" s="1"/>
      <c r="S208" s="1"/>
      <c r="U208" s="1"/>
      <c r="V208" s="8"/>
      <c r="W208" s="1"/>
      <c r="X208" s="8"/>
      <c r="Y208" s="1"/>
      <c r="AB208" s="9"/>
    </row>
    <row r="209" spans="1:28" ht="15">
      <c r="A209" s="10" t="s">
        <v>195</v>
      </c>
      <c r="B209" s="10" t="s">
        <v>193</v>
      </c>
      <c r="C209">
        <v>2.2699099999999999</v>
      </c>
      <c r="D209">
        <v>2.4271600000000002</v>
      </c>
      <c r="E209">
        <f>(D209-C209)/C209</f>
        <v>6.9275874373874002E-2</v>
      </c>
      <c r="F209">
        <f>1-EXP(-2*E209)</f>
        <v>0.12938180329807836</v>
      </c>
      <c r="G209" s="8">
        <f>F209/(F209+F210)</f>
        <v>0.80491401814729913</v>
      </c>
      <c r="I209">
        <v>0.81947700000000001</v>
      </c>
      <c r="J209">
        <v>0.88672300000000004</v>
      </c>
      <c r="K209">
        <f>(J209-I209)/I209</f>
        <v>8.2059655121498251E-2</v>
      </c>
      <c r="L209">
        <f>1-EXP(-2*K209)</f>
        <v>0.15135923569601195</v>
      </c>
      <c r="M209" s="8">
        <f>L209/(L209+L210)</f>
        <v>0.79906176847366928</v>
      </c>
      <c r="O209" s="8"/>
      <c r="Q209" s="1"/>
      <c r="S209" s="1"/>
      <c r="U209" s="1"/>
      <c r="V209" s="8"/>
      <c r="W209" s="1"/>
      <c r="X209" s="8"/>
      <c r="Y209" s="1"/>
      <c r="AB209" s="9"/>
    </row>
    <row r="210" spans="1:28" ht="15">
      <c r="A210" s="10" t="s">
        <v>195</v>
      </c>
      <c r="B210" s="10" t="s">
        <v>94</v>
      </c>
      <c r="C210">
        <v>2.2699099999999999</v>
      </c>
      <c r="D210">
        <v>2.3060700000000001</v>
      </c>
      <c r="E210">
        <f>(D210-C210)/C210</f>
        <v>1.5930147010233972E-2</v>
      </c>
      <c r="F210">
        <f t="shared" ref="F210:F218" si="65">1-EXP(-2*E210)</f>
        <v>3.1358102308089775E-2</v>
      </c>
      <c r="G210" s="8">
        <f>F210/(F210+F209)</f>
        <v>0.19508598185270093</v>
      </c>
      <c r="I210">
        <v>0.81947700000000001</v>
      </c>
      <c r="J210">
        <v>0.83537700000000004</v>
      </c>
      <c r="K210">
        <f>(J210-I210)/I210</f>
        <v>1.9402618987476188E-2</v>
      </c>
      <c r="L210">
        <f t="shared" ref="L210:L218" si="66">1-EXP(-2*K210)</f>
        <v>3.806196009606222E-2</v>
      </c>
      <c r="M210" s="8">
        <f>L210/(L210+L209)</f>
        <v>0.2009382315263307</v>
      </c>
      <c r="O210" s="8"/>
      <c r="Q210" s="1"/>
      <c r="S210" s="1"/>
      <c r="U210" s="1"/>
      <c r="V210" s="8"/>
      <c r="W210" s="1"/>
      <c r="X210" s="8"/>
      <c r="Y210" s="1"/>
      <c r="AB210" s="9"/>
    </row>
    <row r="211" spans="1:28" ht="15">
      <c r="A211" s="10" t="s">
        <v>39</v>
      </c>
      <c r="B211" s="10" t="s">
        <v>193</v>
      </c>
      <c r="C211">
        <v>3.4481700000000002</v>
      </c>
      <c r="D211">
        <v>2.4271600000000002</v>
      </c>
      <c r="E211">
        <f t="shared" ref="E211:E216" si="67">(D211-C211)/C211</f>
        <v>-0.29610199033110313</v>
      </c>
      <c r="F211">
        <f t="shared" si="65"/>
        <v>-0.80796875566550863</v>
      </c>
      <c r="G211" s="8">
        <v>0</v>
      </c>
      <c r="I211">
        <v>1.2375400000000001</v>
      </c>
      <c r="J211">
        <v>0.88672300000000004</v>
      </c>
      <c r="K211">
        <f t="shared" ref="K211:K216" si="68">(J211-I211)/I211</f>
        <v>-0.2834793218805049</v>
      </c>
      <c r="L211">
        <f t="shared" si="66"/>
        <v>-0.76289729122064065</v>
      </c>
      <c r="M211" s="8">
        <v>0</v>
      </c>
      <c r="O211" s="8"/>
      <c r="Q211" s="1"/>
      <c r="S211" s="1"/>
      <c r="U211" s="1"/>
      <c r="V211" s="8"/>
      <c r="W211" s="1"/>
      <c r="X211" s="8"/>
      <c r="Y211" s="1"/>
      <c r="AB211" s="9"/>
    </row>
    <row r="212" spans="1:28" ht="15">
      <c r="A212" s="10" t="s">
        <v>39</v>
      </c>
      <c r="B212" s="10" t="s">
        <v>92</v>
      </c>
      <c r="C212">
        <v>3.4481700000000002</v>
      </c>
      <c r="D212">
        <v>4.0874800000000002</v>
      </c>
      <c r="E212">
        <f t="shared" si="67"/>
        <v>0.18540559195167292</v>
      </c>
      <c r="F212">
        <f t="shared" si="65"/>
        <v>0.30982575473631468</v>
      </c>
      <c r="G212" s="8">
        <f>F212/F212</f>
        <v>1</v>
      </c>
      <c r="I212">
        <v>1.2375400000000001</v>
      </c>
      <c r="J212">
        <v>1.40805</v>
      </c>
      <c r="K212">
        <f t="shared" si="68"/>
        <v>0.13778140504549341</v>
      </c>
      <c r="L212">
        <f t="shared" si="66"/>
        <v>0.24085525135417085</v>
      </c>
      <c r="M212" s="8">
        <f>L212/L212</f>
        <v>1</v>
      </c>
      <c r="O212" s="8"/>
      <c r="Q212" s="1"/>
      <c r="S212" s="1"/>
      <c r="U212" s="1"/>
      <c r="V212" s="8"/>
      <c r="W212" s="1"/>
      <c r="X212" s="8"/>
      <c r="Y212" s="1"/>
      <c r="AB212" s="9"/>
    </row>
    <row r="213" spans="1:28" ht="15">
      <c r="A213" s="10" t="s">
        <v>41</v>
      </c>
      <c r="B213" s="10" t="s">
        <v>92</v>
      </c>
      <c r="C213">
        <v>2.1565799999999999</v>
      </c>
      <c r="D213">
        <v>4.0874800000000002</v>
      </c>
      <c r="E213">
        <f t="shared" si="67"/>
        <v>0.89535282716152442</v>
      </c>
      <c r="F213">
        <f t="shared" si="65"/>
        <v>0.83315760493949453</v>
      </c>
      <c r="G213" s="8">
        <f>F213/(F213+F214)</f>
        <v>0.86551676033895986</v>
      </c>
      <c r="I213">
        <v>0.76837100000000003</v>
      </c>
      <c r="J213">
        <v>1.40805</v>
      </c>
      <c r="K213">
        <f t="shared" si="68"/>
        <v>0.83251320000364404</v>
      </c>
      <c r="L213">
        <f t="shared" si="66"/>
        <v>0.81081433658683888</v>
      </c>
      <c r="M213" s="8">
        <f>L213/(L213+L214)</f>
        <v>0.83514861078019553</v>
      </c>
      <c r="O213" s="8"/>
      <c r="Q213" s="1"/>
      <c r="S213" s="1"/>
      <c r="U213" s="1"/>
      <c r="W213" s="1"/>
      <c r="X213" s="8"/>
      <c r="Y213" s="1"/>
      <c r="AB213" s="9"/>
    </row>
    <row r="214" spans="1:28" ht="15">
      <c r="A214" s="10" t="s">
        <v>41</v>
      </c>
      <c r="B214" s="10" t="s">
        <v>94</v>
      </c>
      <c r="C214">
        <v>2.1565799999999999</v>
      </c>
      <c r="D214">
        <v>2.3060700000000001</v>
      </c>
      <c r="E214">
        <f t="shared" si="67"/>
        <v>6.9318086971037529E-2</v>
      </c>
      <c r="F214">
        <f t="shared" si="65"/>
        <v>0.12945530230589186</v>
      </c>
      <c r="G214" s="8">
        <f>F214/(F214+F213)</f>
        <v>0.13448323966104009</v>
      </c>
      <c r="I214">
        <v>0.76837100000000003</v>
      </c>
      <c r="J214">
        <v>0.83537700000000004</v>
      </c>
      <c r="K214">
        <f t="shared" si="68"/>
        <v>8.7205269329529628E-2</v>
      </c>
      <c r="L214">
        <f t="shared" si="66"/>
        <v>0.16004800590017842</v>
      </c>
      <c r="M214" s="8">
        <f>L214/(L214+L213)</f>
        <v>0.1648513892198045</v>
      </c>
      <c r="O214" s="8"/>
      <c r="Q214" s="1"/>
      <c r="S214" s="1"/>
      <c r="U214" s="1"/>
      <c r="V214" s="8"/>
      <c r="W214" s="1"/>
      <c r="X214" s="8"/>
      <c r="Y214" s="1"/>
      <c r="AB214" s="9"/>
    </row>
    <row r="215" spans="1:28" ht="15">
      <c r="A215" s="10" t="s">
        <v>43</v>
      </c>
      <c r="B215" s="10" t="s">
        <v>125</v>
      </c>
      <c r="C215">
        <v>3.2732999999999999</v>
      </c>
      <c r="D215">
        <v>3.4086699999999999</v>
      </c>
      <c r="E215">
        <f t="shared" si="67"/>
        <v>4.1355818287355267E-2</v>
      </c>
      <c r="F215">
        <f t="shared" si="65"/>
        <v>7.9383418901721958E-2</v>
      </c>
      <c r="G215" s="8">
        <v>1</v>
      </c>
      <c r="I215">
        <v>1.1855199999999999</v>
      </c>
      <c r="J215">
        <v>1.22593</v>
      </c>
      <c r="K215">
        <f t="shared" si="68"/>
        <v>3.408630811795673E-2</v>
      </c>
      <c r="L215">
        <f t="shared" si="66"/>
        <v>6.5900781031115963E-2</v>
      </c>
      <c r="M215" s="8">
        <v>1</v>
      </c>
      <c r="O215" s="8"/>
      <c r="Q215" s="1"/>
      <c r="S215" s="1"/>
      <c r="U215" s="1"/>
      <c r="V215" s="8"/>
      <c r="W215" s="1"/>
      <c r="X215" s="8"/>
      <c r="Y215" s="1"/>
      <c r="AB215" s="9"/>
    </row>
    <row r="216" spans="1:28" ht="15">
      <c r="A216" s="10" t="s">
        <v>92</v>
      </c>
      <c r="B216" s="10" t="s">
        <v>125</v>
      </c>
      <c r="C216">
        <v>4.0874800000000002</v>
      </c>
      <c r="D216">
        <v>3.4086699999999999</v>
      </c>
      <c r="E216">
        <f t="shared" si="67"/>
        <v>-0.16607053734819505</v>
      </c>
      <c r="F216">
        <f t="shared" si="65"/>
        <v>-0.39394948564239884</v>
      </c>
      <c r="G216" s="8">
        <v>0</v>
      </c>
      <c r="I216">
        <v>1.40805</v>
      </c>
      <c r="J216">
        <v>1.22593</v>
      </c>
      <c r="K216">
        <f t="shared" si="68"/>
        <v>-0.12934199779837369</v>
      </c>
      <c r="L216">
        <f t="shared" si="66"/>
        <v>-0.29522444352411359</v>
      </c>
      <c r="M216" s="8">
        <v>0</v>
      </c>
      <c r="O216" s="8"/>
      <c r="Q216" s="1"/>
      <c r="S216" s="1"/>
      <c r="U216" s="1"/>
      <c r="V216" s="8"/>
      <c r="W216" s="1"/>
      <c r="X216" s="8"/>
      <c r="Y216" s="1"/>
      <c r="AB216" s="9"/>
    </row>
    <row r="217" spans="1:28" ht="15">
      <c r="A217" s="10" t="s">
        <v>94</v>
      </c>
      <c r="B217" s="10" t="s">
        <v>125</v>
      </c>
      <c r="C217">
        <v>2.3060700000000001</v>
      </c>
      <c r="D217">
        <v>3.4086699999999999</v>
      </c>
      <c r="E217">
        <f>(D217-C217)/C217</f>
        <v>0.47812945834254805</v>
      </c>
      <c r="F217">
        <f t="shared" si="65"/>
        <v>0.61567199706550424</v>
      </c>
      <c r="G217" s="8">
        <v>1</v>
      </c>
      <c r="I217">
        <v>0.83537700000000004</v>
      </c>
      <c r="J217">
        <v>1.22593</v>
      </c>
      <c r="K217">
        <f>(J217-I217)/I217</f>
        <v>0.46751706115921304</v>
      </c>
      <c r="L217">
        <f t="shared" si="66"/>
        <v>0.60742753017984719</v>
      </c>
      <c r="M217" s="8">
        <v>1</v>
      </c>
      <c r="O217" s="8"/>
      <c r="Q217" s="1"/>
      <c r="S217" s="1"/>
      <c r="U217" s="1"/>
      <c r="V217" s="8"/>
      <c r="W217" s="1"/>
      <c r="X217" s="8"/>
      <c r="Y217" s="1"/>
      <c r="AA217" s="1"/>
      <c r="AB217" s="1"/>
    </row>
    <row r="218" spans="1:28" ht="15">
      <c r="A218" s="10" t="s">
        <v>193</v>
      </c>
      <c r="B218" s="10" t="s">
        <v>125</v>
      </c>
      <c r="C218">
        <v>2.4271600000000002</v>
      </c>
      <c r="D218">
        <v>3.4086699999999999</v>
      </c>
      <c r="E218">
        <f t="shared" ref="E218" si="69">(D218-C218)/C218</f>
        <v>0.40438619621285765</v>
      </c>
      <c r="F218">
        <f t="shared" si="65"/>
        <v>0.5545954873031923</v>
      </c>
      <c r="G218" s="8">
        <v>1</v>
      </c>
      <c r="I218">
        <v>0.88672300000000004</v>
      </c>
      <c r="J218">
        <v>1.22593</v>
      </c>
      <c r="K218">
        <f t="shared" ref="K218" si="70">(J218-I218)/I218</f>
        <v>0.38253998148237939</v>
      </c>
      <c r="L218">
        <f t="shared" si="66"/>
        <v>0.53470327701875964</v>
      </c>
      <c r="M218" s="8">
        <v>1</v>
      </c>
      <c r="O218" s="8"/>
      <c r="Q218" s="1"/>
      <c r="S218" s="1"/>
      <c r="U218" s="1"/>
      <c r="V218" s="8"/>
      <c r="W218" s="1"/>
      <c r="X218" s="8"/>
      <c r="Y218" s="1"/>
      <c r="AA218" s="1"/>
      <c r="AB218" s="1"/>
    </row>
    <row r="219" spans="1:28" ht="15">
      <c r="I219" s="4"/>
      <c r="J219" s="4"/>
      <c r="O219" s="8"/>
      <c r="Q219" s="1"/>
      <c r="S219" s="1"/>
      <c r="U219" s="1"/>
      <c r="V219" s="8"/>
      <c r="W219" s="1"/>
      <c r="X219" s="8"/>
      <c r="Y219" s="1"/>
      <c r="AA219" s="1"/>
      <c r="AB219" s="1"/>
    </row>
    <row r="220" spans="1:28" ht="15">
      <c r="I220" s="4"/>
      <c r="J220" s="4"/>
      <c r="O220" s="8"/>
      <c r="Q220" s="1"/>
      <c r="R220" s="1"/>
      <c r="S220" s="1"/>
      <c r="T220" s="1"/>
      <c r="U220" s="1"/>
      <c r="V220" s="1"/>
      <c r="W220" s="1"/>
      <c r="X220" s="1"/>
      <c r="Y220" s="1"/>
    </row>
    <row r="221" spans="1:28" ht="15">
      <c r="I221" s="4"/>
      <c r="J221" s="4"/>
      <c r="O221" s="8"/>
      <c r="Q221" s="1"/>
      <c r="R221" s="1"/>
      <c r="S221" s="1"/>
      <c r="T221" s="1"/>
      <c r="U221" s="1"/>
      <c r="V221" s="1"/>
      <c r="W221" s="1"/>
      <c r="X221" s="1"/>
      <c r="Y221" s="1"/>
    </row>
    <row r="222" spans="1:28" ht="15">
      <c r="I222" s="5"/>
      <c r="J222" s="4"/>
      <c r="O222" s="8"/>
      <c r="R222" s="1"/>
      <c r="S222" s="1"/>
      <c r="T222" s="1"/>
      <c r="U222" s="1"/>
      <c r="V222" s="1"/>
      <c r="W222" s="1"/>
      <c r="X222" s="1"/>
      <c r="Y222" s="1"/>
      <c r="Z222" s="1"/>
    </row>
    <row r="227" spans="1:9">
      <c r="A227" t="s">
        <v>131</v>
      </c>
      <c r="B227" t="s">
        <v>129</v>
      </c>
      <c r="D227" t="s">
        <v>130</v>
      </c>
      <c r="E227" t="s">
        <v>133</v>
      </c>
      <c r="F227" t="s">
        <v>4</v>
      </c>
      <c r="G227" t="s">
        <v>5</v>
      </c>
      <c r="H227" t="s">
        <v>121</v>
      </c>
      <c r="I227" t="s">
        <v>122</v>
      </c>
    </row>
    <row r="228" spans="1:9" ht="15">
      <c r="A228" s="10" t="s">
        <v>29</v>
      </c>
      <c r="B228">
        <v>-5.9642999999999997</v>
      </c>
      <c r="C228">
        <f>B228/D228</f>
        <v>0.94882278078269167</v>
      </c>
      <c r="D228">
        <v>-6.2859999999999996</v>
      </c>
      <c r="E228">
        <v>5.2999999999999999E-2</v>
      </c>
      <c r="F228">
        <v>1.3979999999999999</v>
      </c>
      <c r="G228">
        <v>5.3499999999999999E-2</v>
      </c>
      <c r="H228">
        <v>0.27</v>
      </c>
      <c r="I228">
        <v>0.04</v>
      </c>
    </row>
    <row r="229" spans="1:9" ht="15">
      <c r="A229" s="10" t="s">
        <v>30</v>
      </c>
      <c r="B229">
        <v>-5.9333</v>
      </c>
      <c r="C229">
        <f>B229/D229</f>
        <v>1.0208706125258087</v>
      </c>
      <c r="D229">
        <v>-5.8120000000000003</v>
      </c>
      <c r="E229">
        <v>1.2999999999999999E-2</v>
      </c>
      <c r="F229">
        <v>1.2749999999999999</v>
      </c>
      <c r="G229">
        <v>1.3100000000000001E-2</v>
      </c>
      <c r="H229">
        <v>0.28999999999999998</v>
      </c>
      <c r="I229">
        <v>0.05</v>
      </c>
    </row>
    <row r="230" spans="1:9" ht="15">
      <c r="A230" s="10" t="s">
        <v>31</v>
      </c>
      <c r="B230">
        <v>-4.4151999999999996</v>
      </c>
      <c r="C230">
        <f>B230/D230</f>
        <v>1.0415664071715027</v>
      </c>
      <c r="D230">
        <v>-4.2389999999999999</v>
      </c>
      <c r="E230">
        <v>1.4E-2</v>
      </c>
      <c r="F230">
        <v>1.2270000000000001</v>
      </c>
      <c r="G230">
        <v>1.95E-2</v>
      </c>
      <c r="H230">
        <v>9.56</v>
      </c>
      <c r="I230">
        <v>0.95</v>
      </c>
    </row>
    <row r="231" spans="1:9" ht="15">
      <c r="A231" s="10" t="s">
        <v>108</v>
      </c>
      <c r="B231" t="s">
        <v>132</v>
      </c>
      <c r="D231" t="s">
        <v>132</v>
      </c>
      <c r="E231" t="s">
        <v>6</v>
      </c>
      <c r="F231">
        <v>0</v>
      </c>
      <c r="G231">
        <v>0</v>
      </c>
      <c r="H231">
        <v>0</v>
      </c>
      <c r="I231">
        <v>0</v>
      </c>
    </row>
    <row r="232" spans="1:9" ht="15">
      <c r="A232" s="10" t="s">
        <v>109</v>
      </c>
      <c r="B232">
        <v>-5.0860000000000003</v>
      </c>
      <c r="C232">
        <f t="shared" ref="C232:C242" si="71">B232/D232</f>
        <v>0.84121733377439634</v>
      </c>
      <c r="D232">
        <v>-6.0460000000000003</v>
      </c>
      <c r="E232">
        <v>3.5000000000000003E-2</v>
      </c>
      <c r="F232">
        <v>1.37</v>
      </c>
      <c r="G232">
        <v>2.87E-2</v>
      </c>
      <c r="H232">
        <v>2.04</v>
      </c>
      <c r="I232">
        <v>0.65</v>
      </c>
    </row>
    <row r="233" spans="1:9" ht="15">
      <c r="A233" s="10" t="s">
        <v>110</v>
      </c>
      <c r="B233">
        <v>-4.5335000000000001</v>
      </c>
      <c r="C233">
        <f t="shared" si="71"/>
        <v>0.78515760304814686</v>
      </c>
      <c r="D233">
        <v>-5.774</v>
      </c>
      <c r="E233">
        <v>1.9E-2</v>
      </c>
      <c r="F233">
        <v>1.375</v>
      </c>
      <c r="G233">
        <v>1.6400000000000001E-2</v>
      </c>
      <c r="H233">
        <v>7.28</v>
      </c>
      <c r="I233">
        <v>0.37</v>
      </c>
    </row>
    <row r="234" spans="1:9" ht="15">
      <c r="A234" s="10" t="s">
        <v>111</v>
      </c>
      <c r="B234">
        <v>-3.2282999999999999</v>
      </c>
      <c r="C234">
        <f t="shared" si="71"/>
        <v>0.86503215434083591</v>
      </c>
      <c r="D234">
        <v>-3.7320000000000002</v>
      </c>
      <c r="E234">
        <v>2.5000000000000001E-2</v>
      </c>
      <c r="F234">
        <v>1.397</v>
      </c>
      <c r="G234">
        <v>2.6800000000000001E-2</v>
      </c>
      <c r="H234">
        <v>147</v>
      </c>
      <c r="I234">
        <v>3.79</v>
      </c>
    </row>
    <row r="235" spans="1:9" ht="15">
      <c r="A235" s="10" t="s">
        <v>112</v>
      </c>
      <c r="B235">
        <v>-3.1051000000000002</v>
      </c>
      <c r="C235">
        <f t="shared" si="71"/>
        <v>0.87467605633802825</v>
      </c>
      <c r="D235">
        <v>-3.55</v>
      </c>
      <c r="E235">
        <v>3.3000000000000002E-2</v>
      </c>
      <c r="F235">
        <v>1.2190000000000001</v>
      </c>
      <c r="G235">
        <v>7.3700000000000002E-2</v>
      </c>
      <c r="H235">
        <v>195.25</v>
      </c>
      <c r="I235">
        <v>10.050000000000001</v>
      </c>
    </row>
    <row r="236" spans="1:9" ht="15">
      <c r="A236" s="10" t="s">
        <v>113</v>
      </c>
      <c r="B236">
        <v>-5.8394000000000004</v>
      </c>
      <c r="C236">
        <f t="shared" si="71"/>
        <v>1.0201607267645003</v>
      </c>
      <c r="D236">
        <v>-5.7240000000000002</v>
      </c>
      <c r="E236">
        <v>2.9000000000000001E-2</v>
      </c>
      <c r="F236">
        <v>1.119</v>
      </c>
      <c r="G236">
        <v>3.49E-2</v>
      </c>
      <c r="H236">
        <v>0.36</v>
      </c>
      <c r="I236">
        <v>0.03</v>
      </c>
    </row>
    <row r="237" spans="1:9" ht="15">
      <c r="A237" s="10" t="s">
        <v>114</v>
      </c>
      <c r="B237">
        <v>3.3841999999999999</v>
      </c>
      <c r="C237">
        <f t="shared" si="71"/>
        <v>-0.61631761063558554</v>
      </c>
      <c r="D237">
        <v>-5.4909999999999997</v>
      </c>
      <c r="E237">
        <v>2.9000000000000001E-2</v>
      </c>
      <c r="F237">
        <v>1.1839999999999999</v>
      </c>
      <c r="G237">
        <v>5.9499999999999997E-2</v>
      </c>
      <c r="H237">
        <v>102.67</v>
      </c>
      <c r="I237">
        <v>1.53</v>
      </c>
    </row>
    <row r="238" spans="1:9" ht="15">
      <c r="A238" s="10" t="s">
        <v>115</v>
      </c>
      <c r="B238">
        <v>-3.8197000000000001</v>
      </c>
      <c r="C238">
        <f t="shared" si="71"/>
        <v>0.95135740971357419</v>
      </c>
      <c r="D238">
        <v>-4.0149999999999997</v>
      </c>
      <c r="E238">
        <v>1.7000000000000001E-2</v>
      </c>
      <c r="F238">
        <v>1.306</v>
      </c>
      <c r="G238">
        <v>3.3599999999999998E-2</v>
      </c>
      <c r="H238">
        <v>37.67</v>
      </c>
      <c r="I238">
        <v>0.57999999999999996</v>
      </c>
    </row>
    <row r="239" spans="1:9" ht="15">
      <c r="A239" s="10" t="s">
        <v>116</v>
      </c>
      <c r="B239">
        <v>-3.6410999999999998</v>
      </c>
      <c r="C239">
        <f t="shared" si="71"/>
        <v>0.79154347826086957</v>
      </c>
      <c r="D239">
        <v>-4.5999999999999996</v>
      </c>
      <c r="E239">
        <v>3.3000000000000002E-2</v>
      </c>
      <c r="F239">
        <v>1</v>
      </c>
      <c r="G239">
        <v>8.14E-2</v>
      </c>
      <c r="H239">
        <v>56.83</v>
      </c>
      <c r="I239">
        <v>0.77</v>
      </c>
    </row>
    <row r="240" spans="1:9" ht="15">
      <c r="A240" s="10" t="s">
        <v>117</v>
      </c>
      <c r="B240">
        <v>-4.7064000000000004</v>
      </c>
      <c r="C240">
        <f t="shared" si="71"/>
        <v>0.81524337432877203</v>
      </c>
      <c r="D240">
        <v>-5.7729999999999997</v>
      </c>
      <c r="E240">
        <v>2.8000000000000001E-2</v>
      </c>
      <c r="F240">
        <v>1.2729999999999999</v>
      </c>
      <c r="G240">
        <v>5.0900000000000001E-2</v>
      </c>
      <c r="H240">
        <v>4.8899999999999997</v>
      </c>
      <c r="I240">
        <v>0.8</v>
      </c>
    </row>
    <row r="241" spans="1:23" ht="15">
      <c r="A241" s="10" t="s">
        <v>94</v>
      </c>
      <c r="B241">
        <v>-3.6475</v>
      </c>
      <c r="C241">
        <f t="shared" si="71"/>
        <v>0.64855974395448079</v>
      </c>
      <c r="D241">
        <v>-5.6239999999999997</v>
      </c>
      <c r="E241">
        <v>3.4000000000000002E-2</v>
      </c>
      <c r="F241">
        <v>1.282</v>
      </c>
      <c r="G241">
        <v>4.4400000000000002E-2</v>
      </c>
      <c r="H241">
        <v>56</v>
      </c>
      <c r="I241">
        <v>1.73</v>
      </c>
    </row>
    <row r="242" spans="1:23" ht="15">
      <c r="A242" s="10" t="s">
        <v>118</v>
      </c>
      <c r="B242">
        <v>-3.0114999999999998</v>
      </c>
      <c r="C242">
        <f t="shared" si="71"/>
        <v>0.83955952049066063</v>
      </c>
      <c r="D242">
        <v>-3.5870000000000002</v>
      </c>
      <c r="E242">
        <v>0.11600000000000001</v>
      </c>
      <c r="F242">
        <v>1.45</v>
      </c>
      <c r="G242">
        <v>1.5900000000000001E-2</v>
      </c>
      <c r="H242">
        <v>242.17</v>
      </c>
      <c r="I242">
        <v>8.4700000000000006</v>
      </c>
    </row>
    <row r="243" spans="1:23" ht="15">
      <c r="A243" s="10" t="s">
        <v>120</v>
      </c>
      <c r="B243">
        <v>-2.9184000000000001</v>
      </c>
      <c r="C243">
        <f t="shared" ref="C243" si="72">B243/D243</f>
        <v>0.88436363636363646</v>
      </c>
      <c r="D243">
        <v>-3.3</v>
      </c>
      <c r="E243">
        <v>3.3000000000000002E-2</v>
      </c>
      <c r="F243">
        <v>1.25</v>
      </c>
      <c r="G243">
        <v>4.5699999999999998E-2</v>
      </c>
      <c r="H243">
        <v>300.12</v>
      </c>
      <c r="I243">
        <v>7.46</v>
      </c>
    </row>
    <row r="248" spans="1:23" ht="15">
      <c r="A248" s="10"/>
    </row>
    <row r="249" spans="1:23">
      <c r="H249">
        <v>0.27</v>
      </c>
      <c r="I249">
        <v>0.28999999999999998</v>
      </c>
      <c r="J249">
        <v>9.56</v>
      </c>
      <c r="K249">
        <v>0</v>
      </c>
      <c r="L249">
        <v>2.04</v>
      </c>
      <c r="M249">
        <v>7.28</v>
      </c>
      <c r="N249">
        <v>147</v>
      </c>
      <c r="O249">
        <v>195.25</v>
      </c>
      <c r="P249">
        <v>0.36</v>
      </c>
      <c r="Q249">
        <v>102.67</v>
      </c>
      <c r="R249">
        <v>37.67</v>
      </c>
      <c r="S249">
        <v>56.83</v>
      </c>
      <c r="T249">
        <v>4.8899999999999997</v>
      </c>
      <c r="U249">
        <v>56</v>
      </c>
      <c r="V249">
        <v>242.17</v>
      </c>
      <c r="W249">
        <v>300.12</v>
      </c>
    </row>
    <row r="250" spans="1:23">
      <c r="H250">
        <v>0.04</v>
      </c>
      <c r="I250">
        <v>0.05</v>
      </c>
      <c r="J250">
        <v>0.95</v>
      </c>
      <c r="K250">
        <v>0</v>
      </c>
      <c r="L250">
        <v>0.65</v>
      </c>
      <c r="M250">
        <v>0.37</v>
      </c>
      <c r="N250">
        <v>3.79</v>
      </c>
      <c r="O250">
        <v>10.050000000000001</v>
      </c>
      <c r="P250">
        <v>0.03</v>
      </c>
      <c r="Q250">
        <v>1.53</v>
      </c>
      <c r="R250">
        <v>0.57999999999999996</v>
      </c>
      <c r="S250">
        <v>0.77</v>
      </c>
      <c r="T250">
        <v>0.8</v>
      </c>
      <c r="U250">
        <v>1.73</v>
      </c>
      <c r="V250">
        <v>8.4700000000000006</v>
      </c>
      <c r="W250">
        <v>7.46</v>
      </c>
    </row>
  </sheetData>
  <sheetCalcPr fullCalcOnLoad="1"/>
  <phoneticPr fontId="1" type="noConversion"/>
  <pageMargins left="0.75" right="0.75" top="1" bottom="1" header="0.5" footer="0.5"/>
  <ignoredErrors>
    <ignoredError sqref="U55" formula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Sovijja Pou</dc:creator>
  <cp:lastModifiedBy>Sovijja Pou</cp:lastModifiedBy>
  <dcterms:created xsi:type="dcterms:W3CDTF">2015-07-07T17:45:23Z</dcterms:created>
  <dcterms:modified xsi:type="dcterms:W3CDTF">2017-04-15T19:54:05Z</dcterms:modified>
</cp:coreProperties>
</file>