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est_derv_demographics_24062" sheetId="1" r:id="rId1"/>
    <sheet name="best_derv_phys_assess_240620" sheetId="2" r:id="rId2"/>
    <sheet name="best_derv_sdoh_240620" sheetId="3" r:id="rId3"/>
  </sheets>
  <calcPr calcId="0" concurrentCalc="0"/>
</workbook>
</file>

<file path=xl/sharedStrings.xml><?xml version="1.0" encoding="utf-8"?>
<sst xmlns="http://schemas.openxmlformats.org/spreadsheetml/2006/main" count="1303" uniqueCount="197">
  <si>
    <t>Obs</t>
  </si>
  <si>
    <t>VARNAME</t>
  </si>
  <si>
    <t>VARDESC</t>
  </si>
  <si>
    <t>DOCFILE</t>
  </si>
  <si>
    <t>TYPE</t>
  </si>
  <si>
    <t>UNITS</t>
  </si>
  <si>
    <t>RESOLUTION</t>
  </si>
  <si>
    <t>COMMENT1</t>
  </si>
  <si>
    <t>COMMENT2</t>
  </si>
  <si>
    <t>QC_COMMENTS</t>
  </si>
  <si>
    <t>VARIABLE_SOURCE</t>
  </si>
  <si>
    <t>SOURCE_VARIABLE_ID</t>
  </si>
  <si>
    <t>VARIABLE_MAPPING</t>
  </si>
  <si>
    <t>UNIQUEKEY</t>
  </si>
  <si>
    <t>COLLINTERVAL</t>
  </si>
  <si>
    <t>VALUES</t>
  </si>
  <si>
    <t>N</t>
  </si>
  <si>
    <t>MISS_N</t>
  </si>
  <si>
    <t>MISS_PERCENT</t>
  </si>
  <si>
    <t>DISTINCT_N</t>
  </si>
  <si>
    <t>MAX</t>
  </si>
  <si>
    <t>MIN</t>
  </si>
  <si>
    <t>MEAN</t>
  </si>
  <si>
    <t>STD</t>
  </si>
  <si>
    <t>PCT25</t>
  </si>
  <si>
    <t>MEDIAN</t>
  </si>
  <si>
    <t>PCT75</t>
  </si>
  <si>
    <t>subjectid</t>
  </si>
  <si>
    <t>Participant ID</t>
  </si>
  <si>
    <t>best_derv_demographics_240620</t>
  </si>
  <si>
    <t>string</t>
  </si>
  <si>
    <t> </t>
  </si>
  <si>
    <t>X</t>
  </si>
  <si>
    <t>Collected inVisit
0 - Baseline|Visit
1|Visit 2</t>
  </si>
  <si>
    <t>.</t>
  </si>
  <si>
    <t>eventname</t>
  </si>
  <si>
    <t>Visit Name</t>
  </si>
  <si>
    <t>"Visit 0 - Baseline"</t>
  </si>
  <si>
    <t>Visit 0 - Baseline|Visit 1|Visit 2</t>
  </si>
  <si>
    <t>eventweek</t>
  </si>
  <si>
    <t>Visit Week</t>
  </si>
  <si>
    <t>encoded</t>
  </si>
  <si>
    <t>0=Baseline|12=week 12|24=week 24</t>
  </si>
  <si>
    <t>age</t>
  </si>
  <si>
    <t>Age (years)</t>
  </si>
  <si>
    <t>integer</t>
  </si>
  <si>
    <t>years</t>
  </si>
  <si>
    <t>sex_at_birth</t>
  </si>
  <si>
    <t>Sex at Birth</t>
  </si>
  <si>
    <t xml:space="preserve">1=Female|2=Male|3=Intersex|99=Unknown;Missing
=99</t>
  </si>
  <si>
    <t>gender_identity</t>
  </si>
  <si>
    <t>Gender
Identity</t>
  </si>
  <si>
    <t xml:space="preserve">1=Male|2=Female|3=Non-Binary|4=Unknown;Missing
=4</t>
  </si>
  <si>
    <t>race_reported</t>
  </si>
  <si>
    <t>Race as
reported</t>
  </si>
  <si>
    <t>Based on the individual race values reported in the
data management system.</t>
  </si>
  <si>
    <t>1=American Indian or Alaskan
Native|2=Asian|3=Black or African American|4=Native
Hawaiian or Pacific Islander|5=White|88=More than
one race|97=Not
Reported|99=Unknown;Missing=97|99</t>
  </si>
  <si>
    <t>race_revised</t>
  </si>
  <si>
    <t>Race derived
using revised
categories</t>
  </si>
  <si>
    <t>1=White only|2=Black and Black-Multiracial|3=Asian
and Asian-Multiracial (Not Black)|4=Indigenous and
Indigenous-Multiracial (Not Black, Not
Asian)|5=Unknown or Not reported; Missing=5</t>
  </si>
  <si>
    <t>ethnicity_revised</t>
  </si>
  <si>
    <t>Ethnicity</t>
  </si>
  <si>
    <t>1=Hispanic or Latino|2=Not Hispanic or
Latino|3=Unknown or Not Reported; Missing=3</t>
  </si>
  <si>
    <t>education</t>
  </si>
  <si>
    <t>Education
Level</t>
  </si>
  <si>
    <t>1=Did not complete secondary school or some
secondary school|2=High School or Secondary School
Degree Complete|3=Associate’s or Technical Degree
Complete|4=College or Baccalaureate Degree
Complete|5=Doctoral or Postgraduate Education</t>
  </si>
  <si>
    <t>employment_status</t>
  </si>
  <si>
    <t>Employment
Status</t>
  </si>
  <si>
    <t>1=Full-time employment|2=Not employed|3=Part-time
employment</t>
  </si>
  <si>
    <t>marital_status</t>
  </si>
  <si>
    <t>Marital Status</t>
  </si>
  <si>
    <t>1=Married|2=Never Married|3=Domestic
Partner|4=Widowed|5=Divorced or Separated</t>
  </si>
  <si>
    <t>household_size</t>
  </si>
  <si>
    <t>Number of
people living
in household</t>
  </si>
  <si>
    <t>income</t>
  </si>
  <si>
    <t>Income level
based on
income from
all sources</t>
  </si>
  <si>
    <t>1=Less than
$10,000|2=$10,000-$24,999|3=$25,000-$34,999|4=
$35,000-$49,999|5=$50,000-$74,999|6=$75,000-$99
,999|7=$100,000-$149,999|8=$150,000-$199,999|9=
$200,000 or more</t>
  </si>
  <si>
    <t>poverty_threshold</t>
  </si>
  <si>
    <t>Poverty
Thresholds
HHS</t>
  </si>
  <si>
    <t>*Note: “temp_income” is the average of the range in
the “income” variable;|if income=1 then
temp_income=10000;|else if income=2 then
temp_income=17499.5;|else if income=3 then
temp_income=29999.5;|else if income=4 then
temp_income=42499.5;|else if income=5 then
temp_income=62499.5;|else if income=6 then
temp_income=87499.5;|else if income=7 then
temp_income=124777.5;|else if income=8 then
temp_income=174999.5;|else if income=9 then
temp_income=200000;|else if income=missing then
temp_income=missing;|=NULL, if
temp_income=missing|=1, else if household_size=1
and . &lt; temp_income &lt; 15060|=1, else if
household_size=2 and . &lt; temp_income &lt;= 20440|=1,
else if household_size=3 and . &lt; temp_income &lt;=
25820|=1, else if household_size=4 and . &lt;
temp_income &lt;= 31200|=1, else if household_size=5
and . &lt; temp_income &lt;= 36580|=1, else if
household_size=6 and . &lt; temp_income &lt;= 41960|=1,
else if household_size=7 and . &lt; temp_income &lt;=
47340|=1, else if household_size=8 and . &lt;
temp_income &lt;= 52720|=0, otherwise</t>
  </si>
  <si>
    <t>Participants poverty threshold as defined in ASPE
HHS:
https://aspe.hhs.gov/topics/poverty-economic-mobility
/poverty-guidelines</t>
  </si>
  <si>
    <t>1=Low-Income|0=Not Low-Income</t>
  </si>
  <si>
    <t>birth_date</t>
  </si>
  <si>
    <t>Date of Birth</t>
  </si>
  <si>
    <t>date</t>
  </si>
  <si>
    <t>(YYYY-MM-DD)</t>
  </si>
  <si>
    <t>2004-08-13</t>
  </si>
  <si>
    <t>1932-11-21</t>
  </si>
  <si>
    <t>race_aian</t>
  </si>
  <si>
    <t>Race:
American
Indian or
Alaska Native</t>
  </si>
  <si>
    <t>Raw variable value reported in the data management
system.</t>
  </si>
  <si>
    <t>true|false</t>
  </si>
  <si>
    <t>race_asian</t>
  </si>
  <si>
    <t>Race: Asian</t>
  </si>
  <si>
    <t>Raw variable value reported in the data management
system</t>
  </si>
  <si>
    <t>race_black</t>
  </si>
  <si>
    <t>Race: Black
or African
American</t>
  </si>
  <si>
    <t>race_nhpi</t>
  </si>
  <si>
    <t>Race: Native
Hawaiian or
Pacific
Islander</t>
  </si>
  <si>
    <t>race_white</t>
  </si>
  <si>
    <t>Race: White</t>
  </si>
  <si>
    <t>race_unknown</t>
  </si>
  <si>
    <t>Race:
Unknown</t>
  </si>
  <si>
    <t>race_notreported</t>
  </si>
  <si>
    <t>Race: Not
Reported</t>
  </si>
  <si>
    <t>Participant
ID</t>
  </si>
  <si>
    <t>best_derv_phys_assess_240620</t>
  </si>
  <si>
    <t>l_mot_neuron_upper</t>
  </si>
  <si>
    <t>Left leg
upper
motor
neuron</t>
  </si>
  <si>
    <t>Only
measured in
Baseline.</t>
  </si>
  <si>
    <t>0=Normal|1=Abnormal
Behavior|98=Not
Applicables;Missing=98</t>
  </si>
  <si>
    <t>r_mot_neuron_upper</t>
  </si>
  <si>
    <t>Right leg
upper
motor
neuron</t>
  </si>
  <si>
    <t>0=Normal|1=Abnormal
Behavior|98=Not
Applicable;Missing=98</t>
  </si>
  <si>
    <t>mot_neuron_upper</t>
  </si>
  <si>
    <t>Leg upper
motor
neuron</t>
  </si>
  <si>
    <t>l_mot_neuron_lower</t>
  </si>
  <si>
    <t>Left leg
lower motor
neuron</t>
  </si>
  <si>
    <t>r_mot_neuron_lower</t>
  </si>
  <si>
    <t>Right leg
lower motor
neuron</t>
  </si>
  <si>
    <t>mot_neuron_lower</t>
  </si>
  <si>
    <t>Leg lower
motor
neuron</t>
  </si>
  <si>
    <t>motor_neuron</t>
  </si>
  <si>
    <t>Overall
motor
neuron
abnormality</t>
  </si>
  <si>
    <t>1=Upper Motor Neuron|2=Lower
Motor
Neuron|3=Mixed|4=Normal|98=Not
Applicable;Missing=98</t>
  </si>
  <si>
    <t>l_leg_strength</t>
  </si>
  <si>
    <t>Left leg
strength</t>
  </si>
  <si>
    <t>0=Absent|1=Normal|2=Weak|98=Not
Applicable;Missing=98</t>
  </si>
  <si>
    <t>r_leg_strength</t>
  </si>
  <si>
    <t>Right leg
strength</t>
  </si>
  <si>
    <t>leg_strength</t>
  </si>
  <si>
    <t>Overall leg
strength</t>
  </si>
  <si>
    <t>leg_strength_asym</t>
  </si>
  <si>
    <t>Presence
of leg
strength
asymmetry</t>
  </si>
  <si>
    <t>1=Presence of Asymmetry|0=No
Presence|98=Not
Applicable;Missing=98</t>
  </si>
  <si>
    <t>l_hip_strength</t>
  </si>
  <si>
    <t>Left hip
strength</t>
  </si>
  <si>
    <t>r_hip_strength</t>
  </si>
  <si>
    <t>Rigth hip
strength</t>
  </si>
  <si>
    <t>hip_strength</t>
  </si>
  <si>
    <t>Overall hip
strength</t>
  </si>
  <si>
    <t>hip_strength_asym</t>
  </si>
  <si>
    <t>Presence
of hip
strength
asymmetry</t>
  </si>
  <si>
    <t>1=Presence of Asymmetry|0=No
Presence</t>
  </si>
  <si>
    <t>back_palp</t>
  </si>
  <si>
    <t>Back
palpation</t>
  </si>
  <si>
    <t>0=Absent|1=Mild|2=Severe|98=Not
Applicable;Missing=98</t>
  </si>
  <si>
    <t>Gait</t>
  </si>
  <si>
    <t>1=Normal|2=Abnormal</t>
  </si>
  <si>
    <t>Height</t>
  </si>
  <si>
    <t>Height (in)</t>
  </si>
  <si>
    <t>in</t>
  </si>
  <si>
    <t>Weight</t>
  </si>
  <si>
    <t>Weight (lb)</t>
  </si>
  <si>
    <t>decimal</t>
  </si>
  <si>
    <t>lb</t>
  </si>
  <si>
    <t>Bmi</t>
  </si>
  <si>
    <t>BMI</t>
  </si>
  <si>
    <t>systolic_blood_pressure</t>
  </si>
  <si>
    <t>Systolic
Blood
Pressure
(mmHg)</t>
  </si>
  <si>
    <t>mmHg</t>
  </si>
  <si>
    <t>diastolic_blood_pressure</t>
  </si>
  <si>
    <t>Diastolic
Blood
Pressure
(mmHg)</t>
  </si>
  <si>
    <t>heart_rate</t>
  </si>
  <si>
    <t>Heart Rate
(bpm)</t>
  </si>
  <si>
    <t>bpm</t>
  </si>
  <si>
    <t>best_derv_sdoh_240620</t>
  </si>
  <si>
    <t>Collected inVisit 0
- Baseline|Visit
1|Visit 2</t>
  </si>
  <si>
    <t>0=Baseline|12=week
12|24=week 24</t>
  </si>
  <si>
    <t>lack_transportation</t>
  </si>
  <si>
    <t>SDOH Lack of
Transportation</t>
  </si>
  <si>
    <t>1=Yes|0=No</t>
  </si>
  <si>
    <t>skip_doctor_medication</t>
  </si>
  <si>
    <t>SDOH Skip Doctor
Visit or Medication</t>
  </si>
  <si>
    <t>buy_food</t>
  </si>
  <si>
    <t>SDOH Run out of
food before money
to buy more</t>
  </si>
  <si>
    <t>0=Never True|1=Sometimes
True|2=Often True</t>
  </si>
  <si>
    <t>food_last</t>
  </si>
  <si>
    <t xml:space="preserve">SDOH Food did not
last until you had
money to buy more</t>
  </si>
  <si>
    <t>food_insecurity</t>
  </si>
  <si>
    <t>SDOH Food
Insecurity</t>
  </si>
  <si>
    <t>1=Food Insecure|0=Food Secure</t>
  </si>
  <si>
    <t>shut_utilities</t>
  </si>
  <si>
    <t>SDOH Utilities
company shut off
service</t>
  </si>
  <si>
    <t>stable_housing</t>
  </si>
  <si>
    <t>SDOH Worry for
stable housing</t>
  </si>
  <si>
    <t>emotional_support</t>
  </si>
  <si>
    <t>SDOH Available
emotional support</t>
  </si>
  <si>
    <t>close_friends</t>
  </si>
  <si>
    <t>SDOH Number of
close friends</t>
  </si>
  <si>
    <t>1=0|2=1-2|3=3-5|4=6-10|5=More
than 10</t>
  </si>
  <si>
    <t>discrim_race_ethnicity</t>
  </si>
  <si>
    <t>Discrimination due
to Race or Ethnicity</t>
  </si>
  <si>
    <t>1=Never|2=Rarely|3=Any</t>
  </si>
  <si>
    <t>discrim_sex_gender</t>
  </si>
  <si>
    <t>Discrimination due
to Sex or Gender
Identity</t>
  </si>
  <si>
    <t>1=Never or Not
Sure|2=Rarely|3=Any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</si>
</sst>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.0"/>
    <numFmt numFmtId="165" formatCode=".0000"/>
    <numFmt numFmtId="166" formatCode=".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A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0.71" bestFit="1" customWidth="1"/>
    <col min="3" max="3" width="15.71" bestFit="1" customWidth="1"/>
    <col min="4" max="4" width="34.71" bestFit="1" customWidth="1"/>
    <col min="5" max="5" width="9.71" bestFit="1" customWidth="1"/>
    <col min="6" max="6" width="7.71" bestFit="1" customWidth="1"/>
    <col min="7" max="7" width="15.71" bestFit="1" customWidth="1"/>
    <col min="8" max="8" width="55.71" bestFit="1" customWidth="1"/>
    <col min="9" max="9" width="55.71" bestFit="1" customWidth="1"/>
    <col min="10" max="10" width="18.71" bestFit="1" customWidth="1"/>
    <col min="11" max="11" width="23.71" bestFit="1" customWidth="1"/>
    <col min="12" max="12" width="26.71" bestFit="1" customWidth="1"/>
    <col min="13" max="13" width="24.71" bestFit="1" customWidth="1"/>
    <col min="14" max="14" width="14.71" bestFit="1" customWidth="1"/>
    <col min="15" max="15" width="18.71" bestFit="1" customWidth="1"/>
    <col min="16" max="16" width="55.71" bestFit="1" customWidth="1"/>
    <col min="17" max="17" width="4.71" bestFit="1" customWidth="1"/>
    <col min="18" max="18" width="9.71" bestFit="1" customWidth="1"/>
    <col min="19" max="19" width="18.71" bestFit="1" customWidth="1"/>
    <col min="20" max="20" width="14.71" bestFit="1" customWidth="1"/>
    <col min="21" max="21" width="12.71" bestFit="1" customWidth="1"/>
    <col min="22" max="22" width="12.71" bestFit="1" customWidth="1"/>
    <col min="23" max="23" width="9.71" bestFit="1" customWidth="1"/>
    <col min="24" max="24" width="9.71" bestFit="1" customWidth="1"/>
    <col min="25" max="25" width="7.71" bestFit="1" customWidth="1"/>
    <col min="26" max="26" width="9.71" bestFit="1" customWidth="1"/>
    <col min="27" max="27" width="7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43" customHeight="1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31</v>
      </c>
      <c r="H2" s="3">
        <f>[RANDOMIZED_STAGE1=1]SUBJECTID</f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32</v>
      </c>
      <c r="O2" s="4" t="s">
        <v>33</v>
      </c>
      <c r="P2" s="3" t="s">
        <v>31</v>
      </c>
      <c r="Q2" s="5">
        <v>805</v>
      </c>
      <c r="R2" s="5">
        <v>0</v>
      </c>
      <c r="S2" s="6">
        <v>0</v>
      </c>
      <c r="T2" s="5" t="s">
        <v>34</v>
      </c>
      <c r="U2" s="3" t="s">
        <v>34</v>
      </c>
      <c r="V2" s="3" t="s">
        <v>34</v>
      </c>
      <c r="W2" s="5" t="s">
        <v>34</v>
      </c>
      <c r="X2" s="5" t="s">
        <v>34</v>
      </c>
      <c r="Y2" s="5" t="s">
        <v>34</v>
      </c>
      <c r="Z2" s="5" t="s">
        <v>34</v>
      </c>
      <c r="AA2" s="5" t="s">
        <v>34</v>
      </c>
    </row>
    <row r="3" ht="43" customHeight="1">
      <c r="A3" s="1">
        <v>2</v>
      </c>
      <c r="B3" s="3" t="s">
        <v>35</v>
      </c>
      <c r="C3" s="3" t="s">
        <v>36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37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32</v>
      </c>
      <c r="O3" s="4" t="s">
        <v>33</v>
      </c>
      <c r="P3" s="3" t="s">
        <v>38</v>
      </c>
      <c r="Q3" s="5" t="s">
        <v>34</v>
      </c>
      <c r="R3" s="5" t="s">
        <v>34</v>
      </c>
      <c r="S3" s="5" t="s">
        <v>34</v>
      </c>
      <c r="T3" s="5" t="s">
        <v>34</v>
      </c>
      <c r="U3" s="3" t="s">
        <v>34</v>
      </c>
      <c r="V3" s="3" t="s">
        <v>34</v>
      </c>
      <c r="W3" s="5" t="s">
        <v>34</v>
      </c>
      <c r="X3" s="5" t="s">
        <v>34</v>
      </c>
      <c r="Y3" s="5" t="s">
        <v>34</v>
      </c>
      <c r="Z3" s="5" t="s">
        <v>34</v>
      </c>
      <c r="AA3" s="5" t="s">
        <v>34</v>
      </c>
    </row>
    <row r="4" ht="43" customHeight="1">
      <c r="A4" s="1">
        <v>3</v>
      </c>
      <c r="B4" s="3" t="s">
        <v>39</v>
      </c>
      <c r="C4" s="3" t="s">
        <v>40</v>
      </c>
      <c r="D4" s="3" t="s">
        <v>29</v>
      </c>
      <c r="E4" s="3" t="s">
        <v>41</v>
      </c>
      <c r="F4" s="3" t="s">
        <v>31</v>
      </c>
      <c r="G4" s="3" t="s">
        <v>31</v>
      </c>
      <c r="H4" s="4">
        <f>0, if eventname="Visit 0 - Baseline"|=12, ifeventname="Visit 1"|=24, if eventname="Visit 2"</f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4" t="s">
        <v>33</v>
      </c>
      <c r="P4" s="3" t="s">
        <v>42</v>
      </c>
      <c r="Q4" s="5" t="s">
        <v>34</v>
      </c>
      <c r="R4" s="5" t="s">
        <v>34</v>
      </c>
      <c r="S4" s="5" t="s">
        <v>34</v>
      </c>
      <c r="T4" s="5">
        <v>3</v>
      </c>
      <c r="U4" s="3">
        <v>24</v>
      </c>
      <c r="V4" s="3">
        <v>0</v>
      </c>
      <c r="W4" s="5" t="s">
        <v>34</v>
      </c>
      <c r="X4" s="5" t="s">
        <v>34</v>
      </c>
      <c r="Y4" s="5" t="s">
        <v>34</v>
      </c>
      <c r="Z4" s="5" t="s">
        <v>34</v>
      </c>
      <c r="AA4" s="5" t="s">
        <v>34</v>
      </c>
    </row>
    <row r="5" ht="43" customHeight="1">
      <c r="A5" s="1">
        <v>4</v>
      </c>
      <c r="B5" s="3" t="s">
        <v>43</v>
      </c>
      <c r="C5" s="3" t="s">
        <v>44</v>
      </c>
      <c r="D5" s="3" t="s">
        <v>29</v>
      </c>
      <c r="E5" s="3" t="s">
        <v>45</v>
      </c>
      <c r="F5" s="3" t="s">
        <v>46</v>
      </c>
      <c r="G5" s="3" t="s">
        <v>31</v>
      </c>
      <c r="H5" s="3">
        <f>[CCBESTDERV]AGE</f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4" t="s">
        <v>33</v>
      </c>
      <c r="P5" s="3" t="s">
        <v>31</v>
      </c>
      <c r="Q5" s="5">
        <v>805</v>
      </c>
      <c r="R5" s="5">
        <v>0</v>
      </c>
      <c r="S5" s="6">
        <v>0</v>
      </c>
      <c r="T5" s="5" t="s">
        <v>34</v>
      </c>
      <c r="U5" s="3">
        <v>90</v>
      </c>
      <c r="V5" s="3">
        <v>19</v>
      </c>
      <c r="W5" s="7">
        <v>50.3950310559006</v>
      </c>
      <c r="X5" s="7">
        <v>16.077640453206</v>
      </c>
      <c r="Y5" s="5">
        <v>38</v>
      </c>
      <c r="Z5" s="5">
        <v>52</v>
      </c>
      <c r="AA5" s="5">
        <v>63</v>
      </c>
    </row>
    <row r="6" ht="43" customHeight="1">
      <c r="A6" s="1">
        <v>5</v>
      </c>
      <c r="B6" s="3" t="s">
        <v>47</v>
      </c>
      <c r="C6" s="3" t="s">
        <v>48</v>
      </c>
      <c r="D6" s="3" t="s">
        <v>29</v>
      </c>
      <c r="E6" s="3" t="s">
        <v>41</v>
      </c>
      <c r="F6" s="3" t="s">
        <v>31</v>
      </c>
      <c r="G6" s="3" t="s">
        <v>31</v>
      </c>
      <c r="H6" s="3">
        <f>[CCBESTDERV]SEX_STUDY_MAJORITY_VOTE</f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4" t="s">
        <v>33</v>
      </c>
      <c r="P6" s="4" t="s">
        <v>49</v>
      </c>
      <c r="Q6" s="5">
        <v>805</v>
      </c>
      <c r="R6" s="5">
        <v>0</v>
      </c>
      <c r="S6" s="6">
        <v>0</v>
      </c>
      <c r="T6" s="5">
        <v>4</v>
      </c>
      <c r="U6" s="3">
        <v>3</v>
      </c>
      <c r="V6" s="3">
        <v>1</v>
      </c>
      <c r="W6" s="5" t="s">
        <v>34</v>
      </c>
      <c r="X6" s="5" t="s">
        <v>34</v>
      </c>
      <c r="Y6" s="5" t="s">
        <v>34</v>
      </c>
      <c r="Z6" s="5" t="s">
        <v>34</v>
      </c>
      <c r="AA6" s="5" t="s">
        <v>34</v>
      </c>
    </row>
    <row r="7" ht="43" customHeight="1">
      <c r="A7" s="1">
        <v>6</v>
      </c>
      <c r="B7" s="3" t="s">
        <v>50</v>
      </c>
      <c r="C7" s="4" t="s">
        <v>51</v>
      </c>
      <c r="D7" s="3" t="s">
        <v>29</v>
      </c>
      <c r="E7" s="3" t="s">
        <v>41</v>
      </c>
      <c r="F7" s="3" t="s">
        <v>31</v>
      </c>
      <c r="G7" s="3" t="s">
        <v>31</v>
      </c>
      <c r="H7" s="4">
        <f>1, if RIA2=1|=2, else If RIA2=2|=3, else If RIA2 in(3,4,5,6)|=4, else If RIA2=99|=NULL, otherwise</f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4" t="s">
        <v>33</v>
      </c>
      <c r="P7" s="4" t="s">
        <v>52</v>
      </c>
      <c r="Q7" s="5">
        <v>802</v>
      </c>
      <c r="R7" s="5">
        <v>3</v>
      </c>
      <c r="S7" s="6">
        <v>0.4</v>
      </c>
      <c r="T7" s="5">
        <v>4</v>
      </c>
      <c r="U7" s="3">
        <v>3</v>
      </c>
      <c r="V7" s="3">
        <v>1</v>
      </c>
      <c r="W7" s="5" t="s">
        <v>34</v>
      </c>
      <c r="X7" s="5" t="s">
        <v>34</v>
      </c>
      <c r="Y7" s="5" t="s">
        <v>34</v>
      </c>
      <c r="Z7" s="5" t="s">
        <v>34</v>
      </c>
      <c r="AA7" s="5" t="s">
        <v>34</v>
      </c>
    </row>
    <row r="8" ht="72" customHeight="1">
      <c r="A8" s="1">
        <v>7</v>
      </c>
      <c r="B8" s="3" t="s">
        <v>53</v>
      </c>
      <c r="C8" s="4" t="s">
        <v>54</v>
      </c>
      <c r="D8" s="3" t="s">
        <v>29</v>
      </c>
      <c r="E8" s="3" t="s">
        <v>41</v>
      </c>
      <c r="F8" s="3" t="s">
        <v>31</v>
      </c>
      <c r="G8" s="3" t="s">
        <v>31</v>
      </c>
      <c r="H8" s="3">
        <f>[CCBESTDERV]RACE</f>
      </c>
      <c r="I8" s="4" t="s">
        <v>55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4" t="s">
        <v>33</v>
      </c>
      <c r="P8" s="4" t="s">
        <v>56</v>
      </c>
      <c r="Q8" s="5">
        <v>804</v>
      </c>
      <c r="R8" s="5">
        <v>1</v>
      </c>
      <c r="S8" s="6">
        <v>0.1</v>
      </c>
      <c r="T8" s="5">
        <v>9</v>
      </c>
      <c r="U8" s="3">
        <v>99</v>
      </c>
      <c r="V8" s="3">
        <v>1</v>
      </c>
      <c r="W8" s="5" t="s">
        <v>34</v>
      </c>
      <c r="X8" s="5" t="s">
        <v>34</v>
      </c>
      <c r="Y8" s="5" t="s">
        <v>34</v>
      </c>
      <c r="Z8" s="5" t="s">
        <v>34</v>
      </c>
      <c r="AA8" s="5" t="s">
        <v>34</v>
      </c>
    </row>
    <row r="9" ht="159" customHeight="1">
      <c r="A9" s="1">
        <v>8</v>
      </c>
      <c r="B9" s="3" t="s">
        <v>57</v>
      </c>
      <c r="C9" s="4" t="s">
        <v>58</v>
      </c>
      <c r="D9" s="3" t="s">
        <v>29</v>
      </c>
      <c r="E9" s="3" t="s">
        <v>41</v>
      </c>
      <c r="F9" s="3" t="s">
        <v>31</v>
      </c>
      <c r="G9" s="3" t="s">
        <v>31</v>
      </c>
      <c r="H9" s="4">
        <f>1, if PRE23e="true" and PRE23a="false" andPRE23b="false" and PRE23c="false" andPRE23d="false" and PRE23f="false" andPRE23g="false"|=2, else if PRE23c="true" andPRE23f="false" and PRE23g="false"|=3, else ifPRE23b="true" and PRE23c="false" andPRE23f="false" and PRE23g="false"|=4, else if(PRE23a="true" or PRE23d="true") andPRE23c="false" and PRE23b="false" andPRE23f="false" and PRE23g="false"|=5, else if(PRE23f="true" or PRE23g="true")|=NULL, otherwise</f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4" t="s">
        <v>33</v>
      </c>
      <c r="P9" s="4" t="s">
        <v>59</v>
      </c>
      <c r="Q9" s="5">
        <v>804</v>
      </c>
      <c r="R9" s="5">
        <v>1</v>
      </c>
      <c r="S9" s="6">
        <v>0.1</v>
      </c>
      <c r="T9" s="5">
        <v>5</v>
      </c>
      <c r="U9" s="3">
        <v>5</v>
      </c>
      <c r="V9" s="3">
        <v>1</v>
      </c>
      <c r="W9" s="5" t="s">
        <v>34</v>
      </c>
      <c r="X9" s="5" t="s">
        <v>34</v>
      </c>
      <c r="Y9" s="5" t="s">
        <v>34</v>
      </c>
      <c r="Z9" s="5" t="s">
        <v>34</v>
      </c>
      <c r="AA9" s="5" t="s">
        <v>34</v>
      </c>
    </row>
    <row r="10" ht="58" customHeight="1">
      <c r="A10" s="1">
        <v>9</v>
      </c>
      <c r="B10" s="3" t="s">
        <v>60</v>
      </c>
      <c r="C10" s="3" t="s">
        <v>61</v>
      </c>
      <c r="D10" s="3" t="s">
        <v>29</v>
      </c>
      <c r="E10" s="3" t="s">
        <v>41</v>
      </c>
      <c r="F10" s="3" t="s">
        <v>31</v>
      </c>
      <c r="G10" s="3" t="s">
        <v>31</v>
      </c>
      <c r="H10" s="4">
        <f>1, if [CCBESTDERV]ETHNICITY=1|=2, else if[CCBESTDERV]ETHNICITY=2|=3, else if[CCBESTDERV]ETHNICITY in (99,97)|=NULL,otherwise</f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4" t="s">
        <v>33</v>
      </c>
      <c r="P10" s="4" t="s">
        <v>62</v>
      </c>
      <c r="Q10" s="5">
        <v>805</v>
      </c>
      <c r="R10" s="5">
        <v>0</v>
      </c>
      <c r="S10" s="6">
        <v>0</v>
      </c>
      <c r="T10" s="5">
        <v>3</v>
      </c>
      <c r="U10" s="3">
        <v>3</v>
      </c>
      <c r="V10" s="3">
        <v>1</v>
      </c>
      <c r="W10" s="5" t="s">
        <v>34</v>
      </c>
      <c r="X10" s="5" t="s">
        <v>34</v>
      </c>
      <c r="Y10" s="5" t="s">
        <v>34</v>
      </c>
      <c r="Z10" s="5" t="s">
        <v>34</v>
      </c>
      <c r="AA10" s="5" t="s">
        <v>34</v>
      </c>
    </row>
    <row r="11" ht="72" customHeight="1">
      <c r="A11" s="1">
        <v>10</v>
      </c>
      <c r="B11" s="3" t="s">
        <v>63</v>
      </c>
      <c r="C11" s="4" t="s">
        <v>64</v>
      </c>
      <c r="D11" s="3" t="s">
        <v>29</v>
      </c>
      <c r="E11" s="3" t="s">
        <v>41</v>
      </c>
      <c r="F11" s="3" t="s">
        <v>31</v>
      </c>
      <c r="G11" s="3" t="s">
        <v>31</v>
      </c>
      <c r="H11" s="4">
        <f>1, if RIA3 in (1,2)|=2, else if RIA3=3|=3, else ifRIA3=4|=4, else if RIA3=5|=5, else if RIA3=6|=NULL,otherwise</f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4" t="s">
        <v>33</v>
      </c>
      <c r="P11" s="4" t="s">
        <v>65</v>
      </c>
      <c r="Q11" s="5">
        <v>802</v>
      </c>
      <c r="R11" s="5">
        <v>3</v>
      </c>
      <c r="S11" s="6">
        <v>0.4</v>
      </c>
      <c r="T11" s="5">
        <v>5</v>
      </c>
      <c r="U11" s="3">
        <v>5</v>
      </c>
      <c r="V11" s="3">
        <v>1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</row>
    <row r="12" ht="43" customHeight="1">
      <c r="A12" s="1">
        <v>11</v>
      </c>
      <c r="B12" s="3" t="s">
        <v>66</v>
      </c>
      <c r="C12" s="4" t="s">
        <v>67</v>
      </c>
      <c r="D12" s="3" t="s">
        <v>29</v>
      </c>
      <c r="E12" s="3" t="s">
        <v>41</v>
      </c>
      <c r="F12" s="3" t="s">
        <v>31</v>
      </c>
      <c r="G12" s="3" t="s">
        <v>31</v>
      </c>
      <c r="H12" s="3">
        <f>RIA4</f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4" t="s">
        <v>33</v>
      </c>
      <c r="P12" s="4" t="s">
        <v>68</v>
      </c>
      <c r="Q12" s="5">
        <v>802</v>
      </c>
      <c r="R12" s="5">
        <v>3</v>
      </c>
      <c r="S12" s="6">
        <v>0.4</v>
      </c>
      <c r="T12" s="5">
        <v>3</v>
      </c>
      <c r="U12" s="3">
        <v>3</v>
      </c>
      <c r="V12" s="3">
        <v>1</v>
      </c>
      <c r="W12" s="5" t="s">
        <v>34</v>
      </c>
      <c r="X12" s="5" t="s">
        <v>34</v>
      </c>
      <c r="Y12" s="5" t="s">
        <v>34</v>
      </c>
      <c r="Z12" s="5" t="s">
        <v>34</v>
      </c>
      <c r="AA12" s="5" t="s">
        <v>34</v>
      </c>
    </row>
    <row r="13" ht="43" customHeight="1">
      <c r="A13" s="1">
        <v>12</v>
      </c>
      <c r="B13" s="3" t="s">
        <v>69</v>
      </c>
      <c r="C13" s="3" t="s">
        <v>70</v>
      </c>
      <c r="D13" s="3" t="s">
        <v>29</v>
      </c>
      <c r="E13" s="3" t="s">
        <v>41</v>
      </c>
      <c r="F13" s="3" t="s">
        <v>31</v>
      </c>
      <c r="G13" s="3" t="s">
        <v>31</v>
      </c>
      <c r="H13" s="4">
        <f>1, if RIA5=2|=2, else if RIA5=3|=3, else if RIA5=6|=4,else if RIA5=5|=5, else if RIA5 in (1,4)|=NULL,otherwise</f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4" t="s">
        <v>33</v>
      </c>
      <c r="P13" s="4" t="s">
        <v>71</v>
      </c>
      <c r="Q13" s="5">
        <v>802</v>
      </c>
      <c r="R13" s="5">
        <v>3</v>
      </c>
      <c r="S13" s="6">
        <v>0.4</v>
      </c>
      <c r="T13" s="5">
        <v>5</v>
      </c>
      <c r="U13" s="3">
        <v>5</v>
      </c>
      <c r="V13" s="3">
        <v>1</v>
      </c>
      <c r="W13" s="5" t="s">
        <v>34</v>
      </c>
      <c r="X13" s="5" t="s">
        <v>34</v>
      </c>
      <c r="Y13" s="5" t="s">
        <v>34</v>
      </c>
      <c r="Z13" s="5" t="s">
        <v>34</v>
      </c>
      <c r="AA13" s="5" t="s">
        <v>34</v>
      </c>
    </row>
    <row r="14" ht="43" customHeight="1">
      <c r="A14" s="1">
        <v>13</v>
      </c>
      <c r="B14" s="3" t="s">
        <v>72</v>
      </c>
      <c r="C14" s="4" t="s">
        <v>73</v>
      </c>
      <c r="D14" s="3" t="s">
        <v>29</v>
      </c>
      <c r="E14" s="3" t="s">
        <v>45</v>
      </c>
      <c r="F14" s="3" t="s">
        <v>31</v>
      </c>
      <c r="G14" s="3" t="s">
        <v>31</v>
      </c>
      <c r="H14" s="3">
        <f>RIA6</f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4" t="s">
        <v>33</v>
      </c>
      <c r="P14" s="3" t="s">
        <v>31</v>
      </c>
      <c r="Q14" s="5">
        <v>802</v>
      </c>
      <c r="R14" s="5">
        <v>3</v>
      </c>
      <c r="S14" s="6">
        <v>0.4</v>
      </c>
      <c r="T14" s="5" t="s">
        <v>34</v>
      </c>
      <c r="U14" s="3">
        <v>8</v>
      </c>
      <c r="V14" s="3">
        <v>1</v>
      </c>
      <c r="W14" s="7">
        <v>2.39152119700748</v>
      </c>
      <c r="X14" s="7">
        <v>1.27741465269931</v>
      </c>
      <c r="Y14" s="5">
        <v>1</v>
      </c>
      <c r="Z14" s="5">
        <v>2</v>
      </c>
      <c r="AA14" s="5">
        <v>3</v>
      </c>
    </row>
    <row r="15" ht="72" customHeight="1">
      <c r="A15" s="1">
        <v>14</v>
      </c>
      <c r="B15" s="3" t="s">
        <v>74</v>
      </c>
      <c r="C15" s="4" t="s">
        <v>75</v>
      </c>
      <c r="D15" s="3" t="s">
        <v>29</v>
      </c>
      <c r="E15" s="3" t="s">
        <v>41</v>
      </c>
      <c r="F15" s="3" t="s">
        <v>31</v>
      </c>
      <c r="G15" s="3" t="s">
        <v>31</v>
      </c>
      <c r="H15" s="3">
        <f>RIA13|=NULL, if RIA13=97</f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4" t="s">
        <v>33</v>
      </c>
      <c r="P15" s="4" t="s">
        <v>76</v>
      </c>
      <c r="Q15" s="5">
        <v>697</v>
      </c>
      <c r="R15" s="5">
        <v>108</v>
      </c>
      <c r="S15" s="6">
        <v>13.4</v>
      </c>
      <c r="T15" s="5">
        <v>9</v>
      </c>
      <c r="U15" s="3">
        <v>9</v>
      </c>
      <c r="V15" s="3">
        <v>1</v>
      </c>
      <c r="W15" s="5" t="s">
        <v>34</v>
      </c>
      <c r="X15" s="5" t="s">
        <v>34</v>
      </c>
      <c r="Y15" s="5" t="s">
        <v>34</v>
      </c>
      <c r="Z15" s="5" t="s">
        <v>34</v>
      </c>
      <c r="AA15" s="5" t="s">
        <v>34</v>
      </c>
    </row>
    <row r="16" ht="334" customHeight="1">
      <c r="A16" s="1">
        <v>15</v>
      </c>
      <c r="B16" s="3" t="s">
        <v>77</v>
      </c>
      <c r="C16" s="4" t="s">
        <v>78</v>
      </c>
      <c r="D16" s="3" t="s">
        <v>29</v>
      </c>
      <c r="E16" s="3" t="s">
        <v>41</v>
      </c>
      <c r="F16" s="3" t="s">
        <v>31</v>
      </c>
      <c r="G16" s="3" t="s">
        <v>31</v>
      </c>
      <c r="H16" s="4" t="s">
        <v>79</v>
      </c>
      <c r="I16" s="4" t="s">
        <v>80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4" t="s">
        <v>33</v>
      </c>
      <c r="P16" s="3" t="s">
        <v>81</v>
      </c>
      <c r="Q16" s="5">
        <v>697</v>
      </c>
      <c r="R16" s="5">
        <v>108</v>
      </c>
      <c r="S16" s="6">
        <v>13.4</v>
      </c>
      <c r="T16" s="5">
        <v>2</v>
      </c>
      <c r="U16" s="3">
        <v>1</v>
      </c>
      <c r="V16" s="3">
        <v>0</v>
      </c>
      <c r="W16" s="5" t="s">
        <v>34</v>
      </c>
      <c r="X16" s="5" t="s">
        <v>34</v>
      </c>
      <c r="Y16" s="5" t="s">
        <v>34</v>
      </c>
      <c r="Z16" s="5" t="s">
        <v>34</v>
      </c>
      <c r="AA16" s="5" t="s">
        <v>34</v>
      </c>
    </row>
    <row r="17" ht="43" customHeight="1">
      <c r="A17" s="1">
        <v>16</v>
      </c>
      <c r="B17" s="3" t="s">
        <v>82</v>
      </c>
      <c r="C17" s="3" t="s">
        <v>83</v>
      </c>
      <c r="D17" s="3" t="s">
        <v>29</v>
      </c>
      <c r="E17" s="3" t="s">
        <v>84</v>
      </c>
      <c r="F17" s="3" t="s">
        <v>31</v>
      </c>
      <c r="G17" s="3" t="s">
        <v>31</v>
      </c>
      <c r="H17" s="3">
        <f>PRE9</f>
      </c>
      <c r="I17" s="3" t="s">
        <v>85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4" t="s">
        <v>33</v>
      </c>
      <c r="P17" s="3" t="s">
        <v>31</v>
      </c>
      <c r="Q17" s="5">
        <v>805</v>
      </c>
      <c r="R17" s="5">
        <v>0</v>
      </c>
      <c r="S17" s="6">
        <v>0</v>
      </c>
      <c r="T17" s="5" t="s">
        <v>34</v>
      </c>
      <c r="U17" s="3" t="s">
        <v>86</v>
      </c>
      <c r="V17" s="3" t="s">
        <v>87</v>
      </c>
      <c r="W17" s="5" t="s">
        <v>34</v>
      </c>
      <c r="X17" s="5" t="s">
        <v>34</v>
      </c>
      <c r="Y17" s="5" t="s">
        <v>34</v>
      </c>
      <c r="Z17" s="5" t="s">
        <v>34</v>
      </c>
      <c r="AA17" s="5" t="s">
        <v>34</v>
      </c>
    </row>
    <row r="18" ht="58" customHeight="1">
      <c r="A18" s="1">
        <v>17</v>
      </c>
      <c r="B18" s="3" t="s">
        <v>88</v>
      </c>
      <c r="C18" s="4" t="s">
        <v>89</v>
      </c>
      <c r="D18" s="3" t="s">
        <v>29</v>
      </c>
      <c r="E18" s="3" t="s">
        <v>30</v>
      </c>
      <c r="F18" s="3" t="s">
        <v>31</v>
      </c>
      <c r="G18" s="3" t="s">
        <v>31</v>
      </c>
      <c r="H18" s="3">
        <f>PRE23a</f>
      </c>
      <c r="I18" s="4" t="s">
        <v>90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4" t="s">
        <v>33</v>
      </c>
      <c r="P18" s="3" t="s">
        <v>91</v>
      </c>
      <c r="Q18" s="5">
        <v>805</v>
      </c>
      <c r="R18" s="5">
        <v>0</v>
      </c>
      <c r="S18" s="6">
        <v>0</v>
      </c>
      <c r="T18" s="5" t="s">
        <v>34</v>
      </c>
      <c r="U18" s="3" t="s">
        <v>34</v>
      </c>
      <c r="V18" s="3" t="s">
        <v>34</v>
      </c>
      <c r="W18" s="5" t="s">
        <v>34</v>
      </c>
      <c r="X18" s="5" t="s">
        <v>34</v>
      </c>
      <c r="Y18" s="5" t="s">
        <v>34</v>
      </c>
      <c r="Z18" s="5" t="s">
        <v>34</v>
      </c>
      <c r="AA18" s="5" t="s">
        <v>34</v>
      </c>
    </row>
    <row r="19" ht="43" customHeight="1">
      <c r="A19" s="1">
        <v>18</v>
      </c>
      <c r="B19" s="3" t="s">
        <v>92</v>
      </c>
      <c r="C19" s="3" t="s">
        <v>93</v>
      </c>
      <c r="D19" s="3" t="s">
        <v>29</v>
      </c>
      <c r="E19" s="3" t="s">
        <v>30</v>
      </c>
      <c r="F19" s="3" t="s">
        <v>31</v>
      </c>
      <c r="G19" s="3" t="s">
        <v>31</v>
      </c>
      <c r="H19" s="3">
        <f>PRE23b</f>
      </c>
      <c r="I19" s="4" t="s">
        <v>94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4" t="s">
        <v>33</v>
      </c>
      <c r="P19" s="3" t="s">
        <v>91</v>
      </c>
      <c r="Q19" s="5">
        <v>805</v>
      </c>
      <c r="R19" s="5">
        <v>0</v>
      </c>
      <c r="S19" s="6">
        <v>0</v>
      </c>
      <c r="T19" s="5" t="s">
        <v>34</v>
      </c>
      <c r="U19" s="3" t="s">
        <v>34</v>
      </c>
      <c r="V19" s="3" t="s">
        <v>34</v>
      </c>
      <c r="W19" s="5" t="s">
        <v>34</v>
      </c>
      <c r="X19" s="5" t="s">
        <v>34</v>
      </c>
      <c r="Y19" s="5" t="s">
        <v>34</v>
      </c>
      <c r="Z19" s="5" t="s">
        <v>34</v>
      </c>
      <c r="AA19" s="5" t="s">
        <v>34</v>
      </c>
    </row>
    <row r="20" ht="43" customHeight="1">
      <c r="A20" s="1">
        <v>19</v>
      </c>
      <c r="B20" s="3" t="s">
        <v>95</v>
      </c>
      <c r="C20" s="4" t="s">
        <v>96</v>
      </c>
      <c r="D20" s="3" t="s">
        <v>29</v>
      </c>
      <c r="E20" s="3" t="s">
        <v>30</v>
      </c>
      <c r="F20" s="3" t="s">
        <v>31</v>
      </c>
      <c r="G20" s="3" t="s">
        <v>31</v>
      </c>
      <c r="H20" s="3">
        <f>PRE23c</f>
      </c>
      <c r="I20" s="4" t="s">
        <v>94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4" t="s">
        <v>33</v>
      </c>
      <c r="P20" s="3" t="s">
        <v>91</v>
      </c>
      <c r="Q20" s="5">
        <v>805</v>
      </c>
      <c r="R20" s="5">
        <v>0</v>
      </c>
      <c r="S20" s="6">
        <v>0</v>
      </c>
      <c r="T20" s="5" t="s">
        <v>34</v>
      </c>
      <c r="U20" s="3" t="s">
        <v>34</v>
      </c>
      <c r="V20" s="3" t="s">
        <v>34</v>
      </c>
      <c r="W20" s="5" t="s">
        <v>34</v>
      </c>
      <c r="X20" s="5" t="s">
        <v>34</v>
      </c>
      <c r="Y20" s="5" t="s">
        <v>34</v>
      </c>
      <c r="Z20" s="5" t="s">
        <v>34</v>
      </c>
      <c r="AA20" s="5" t="s">
        <v>34</v>
      </c>
    </row>
    <row r="21" ht="58" customHeight="1">
      <c r="A21" s="1">
        <v>20</v>
      </c>
      <c r="B21" s="3" t="s">
        <v>97</v>
      </c>
      <c r="C21" s="4" t="s">
        <v>98</v>
      </c>
      <c r="D21" s="3" t="s">
        <v>29</v>
      </c>
      <c r="E21" s="3" t="s">
        <v>30</v>
      </c>
      <c r="F21" s="3" t="s">
        <v>31</v>
      </c>
      <c r="G21" s="3" t="s">
        <v>31</v>
      </c>
      <c r="H21" s="3">
        <f>PRE23d</f>
      </c>
      <c r="I21" s="4" t="s">
        <v>94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4" t="s">
        <v>33</v>
      </c>
      <c r="P21" s="3" t="s">
        <v>91</v>
      </c>
      <c r="Q21" s="5">
        <v>805</v>
      </c>
      <c r="R21" s="5">
        <v>0</v>
      </c>
      <c r="S21" s="6">
        <v>0</v>
      </c>
      <c r="T21" s="5" t="s">
        <v>34</v>
      </c>
      <c r="U21" s="3" t="s">
        <v>34</v>
      </c>
      <c r="V21" s="3" t="s">
        <v>34</v>
      </c>
      <c r="W21" s="5" t="s">
        <v>34</v>
      </c>
      <c r="X21" s="5" t="s">
        <v>34</v>
      </c>
      <c r="Y21" s="5" t="s">
        <v>34</v>
      </c>
      <c r="Z21" s="5" t="s">
        <v>34</v>
      </c>
      <c r="AA21" s="5" t="s">
        <v>34</v>
      </c>
    </row>
    <row r="22" ht="43" customHeight="1">
      <c r="A22" s="1">
        <v>21</v>
      </c>
      <c r="B22" s="3" t="s">
        <v>99</v>
      </c>
      <c r="C22" s="3" t="s">
        <v>100</v>
      </c>
      <c r="D22" s="3" t="s">
        <v>29</v>
      </c>
      <c r="E22" s="3" t="s">
        <v>30</v>
      </c>
      <c r="F22" s="3" t="s">
        <v>31</v>
      </c>
      <c r="G22" s="3" t="s">
        <v>31</v>
      </c>
      <c r="H22" s="3">
        <f>PRE23e</f>
      </c>
      <c r="I22" s="4" t="s">
        <v>94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4" t="s">
        <v>33</v>
      </c>
      <c r="P22" s="3" t="s">
        <v>91</v>
      </c>
      <c r="Q22" s="5">
        <v>805</v>
      </c>
      <c r="R22" s="5">
        <v>0</v>
      </c>
      <c r="S22" s="6">
        <v>0</v>
      </c>
      <c r="T22" s="5" t="s">
        <v>34</v>
      </c>
      <c r="U22" s="3" t="s">
        <v>34</v>
      </c>
      <c r="V22" s="3" t="s">
        <v>34</v>
      </c>
      <c r="W22" s="5" t="s">
        <v>34</v>
      </c>
      <c r="X22" s="5" t="s">
        <v>34</v>
      </c>
      <c r="Y22" s="5" t="s">
        <v>34</v>
      </c>
      <c r="Z22" s="5" t="s">
        <v>34</v>
      </c>
      <c r="AA22" s="5" t="s">
        <v>34</v>
      </c>
    </row>
    <row r="23" ht="43" customHeight="1">
      <c r="A23" s="1">
        <v>22</v>
      </c>
      <c r="B23" s="3" t="s">
        <v>101</v>
      </c>
      <c r="C23" s="4" t="s">
        <v>102</v>
      </c>
      <c r="D23" s="3" t="s">
        <v>29</v>
      </c>
      <c r="E23" s="3" t="s">
        <v>30</v>
      </c>
      <c r="F23" s="3" t="s">
        <v>31</v>
      </c>
      <c r="G23" s="3" t="s">
        <v>31</v>
      </c>
      <c r="H23" s="3">
        <f>PRE23f</f>
      </c>
      <c r="I23" s="4" t="s">
        <v>94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4" t="s">
        <v>33</v>
      </c>
      <c r="P23" s="3" t="s">
        <v>91</v>
      </c>
      <c r="Q23" s="5">
        <v>805</v>
      </c>
      <c r="R23" s="5">
        <v>0</v>
      </c>
      <c r="S23" s="6">
        <v>0</v>
      </c>
      <c r="T23" s="5" t="s">
        <v>34</v>
      </c>
      <c r="U23" s="3" t="s">
        <v>34</v>
      </c>
      <c r="V23" s="3" t="s">
        <v>34</v>
      </c>
      <c r="W23" s="5" t="s">
        <v>34</v>
      </c>
      <c r="X23" s="5" t="s">
        <v>34</v>
      </c>
      <c r="Y23" s="5" t="s">
        <v>34</v>
      </c>
      <c r="Z23" s="5" t="s">
        <v>34</v>
      </c>
      <c r="AA23" s="5" t="s">
        <v>34</v>
      </c>
    </row>
    <row r="24" ht="43" customHeight="1">
      <c r="A24" s="1">
        <v>23</v>
      </c>
      <c r="B24" s="3" t="s">
        <v>103</v>
      </c>
      <c r="C24" s="4" t="s">
        <v>104</v>
      </c>
      <c r="D24" s="3" t="s">
        <v>29</v>
      </c>
      <c r="E24" s="3" t="s">
        <v>30</v>
      </c>
      <c r="F24" s="3" t="s">
        <v>31</v>
      </c>
      <c r="G24" s="3" t="s">
        <v>31</v>
      </c>
      <c r="H24" s="3">
        <f>PRE23g</f>
      </c>
      <c r="I24" s="4" t="s">
        <v>94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4" t="s">
        <v>33</v>
      </c>
      <c r="P24" s="3" t="s">
        <v>91</v>
      </c>
      <c r="Q24" s="5">
        <v>805</v>
      </c>
      <c r="R24" s="5">
        <v>0</v>
      </c>
      <c r="S24" s="6">
        <v>0</v>
      </c>
      <c r="T24" s="5" t="s">
        <v>34</v>
      </c>
      <c r="U24" s="3" t="s">
        <v>34</v>
      </c>
      <c r="V24" s="3" t="s">
        <v>34</v>
      </c>
      <c r="W24" s="5" t="s">
        <v>34</v>
      </c>
      <c r="X24" s="5" t="s">
        <v>34</v>
      </c>
      <c r="Y24" s="5" t="s">
        <v>34</v>
      </c>
      <c r="Z24" s="5" t="s">
        <v>34</v>
      </c>
      <c r="AA24" s="5" t="s">
        <v>34</v>
      </c>
    </row>
    <row r="2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A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5.71" bestFit="1" customWidth="1"/>
    <col min="3" max="3" width="12.71" bestFit="1" customWidth="1"/>
    <col min="4" max="4" width="33.71" bestFit="1" customWidth="1"/>
    <col min="5" max="5" width="9.71" bestFit="1" customWidth="1"/>
    <col min="6" max="6" width="7.71" bestFit="1" customWidth="1"/>
    <col min="7" max="7" width="15.71" bestFit="1" customWidth="1"/>
    <col min="8" max="8" width="57.71" bestFit="1" customWidth="1"/>
    <col min="9" max="9" width="13.71" bestFit="1" customWidth="1"/>
    <col min="10" max="10" width="18.71" bestFit="1" customWidth="1"/>
    <col min="11" max="11" width="23.71" bestFit="1" customWidth="1"/>
    <col min="12" max="12" width="26.71" bestFit="1" customWidth="1"/>
    <col min="13" max="13" width="24.71" bestFit="1" customWidth="1"/>
    <col min="14" max="14" width="14.71" bestFit="1" customWidth="1"/>
    <col min="15" max="15" width="18.71" bestFit="1" customWidth="1"/>
    <col min="16" max="16" width="38.71" bestFit="1" customWidth="1"/>
    <col min="17" max="17" width="5.71" bestFit="1" customWidth="1"/>
    <col min="18" max="18" width="9.71" bestFit="1" customWidth="1"/>
    <col min="19" max="19" width="18.71" bestFit="1" customWidth="1"/>
    <col min="20" max="20" width="14.71" bestFit="1" customWidth="1"/>
    <col min="21" max="21" width="20.71" bestFit="1" customWidth="1"/>
    <col min="22" max="22" width="19.71" bestFit="1" customWidth="1"/>
    <col min="23" max="23" width="9.71" bestFit="1" customWidth="1"/>
    <col min="24" max="24" width="9.71" bestFit="1" customWidth="1"/>
    <col min="25" max="25" width="9.71" bestFit="1" customWidth="1"/>
    <col min="26" max="26" width="9.71" bestFit="1" customWidth="1"/>
    <col min="27" max="27" width="9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43" customHeight="1">
      <c r="A2" s="1">
        <v>1</v>
      </c>
      <c r="B2" s="3" t="s">
        <v>27</v>
      </c>
      <c r="C2" s="4" t="s">
        <v>105</v>
      </c>
      <c r="D2" s="3" t="s">
        <v>106</v>
      </c>
      <c r="E2" s="3" t="s">
        <v>30</v>
      </c>
      <c r="F2" s="3" t="s">
        <v>31</v>
      </c>
      <c r="G2" s="3" t="s">
        <v>31</v>
      </c>
      <c r="H2" s="4">
        <f>[paf_&amp;rt]subjectid|=[w12paf_&amp;rt]subjectid|=[w24paf_&amp;rt]subjectid</f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32</v>
      </c>
      <c r="O2" s="4" t="s">
        <v>33</v>
      </c>
      <c r="P2" s="3" t="s">
        <v>31</v>
      </c>
      <c r="Q2" s="5">
        <v>2095</v>
      </c>
      <c r="R2" s="5">
        <v>0</v>
      </c>
      <c r="S2" s="6">
        <v>0</v>
      </c>
      <c r="T2" s="5" t="s">
        <v>34</v>
      </c>
      <c r="U2" s="3" t="s">
        <v>34</v>
      </c>
      <c r="V2" s="3" t="s">
        <v>34</v>
      </c>
      <c r="W2" s="5" t="s">
        <v>34</v>
      </c>
      <c r="X2" s="5" t="s">
        <v>34</v>
      </c>
      <c r="Y2" s="5" t="s">
        <v>34</v>
      </c>
      <c r="Z2" s="5" t="s">
        <v>34</v>
      </c>
      <c r="AA2" s="5" t="s">
        <v>34</v>
      </c>
    </row>
    <row r="3" ht="58" customHeight="1">
      <c r="A3" s="1">
        <v>2</v>
      </c>
      <c r="B3" s="3" t="s">
        <v>35</v>
      </c>
      <c r="C3" s="3" t="s">
        <v>36</v>
      </c>
      <c r="D3" s="3" t="s">
        <v>106</v>
      </c>
      <c r="E3" s="3" t="s">
        <v>30</v>
      </c>
      <c r="F3" s="3" t="s">
        <v>31</v>
      </c>
      <c r="G3" s="3" t="s">
        <v>31</v>
      </c>
      <c r="H3" s="4">
        <f>[paf_&amp;rt]eventname OR|=[w12paf_&amp;rt]eventnameOR|=[w24paf_&amp;rt]eventname |*Dataset the variable isderived from depends on which time point (we need allthree time points represented in dataset)</f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32</v>
      </c>
      <c r="O3" s="4" t="s">
        <v>33</v>
      </c>
      <c r="P3" s="3" t="s">
        <v>38</v>
      </c>
      <c r="Q3" s="5">
        <v>2095</v>
      </c>
      <c r="R3" s="5">
        <v>0</v>
      </c>
      <c r="S3" s="6">
        <v>0</v>
      </c>
      <c r="T3" s="5" t="s">
        <v>34</v>
      </c>
      <c r="U3" s="3" t="s">
        <v>34</v>
      </c>
      <c r="V3" s="3" t="s">
        <v>34</v>
      </c>
      <c r="W3" s="5" t="s">
        <v>34</v>
      </c>
      <c r="X3" s="5" t="s">
        <v>34</v>
      </c>
      <c r="Y3" s="5" t="s">
        <v>34</v>
      </c>
      <c r="Z3" s="5" t="s">
        <v>34</v>
      </c>
      <c r="AA3" s="5" t="s">
        <v>34</v>
      </c>
    </row>
    <row r="4" ht="43" customHeight="1">
      <c r="A4" s="1">
        <v>3</v>
      </c>
      <c r="B4" s="3" t="s">
        <v>39</v>
      </c>
      <c r="C4" s="3" t="s">
        <v>40</v>
      </c>
      <c r="D4" s="3" t="s">
        <v>106</v>
      </c>
      <c r="E4" s="3" t="s">
        <v>41</v>
      </c>
      <c r="F4" s="3" t="s">
        <v>31</v>
      </c>
      <c r="G4" s="3" t="s">
        <v>31</v>
      </c>
      <c r="H4" s="4">
        <f>0, if eventname="Visit 0 - Baseline"|=12, ifeventname="Visit 1"|=24, if eventname="Visit 2"</f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4" t="s">
        <v>33</v>
      </c>
      <c r="P4" s="3" t="s">
        <v>42</v>
      </c>
      <c r="Q4" s="5" t="s">
        <v>34</v>
      </c>
      <c r="R4" s="5" t="s">
        <v>34</v>
      </c>
      <c r="S4" s="5" t="s">
        <v>34</v>
      </c>
      <c r="T4" s="5">
        <v>3</v>
      </c>
      <c r="U4" s="3">
        <v>24</v>
      </c>
      <c r="V4" s="3">
        <v>0</v>
      </c>
      <c r="W4" s="5" t="s">
        <v>34</v>
      </c>
      <c r="X4" s="5" t="s">
        <v>34</v>
      </c>
      <c r="Y4" s="5" t="s">
        <v>34</v>
      </c>
      <c r="Z4" s="5" t="s">
        <v>34</v>
      </c>
      <c r="AA4" s="5" t="s">
        <v>34</v>
      </c>
    </row>
    <row r="5" ht="58" customHeight="1">
      <c r="A5" s="1">
        <v>4</v>
      </c>
      <c r="B5" s="3" t="s">
        <v>107</v>
      </c>
      <c r="C5" s="4" t="s">
        <v>108</v>
      </c>
      <c r="D5" s="3" t="s">
        <v>106</v>
      </c>
      <c r="E5" s="3" t="s">
        <v>41</v>
      </c>
      <c r="F5" s="3" t="s">
        <v>31</v>
      </c>
      <c r="G5" s="3" t="s">
        <v>31</v>
      </c>
      <c r="H5" s="4">
        <f>1, if (paf18==1) OR (paf14 &gt;= 3 OR paf16 &gt;= 3)|=0,otherwise|=98, if not baseline (eventname=Visit 0 -Baseline)</f>
      </c>
      <c r="I5" s="4" t="s">
        <v>109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4" t="s">
        <v>33</v>
      </c>
      <c r="P5" s="4" t="s">
        <v>110</v>
      </c>
      <c r="Q5" s="5">
        <v>2095</v>
      </c>
      <c r="R5" s="5">
        <v>0</v>
      </c>
      <c r="S5" s="6">
        <v>0</v>
      </c>
      <c r="T5" s="5">
        <v>3</v>
      </c>
      <c r="U5" s="3">
        <v>1</v>
      </c>
      <c r="V5" s="3">
        <v>0</v>
      </c>
      <c r="W5" s="5" t="s">
        <v>34</v>
      </c>
      <c r="X5" s="5" t="s">
        <v>34</v>
      </c>
      <c r="Y5" s="5" t="s">
        <v>34</v>
      </c>
      <c r="Z5" s="5" t="s">
        <v>34</v>
      </c>
      <c r="AA5" s="5" t="s">
        <v>34</v>
      </c>
    </row>
    <row r="6" ht="58" customHeight="1">
      <c r="A6" s="1">
        <v>5</v>
      </c>
      <c r="B6" s="3" t="s">
        <v>111</v>
      </c>
      <c r="C6" s="4" t="s">
        <v>112</v>
      </c>
      <c r="D6" s="3" t="s">
        <v>106</v>
      </c>
      <c r="E6" s="3" t="s">
        <v>41</v>
      </c>
      <c r="F6" s="3" t="s">
        <v>31</v>
      </c>
      <c r="G6" s="3" t="s">
        <v>31</v>
      </c>
      <c r="H6" s="4">
        <f>1, if (paf19==1) OR (paf15 &gt;= 3 OR paf17 &gt;= 3)|=0,otherwise|=98, if not baseline (eventname=Visit 0 -Baseline)|</f>
      </c>
      <c r="I6" s="4" t="s">
        <v>109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4" t="s">
        <v>33</v>
      </c>
      <c r="P6" s="4" t="s">
        <v>113</v>
      </c>
      <c r="Q6" s="5">
        <v>2095</v>
      </c>
      <c r="R6" s="5">
        <v>0</v>
      </c>
      <c r="S6" s="6">
        <v>0</v>
      </c>
      <c r="T6" s="5">
        <v>3</v>
      </c>
      <c r="U6" s="3">
        <v>1</v>
      </c>
      <c r="V6" s="3">
        <v>0</v>
      </c>
      <c r="W6" s="5" t="s">
        <v>34</v>
      </c>
      <c r="X6" s="5" t="s">
        <v>34</v>
      </c>
      <c r="Y6" s="5" t="s">
        <v>34</v>
      </c>
      <c r="Z6" s="5" t="s">
        <v>34</v>
      </c>
      <c r="AA6" s="5" t="s">
        <v>34</v>
      </c>
    </row>
    <row r="7" ht="43" customHeight="1">
      <c r="A7" s="1">
        <v>6</v>
      </c>
      <c r="B7" s="3" t="s">
        <v>114</v>
      </c>
      <c r="C7" s="4" t="s">
        <v>115</v>
      </c>
      <c r="D7" s="3" t="s">
        <v>106</v>
      </c>
      <c r="E7" s="3" t="s">
        <v>41</v>
      </c>
      <c r="F7" s="3" t="s">
        <v>31</v>
      </c>
      <c r="G7" s="3" t="s">
        <v>31</v>
      </c>
      <c r="H7" s="4">
        <f>1, l_mot_neuron_upper==1 ORr_mot_neuron_upper==1|=0, otherwise|=98, if notbaseline (eventname=Visit 0 - Baseline)</f>
      </c>
      <c r="I7" s="4" t="s">
        <v>109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4" t="s">
        <v>33</v>
      </c>
      <c r="P7" s="4" t="s">
        <v>113</v>
      </c>
      <c r="Q7" s="5">
        <v>2095</v>
      </c>
      <c r="R7" s="5">
        <v>0</v>
      </c>
      <c r="S7" s="6">
        <v>0</v>
      </c>
      <c r="T7" s="5">
        <v>3</v>
      </c>
      <c r="U7" s="3">
        <v>1</v>
      </c>
      <c r="V7" s="3">
        <v>0</v>
      </c>
      <c r="W7" s="5" t="s">
        <v>34</v>
      </c>
      <c r="X7" s="5" t="s">
        <v>34</v>
      </c>
      <c r="Y7" s="5" t="s">
        <v>34</v>
      </c>
      <c r="Z7" s="5" t="s">
        <v>34</v>
      </c>
      <c r="AA7" s="5" t="s">
        <v>34</v>
      </c>
    </row>
    <row r="8" ht="43" customHeight="1">
      <c r="A8" s="1">
        <v>7</v>
      </c>
      <c r="B8" s="3" t="s">
        <v>116</v>
      </c>
      <c r="C8" s="4" t="s">
        <v>117</v>
      </c>
      <c r="D8" s="3" t="s">
        <v>106</v>
      </c>
      <c r="E8" s="3" t="s">
        <v>41</v>
      </c>
      <c r="F8" s="3" t="s">
        <v>31</v>
      </c>
      <c r="G8" s="3" t="s">
        <v>31</v>
      </c>
      <c r="H8" s="4">
        <f>1, if (paf18==2) OR (paf14 &lt;= 1 OR paf16 &lt;= 1)|=0,otherwise|=98, if not baseline (eventname=Visit 0 -Baseline)</f>
      </c>
      <c r="I8" s="4" t="s">
        <v>109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4" t="s">
        <v>33</v>
      </c>
      <c r="P8" s="4" t="s">
        <v>113</v>
      </c>
      <c r="Q8" s="5">
        <v>2095</v>
      </c>
      <c r="R8" s="5">
        <v>0</v>
      </c>
      <c r="S8" s="6">
        <v>0</v>
      </c>
      <c r="T8" s="5">
        <v>3</v>
      </c>
      <c r="U8" s="3">
        <v>1</v>
      </c>
      <c r="V8" s="3">
        <v>0</v>
      </c>
      <c r="W8" s="5" t="s">
        <v>34</v>
      </c>
      <c r="X8" s="5" t="s">
        <v>34</v>
      </c>
      <c r="Y8" s="5" t="s">
        <v>34</v>
      </c>
      <c r="Z8" s="5" t="s">
        <v>34</v>
      </c>
      <c r="AA8" s="5" t="s">
        <v>34</v>
      </c>
    </row>
    <row r="9" ht="43" customHeight="1">
      <c r="A9" s="1">
        <v>8</v>
      </c>
      <c r="B9" s="3" t="s">
        <v>118</v>
      </c>
      <c r="C9" s="4" t="s">
        <v>119</v>
      </c>
      <c r="D9" s="3" t="s">
        <v>106</v>
      </c>
      <c r="E9" s="3" t="s">
        <v>41</v>
      </c>
      <c r="F9" s="3" t="s">
        <v>31</v>
      </c>
      <c r="G9" s="3" t="s">
        <v>31</v>
      </c>
      <c r="H9" s="4">
        <f>1, if (paf19==2) OR (paf15 &lt;= 1 OR paf17 &lt;= 1)|=0,otherwise|=98, if not baseline (eventname=Visit 0 -Baseline)</f>
      </c>
      <c r="I9" s="4" t="s">
        <v>109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4" t="s">
        <v>33</v>
      </c>
      <c r="P9" s="4" t="s">
        <v>113</v>
      </c>
      <c r="Q9" s="5">
        <v>2095</v>
      </c>
      <c r="R9" s="5">
        <v>0</v>
      </c>
      <c r="S9" s="6">
        <v>0</v>
      </c>
      <c r="T9" s="5">
        <v>3</v>
      </c>
      <c r="U9" s="3">
        <v>1</v>
      </c>
      <c r="V9" s="3">
        <v>0</v>
      </c>
      <c r="W9" s="5" t="s">
        <v>34</v>
      </c>
      <c r="X9" s="5" t="s">
        <v>34</v>
      </c>
      <c r="Y9" s="5" t="s">
        <v>34</v>
      </c>
      <c r="Z9" s="5" t="s">
        <v>34</v>
      </c>
      <c r="AA9" s="5" t="s">
        <v>34</v>
      </c>
    </row>
    <row r="10" ht="43" customHeight="1">
      <c r="A10" s="1">
        <v>9</v>
      </c>
      <c r="B10" s="3" t="s">
        <v>120</v>
      </c>
      <c r="C10" s="4" t="s">
        <v>121</v>
      </c>
      <c r="D10" s="3" t="s">
        <v>106</v>
      </c>
      <c r="E10" s="3" t="s">
        <v>41</v>
      </c>
      <c r="F10" s="3" t="s">
        <v>31</v>
      </c>
      <c r="G10" s="3" t="s">
        <v>31</v>
      </c>
      <c r="H10" s="4">
        <f>1, l_mot_neuron_lower==1 ORr_mot_neuron_lower==1|=0, otherwise|=98, if notbaseline (eventname=Visit 0 - Baseline)</f>
      </c>
      <c r="I10" s="4" t="s">
        <v>109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4" t="s">
        <v>33</v>
      </c>
      <c r="P10" s="4" t="s">
        <v>113</v>
      </c>
      <c r="Q10" s="5">
        <v>2095</v>
      </c>
      <c r="R10" s="5">
        <v>0</v>
      </c>
      <c r="S10" s="6">
        <v>0</v>
      </c>
      <c r="T10" s="5">
        <v>3</v>
      </c>
      <c r="U10" s="3">
        <v>1</v>
      </c>
      <c r="V10" s="3">
        <v>0</v>
      </c>
      <c r="W10" s="5" t="s">
        <v>34</v>
      </c>
      <c r="X10" s="5" t="s">
        <v>34</v>
      </c>
      <c r="Y10" s="5" t="s">
        <v>34</v>
      </c>
      <c r="Z10" s="5" t="s">
        <v>34</v>
      </c>
      <c r="AA10" s="5" t="s">
        <v>34</v>
      </c>
    </row>
    <row r="11" ht="87" customHeight="1">
      <c r="A11" s="1">
        <v>10</v>
      </c>
      <c r="B11" s="3" t="s">
        <v>122</v>
      </c>
      <c r="C11" s="4" t="s">
        <v>123</v>
      </c>
      <c r="D11" s="3" t="s">
        <v>106</v>
      </c>
      <c r="E11" s="3" t="s">
        <v>41</v>
      </c>
      <c r="F11" s="3" t="s">
        <v>31</v>
      </c>
      <c r="G11" s="3" t="s">
        <v>31</v>
      </c>
      <c r="H11" s="4">
        <f>3, if (mot_neuron_lower==1 ANDmot_neuron_upper==1)|=2, else if(mot_neuron_lower==1) |=1, else if(mot_neuron_upper==1),|=4, else if(mot_neuron_lower==0 AND mot_neuron_upper==0)|=98, if not baseline (eventname=Visit 0 - Baseline)</f>
      </c>
      <c r="I11" s="4" t="s">
        <v>109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4" t="s">
        <v>33</v>
      </c>
      <c r="P11" s="4" t="s">
        <v>124</v>
      </c>
      <c r="Q11" s="5">
        <v>2095</v>
      </c>
      <c r="R11" s="5">
        <v>0</v>
      </c>
      <c r="S11" s="6">
        <v>0</v>
      </c>
      <c r="T11" s="5">
        <v>5</v>
      </c>
      <c r="U11" s="3">
        <v>4</v>
      </c>
      <c r="V11" s="3">
        <v>1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</row>
    <row r="12" ht="72" customHeight="1">
      <c r="A12" s="1">
        <v>11</v>
      </c>
      <c r="B12" s="3" t="s">
        <v>125</v>
      </c>
      <c r="C12" s="4" t="s">
        <v>126</v>
      </c>
      <c r="D12" s="3" t="s">
        <v>106</v>
      </c>
      <c r="E12" s="3" t="s">
        <v>41</v>
      </c>
      <c r="F12" s="3" t="s">
        <v>31</v>
      </c>
      <c r="G12" s="3" t="s">
        <v>31</v>
      </c>
      <c r="H12" s="4">
        <f>0, if (paf20==3 OR paf22==0 OR paf28==0 ORpaf30==0)|=2, else if  (any of paf20, paf22, paf28,paf30==2)|=1, else if all of paf20, paf22, paf28,paf30==1|=98, if not baseline (eventname=Visit 0 -Baseline)</f>
      </c>
      <c r="I12" s="4" t="s">
        <v>109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4" t="s">
        <v>33</v>
      </c>
      <c r="P12" s="4" t="s">
        <v>127</v>
      </c>
      <c r="Q12" s="5">
        <v>2094</v>
      </c>
      <c r="R12" s="5">
        <v>1</v>
      </c>
      <c r="S12" s="6">
        <v>0</v>
      </c>
      <c r="T12" s="5">
        <v>4</v>
      </c>
      <c r="U12" s="3">
        <v>2</v>
      </c>
      <c r="V12" s="3">
        <v>0</v>
      </c>
      <c r="W12" s="5" t="s">
        <v>34</v>
      </c>
      <c r="X12" s="5" t="s">
        <v>34</v>
      </c>
      <c r="Y12" s="5" t="s">
        <v>34</v>
      </c>
      <c r="Z12" s="5" t="s">
        <v>34</v>
      </c>
      <c r="AA12" s="5" t="s">
        <v>34</v>
      </c>
    </row>
    <row r="13" ht="72" customHeight="1">
      <c r="A13" s="1">
        <v>12</v>
      </c>
      <c r="B13" s="3" t="s">
        <v>128</v>
      </c>
      <c r="C13" s="4" t="s">
        <v>129</v>
      </c>
      <c r="D13" s="3" t="s">
        <v>106</v>
      </c>
      <c r="E13" s="3" t="s">
        <v>41</v>
      </c>
      <c r="F13" s="3" t="s">
        <v>31</v>
      </c>
      <c r="G13" s="3" t="s">
        <v>31</v>
      </c>
      <c r="H13" s="4">
        <f>0, if (paf21==3 OR paf23==0 OR paf29==0 ORpaf31==0)|=2, else if (any of paf21, paf23, paf29,paf31==2)|=1, else if (all of  paf21, paf23, paf29,paf31==1)|=98, if not baseline (eventname=Visit 0 -Baseline)</f>
      </c>
      <c r="I13" s="4" t="s">
        <v>109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4" t="s">
        <v>33</v>
      </c>
      <c r="P13" s="4" t="s">
        <v>127</v>
      </c>
      <c r="Q13" s="5">
        <v>2093</v>
      </c>
      <c r="R13" s="5">
        <v>2</v>
      </c>
      <c r="S13" s="6">
        <v>0.1</v>
      </c>
      <c r="T13" s="5">
        <v>4</v>
      </c>
      <c r="U13" s="3">
        <v>2</v>
      </c>
      <c r="V13" s="3">
        <v>0</v>
      </c>
      <c r="W13" s="5" t="s">
        <v>34</v>
      </c>
      <c r="X13" s="5" t="s">
        <v>34</v>
      </c>
      <c r="Y13" s="5" t="s">
        <v>34</v>
      </c>
      <c r="Z13" s="5" t="s">
        <v>34</v>
      </c>
      <c r="AA13" s="5" t="s">
        <v>34</v>
      </c>
    </row>
    <row r="14" ht="87" customHeight="1">
      <c r="A14" s="1">
        <v>13</v>
      </c>
      <c r="B14" s="3" t="s">
        <v>130</v>
      </c>
      <c r="C14" s="4" t="s">
        <v>131</v>
      </c>
      <c r="D14" s="3" t="s">
        <v>106</v>
      </c>
      <c r="E14" s="3" t="s">
        <v>41</v>
      </c>
      <c r="F14" s="3" t="s">
        <v>31</v>
      </c>
      <c r="G14" s="3" t="s">
        <v>31</v>
      </c>
      <c r="H14" s="4">
        <f>0, if (r_leg_strength==0 OR l_leg_strength==0)|=2, elseif (r_leg_strength==2 OR l_leg_strenth==2)|=1, else if(r_leg_strength==1 AND l_leg_strength==1)|=NULL, ifr_leg_strength OR l_leg_strength are missing forbaseline|=98, if not baseline (eventname=Visit 0 -Baseline)</f>
      </c>
      <c r="I14" s="4" t="s">
        <v>109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4" t="s">
        <v>33</v>
      </c>
      <c r="P14" s="4" t="s">
        <v>127</v>
      </c>
      <c r="Q14" s="5">
        <v>2092</v>
      </c>
      <c r="R14" s="5">
        <v>3</v>
      </c>
      <c r="S14" s="6">
        <v>0.1</v>
      </c>
      <c r="T14" s="5">
        <v>4</v>
      </c>
      <c r="U14" s="3">
        <v>2</v>
      </c>
      <c r="V14" s="3">
        <v>0</v>
      </c>
      <c r="W14" s="5" t="s">
        <v>34</v>
      </c>
      <c r="X14" s="5" t="s">
        <v>34</v>
      </c>
      <c r="Y14" s="5" t="s">
        <v>34</v>
      </c>
      <c r="Z14" s="5" t="s">
        <v>34</v>
      </c>
      <c r="AA14" s="5" t="s">
        <v>34</v>
      </c>
    </row>
    <row r="15" ht="58" customHeight="1">
      <c r="A15" s="1">
        <v>14</v>
      </c>
      <c r="B15" s="3" t="s">
        <v>132</v>
      </c>
      <c r="C15" s="4" t="s">
        <v>133</v>
      </c>
      <c r="D15" s="3" t="s">
        <v>106</v>
      </c>
      <c r="E15" s="3" t="s">
        <v>41</v>
      </c>
      <c r="F15" s="3" t="s">
        <v>31</v>
      </c>
      <c r="G15" s="3" t="s">
        <v>31</v>
      </c>
      <c r="H15" s="4">
        <f>1, if r_leg_strength not equal l_leg_strength|=0, ifr_leg_strength==l_leg_strength|=NULL, if r_leg_strenthOR l_leg_strength are missing for baseline|=98, if notbaseline (eventname=Visit 0 - Baseline)</f>
      </c>
      <c r="I15" s="4" t="s">
        <v>109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4" t="s">
        <v>33</v>
      </c>
      <c r="P15" s="4" t="s">
        <v>134</v>
      </c>
      <c r="Q15" s="5">
        <v>2092</v>
      </c>
      <c r="R15" s="5">
        <v>3</v>
      </c>
      <c r="S15" s="6">
        <v>0.1</v>
      </c>
      <c r="T15" s="5">
        <v>3</v>
      </c>
      <c r="U15" s="3">
        <v>1</v>
      </c>
      <c r="V15" s="3">
        <v>0</v>
      </c>
      <c r="W15" s="5" t="s">
        <v>34</v>
      </c>
      <c r="X15" s="5" t="s">
        <v>34</v>
      </c>
      <c r="Y15" s="5" t="s">
        <v>34</v>
      </c>
      <c r="Z15" s="5" t="s">
        <v>34</v>
      </c>
      <c r="AA15" s="5" t="s">
        <v>34</v>
      </c>
    </row>
    <row r="16" ht="43" customHeight="1">
      <c r="A16" s="1">
        <v>15</v>
      </c>
      <c r="B16" s="3" t="s">
        <v>135</v>
      </c>
      <c r="C16" s="4" t="s">
        <v>136</v>
      </c>
      <c r="D16" s="3" t="s">
        <v>106</v>
      </c>
      <c r="E16" s="3" t="s">
        <v>41</v>
      </c>
      <c r="F16" s="3" t="s">
        <v>31</v>
      </c>
      <c r="G16" s="3" t="s">
        <v>31</v>
      </c>
      <c r="H16" s="4">
        <f>0, if (paf24==0 OR paf26==0)|=2, else if (paf24==2 ORbaseline (eventname=Visit 0 - Baseline)|</f>
      </c>
      <c r="I16" s="4" t="s">
        <v>109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4" t="s">
        <v>33</v>
      </c>
      <c r="P16" s="4" t="s">
        <v>127</v>
      </c>
      <c r="Q16" s="5">
        <v>2094</v>
      </c>
      <c r="R16" s="5">
        <v>1</v>
      </c>
      <c r="S16" s="6">
        <v>0</v>
      </c>
      <c r="T16" s="5">
        <v>4</v>
      </c>
      <c r="U16" s="3">
        <v>2</v>
      </c>
      <c r="V16" s="3">
        <v>0</v>
      </c>
      <c r="W16" s="5" t="s">
        <v>34</v>
      </c>
      <c r="X16" s="5" t="s">
        <v>34</v>
      </c>
      <c r="Y16" s="5" t="s">
        <v>34</v>
      </c>
      <c r="Z16" s="5" t="s">
        <v>34</v>
      </c>
      <c r="AA16" s="5" t="s">
        <v>34</v>
      </c>
    </row>
    <row r="17" ht="43" customHeight="1">
      <c r="A17" s="1">
        <v>16</v>
      </c>
      <c r="B17" s="3" t="s">
        <v>137</v>
      </c>
      <c r="C17" s="4" t="s">
        <v>138</v>
      </c>
      <c r="D17" s="3" t="s">
        <v>106</v>
      </c>
      <c r="E17" s="3" t="s">
        <v>41</v>
      </c>
      <c r="F17" s="3" t="s">
        <v>31</v>
      </c>
      <c r="G17" s="3" t="s">
        <v>31</v>
      </c>
      <c r="H17" s="4">
        <f>0, if (paf25==0 OR paf27==0)|=2, else if (paf25==2 ORbaseline (eventname=Visit 0 - Baseline)</f>
      </c>
      <c r="I17" s="4" t="s">
        <v>109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4" t="s">
        <v>33</v>
      </c>
      <c r="P17" s="4" t="s">
        <v>127</v>
      </c>
      <c r="Q17" s="5">
        <v>2094</v>
      </c>
      <c r="R17" s="5">
        <v>1</v>
      </c>
      <c r="S17" s="6">
        <v>0</v>
      </c>
      <c r="T17" s="5">
        <v>4</v>
      </c>
      <c r="U17" s="3">
        <v>2</v>
      </c>
      <c r="V17" s="3">
        <v>0</v>
      </c>
      <c r="W17" s="5" t="s">
        <v>34</v>
      </c>
      <c r="X17" s="5" t="s">
        <v>34</v>
      </c>
      <c r="Y17" s="5" t="s">
        <v>34</v>
      </c>
      <c r="Z17" s="5" t="s">
        <v>34</v>
      </c>
      <c r="AA17" s="5" t="s">
        <v>34</v>
      </c>
    </row>
    <row r="18" ht="87" customHeight="1">
      <c r="A18" s="1">
        <v>17</v>
      </c>
      <c r="B18" s="3" t="s">
        <v>139</v>
      </c>
      <c r="C18" s="4" t="s">
        <v>140</v>
      </c>
      <c r="D18" s="3" t="s">
        <v>106</v>
      </c>
      <c r="E18" s="3" t="s">
        <v>41</v>
      </c>
      <c r="F18" s="3" t="s">
        <v>31</v>
      </c>
      <c r="G18" s="3" t="s">
        <v>31</v>
      </c>
      <c r="H18" s="4">
        <f>0, if (r_hip_strength==0 OR l_hip_strength==0)|=2, elseif (r_hip_strength==2 OR l_hip_strenth==2)|=1, else if(r_hip_strength==1 AND l_hip_strength==1)|=NULL, ifr_hip_strength OR l_hip_strength are missing forbaseline|=98, if not baseline (eventname=Visit 0 -Baseline)</f>
      </c>
      <c r="I18" s="4" t="s">
        <v>109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4" t="s">
        <v>33</v>
      </c>
      <c r="P18" s="4" t="s">
        <v>127</v>
      </c>
      <c r="Q18" s="5">
        <v>2094</v>
      </c>
      <c r="R18" s="5">
        <v>1</v>
      </c>
      <c r="S18" s="6">
        <v>0</v>
      </c>
      <c r="T18" s="5">
        <v>4</v>
      </c>
      <c r="U18" s="3">
        <v>2</v>
      </c>
      <c r="V18" s="3">
        <v>0</v>
      </c>
      <c r="W18" s="5" t="s">
        <v>34</v>
      </c>
      <c r="X18" s="5" t="s">
        <v>34</v>
      </c>
      <c r="Y18" s="5" t="s">
        <v>34</v>
      </c>
      <c r="Z18" s="5" t="s">
        <v>34</v>
      </c>
      <c r="AA18" s="5" t="s">
        <v>34</v>
      </c>
    </row>
    <row r="19" ht="58" customHeight="1">
      <c r="A19" s="1">
        <v>18</v>
      </c>
      <c r="B19" s="3" t="s">
        <v>141</v>
      </c>
      <c r="C19" s="4" t="s">
        <v>142</v>
      </c>
      <c r="D19" s="3" t="s">
        <v>106</v>
      </c>
      <c r="E19" s="3" t="s">
        <v>41</v>
      </c>
      <c r="F19" s="3" t="s">
        <v>31</v>
      </c>
      <c r="G19" s="3" t="s">
        <v>31</v>
      </c>
      <c r="H19" s="4">
        <f>1, if r_hip_strength not equal l_hip_strength|=0, ifr_hip_strength==l_hip_strength|=NULL, if r_hip_strengthor l_hip_strength are missing for baseline</f>
      </c>
      <c r="I19" s="4" t="s">
        <v>109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4" t="s">
        <v>33</v>
      </c>
      <c r="P19" s="4" t="s">
        <v>143</v>
      </c>
      <c r="Q19" s="5">
        <v>2094</v>
      </c>
      <c r="R19" s="5">
        <v>1</v>
      </c>
      <c r="S19" s="6">
        <v>0</v>
      </c>
      <c r="T19" s="5">
        <v>2</v>
      </c>
      <c r="U19" s="3">
        <v>1</v>
      </c>
      <c r="V19" s="3">
        <v>0</v>
      </c>
      <c r="W19" s="5" t="s">
        <v>34</v>
      </c>
      <c r="X19" s="5" t="s">
        <v>34</v>
      </c>
      <c r="Y19" s="5" t="s">
        <v>34</v>
      </c>
      <c r="Z19" s="5" t="s">
        <v>34</v>
      </c>
      <c r="AA19" s="5" t="s">
        <v>34</v>
      </c>
    </row>
    <row r="20" ht="43" customHeight="1">
      <c r="A20" s="1">
        <v>19</v>
      </c>
      <c r="B20" s="3" t="s">
        <v>144</v>
      </c>
      <c r="C20" s="4" t="s">
        <v>145</v>
      </c>
      <c r="D20" s="3" t="s">
        <v>106</v>
      </c>
      <c r="E20" s="3" t="s">
        <v>41</v>
      </c>
      <c r="F20" s="3" t="s">
        <v>31</v>
      </c>
      <c r="G20" s="3" t="s">
        <v>31</v>
      </c>
      <c r="H20" s="4">
        <f>[paf_&amp;rt]paf32|=98, if not baseline (eventname=Visit 0 -Baseline)</f>
      </c>
      <c r="I20" s="4" t="s">
        <v>109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4" t="s">
        <v>33</v>
      </c>
      <c r="P20" s="4" t="s">
        <v>146</v>
      </c>
      <c r="Q20" s="5">
        <v>805</v>
      </c>
      <c r="R20" s="5">
        <v>1290</v>
      </c>
      <c r="S20" s="6">
        <v>61.6</v>
      </c>
      <c r="T20" s="5">
        <v>4</v>
      </c>
      <c r="U20" s="3">
        <v>2</v>
      </c>
      <c r="V20" s="3">
        <v>0</v>
      </c>
      <c r="W20" s="5" t="s">
        <v>34</v>
      </c>
      <c r="X20" s="5" t="s">
        <v>34</v>
      </c>
      <c r="Y20" s="5" t="s">
        <v>34</v>
      </c>
      <c r="Z20" s="5" t="s">
        <v>34</v>
      </c>
      <c r="AA20" s="5" t="s">
        <v>34</v>
      </c>
    </row>
    <row r="21" ht="43" customHeight="1">
      <c r="A21" s="1">
        <v>20</v>
      </c>
      <c r="B21" s="3" t="s">
        <v>147</v>
      </c>
      <c r="C21" s="3" t="s">
        <v>147</v>
      </c>
      <c r="D21" s="3" t="s">
        <v>106</v>
      </c>
      <c r="E21" s="3" t="s">
        <v>41</v>
      </c>
      <c r="F21" s="3" t="s">
        <v>31</v>
      </c>
      <c r="G21" s="3" t="s">
        <v>31</v>
      </c>
      <c r="H21" s="4">
        <f>[paf__&amp;rt]paf33|=[w12paf_&amp;rt]w12paf7|=[w24paf_&amp;rt]w24paf7|*depending on which timepoint</f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4" t="s">
        <v>33</v>
      </c>
      <c r="P21" s="3" t="s">
        <v>148</v>
      </c>
      <c r="Q21" s="5">
        <v>2077</v>
      </c>
      <c r="R21" s="5">
        <v>18</v>
      </c>
      <c r="S21" s="6">
        <v>0.9</v>
      </c>
      <c r="T21" s="5">
        <v>2</v>
      </c>
      <c r="U21" s="3">
        <v>2</v>
      </c>
      <c r="V21" s="3">
        <v>1</v>
      </c>
      <c r="W21" s="5" t="s">
        <v>34</v>
      </c>
      <c r="X21" s="5" t="s">
        <v>34</v>
      </c>
      <c r="Y21" s="5" t="s">
        <v>34</v>
      </c>
      <c r="Z21" s="5" t="s">
        <v>34</v>
      </c>
      <c r="AA21" s="5" t="s">
        <v>34</v>
      </c>
    </row>
    <row r="22" ht="43" customHeight="1">
      <c r="A22" s="1">
        <v>21</v>
      </c>
      <c r="B22" s="3" t="s">
        <v>149</v>
      </c>
      <c r="C22" s="3" t="s">
        <v>150</v>
      </c>
      <c r="D22" s="3" t="s">
        <v>106</v>
      </c>
      <c r="E22" s="3" t="s">
        <v>45</v>
      </c>
      <c r="F22" s="3" t="s">
        <v>151</v>
      </c>
      <c r="G22" s="3" t="s">
        <v>31</v>
      </c>
      <c r="H22" s="4">
        <f>[paf_&amp;rt]paf2|=[w12paf_&amp;rt]w12paf3|=[w24paf_&amp;rt]w24paf3|*depending on which timepoint</f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4" t="s">
        <v>33</v>
      </c>
      <c r="P22" s="3" t="s">
        <v>31</v>
      </c>
      <c r="Q22" s="5">
        <v>2081</v>
      </c>
      <c r="R22" s="5">
        <v>14</v>
      </c>
      <c r="S22" s="6">
        <v>0.7</v>
      </c>
      <c r="T22" s="5" t="s">
        <v>34</v>
      </c>
      <c r="U22" s="3">
        <v>80</v>
      </c>
      <c r="V22" s="3">
        <v>54</v>
      </c>
      <c r="W22" s="8">
        <v>66.7645362806343</v>
      </c>
      <c r="X22" s="7">
        <v>3.83873368903624</v>
      </c>
      <c r="Y22" s="8">
        <v>64</v>
      </c>
      <c r="Z22" s="8">
        <v>67</v>
      </c>
      <c r="AA22" s="8">
        <v>70</v>
      </c>
    </row>
    <row r="23" ht="43" customHeight="1">
      <c r="A23" s="1">
        <v>22</v>
      </c>
      <c r="B23" s="3" t="s">
        <v>152</v>
      </c>
      <c r="C23" s="3" t="s">
        <v>153</v>
      </c>
      <c r="D23" s="3" t="s">
        <v>106</v>
      </c>
      <c r="E23" s="3" t="s">
        <v>154</v>
      </c>
      <c r="F23" s="3" t="s">
        <v>155</v>
      </c>
      <c r="G23" s="3">
        <v>1</v>
      </c>
      <c r="H23" s="4">
        <f>[paf_&amp;rt]paf1|=[w12paf_&amp;rt]w12paf2|=[w24paf_&amp;rt]w24paf2|*depending on which timepoint</f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4" t="s">
        <v>33</v>
      </c>
      <c r="P23" s="3" t="s">
        <v>31</v>
      </c>
      <c r="Q23" s="5">
        <v>2080</v>
      </c>
      <c r="R23" s="5">
        <v>15</v>
      </c>
      <c r="S23" s="6">
        <v>0.7</v>
      </c>
      <c r="T23" s="5" t="s">
        <v>34</v>
      </c>
      <c r="U23" s="3">
        <v>355</v>
      </c>
      <c r="V23" s="3">
        <v>72</v>
      </c>
      <c r="W23" s="8">
        <v>184.085432692308</v>
      </c>
      <c r="X23" s="7">
        <v>44.1871842054792</v>
      </c>
      <c r="Y23" s="8">
        <v>151</v>
      </c>
      <c r="Z23" s="8">
        <v>180</v>
      </c>
      <c r="AA23" s="8">
        <v>210</v>
      </c>
    </row>
    <row r="24" ht="43" customHeight="1">
      <c r="A24" s="1">
        <v>23</v>
      </c>
      <c r="B24" s="3" t="s">
        <v>156</v>
      </c>
      <c r="C24" s="3" t="s">
        <v>157</v>
      </c>
      <c r="D24" s="3" t="s">
        <v>106</v>
      </c>
      <c r="E24" s="3" t="s">
        <v>154</v>
      </c>
      <c r="F24" s="3" t="s">
        <v>31</v>
      </c>
      <c r="G24" s="3">
        <v>9</v>
      </c>
      <c r="H24" s="3">
        <f>(weight) / (height) ^ 2 * 703</f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4" t="s">
        <v>33</v>
      </c>
      <c r="P24" s="3" t="s">
        <v>31</v>
      </c>
      <c r="Q24" s="5">
        <v>2080</v>
      </c>
      <c r="R24" s="5">
        <v>15</v>
      </c>
      <c r="S24" s="6">
        <v>0.7</v>
      </c>
      <c r="T24" s="5" t="s">
        <v>34</v>
      </c>
      <c r="U24" s="3">
        <v>65.7468422467078</v>
      </c>
      <c r="V24" s="3">
        <v>11.275562486077</v>
      </c>
      <c r="W24" s="8">
        <v>28.9855556019978</v>
      </c>
      <c r="X24" s="7">
        <v>6.48494731412039</v>
      </c>
      <c r="Y24" s="8">
        <v>24.3908439051296</v>
      </c>
      <c r="Z24" s="8">
        <v>27.8698110759999</v>
      </c>
      <c r="AA24" s="8">
        <v>32.4240816326531</v>
      </c>
    </row>
    <row r="25" ht="58" customHeight="1">
      <c r="A25" s="1">
        <v>24</v>
      </c>
      <c r="B25" s="3" t="s">
        <v>158</v>
      </c>
      <c r="C25" s="4" t="s">
        <v>159</v>
      </c>
      <c r="D25" s="3" t="s">
        <v>106</v>
      </c>
      <c r="E25" s="3" t="s">
        <v>45</v>
      </c>
      <c r="F25" s="3" t="s">
        <v>160</v>
      </c>
      <c r="G25" s="3" t="s">
        <v>31</v>
      </c>
      <c r="H25" s="4">
        <f>[paf_&amp;rt]paf9|=[w12paf_&amp;rt]w12paf4|=[w24paf_&amp;rt]w24paf4|*depending on which timepoint</f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4" t="s">
        <v>33</v>
      </c>
      <c r="P25" s="3" t="s">
        <v>31</v>
      </c>
      <c r="Q25" s="5">
        <v>2079</v>
      </c>
      <c r="R25" s="5">
        <v>16</v>
      </c>
      <c r="S25" s="6">
        <v>0.8</v>
      </c>
      <c r="T25" s="5" t="s">
        <v>34</v>
      </c>
      <c r="U25" s="3">
        <v>186</v>
      </c>
      <c r="V25" s="3">
        <v>83</v>
      </c>
      <c r="W25" s="8">
        <v>125.596921596922</v>
      </c>
      <c r="X25" s="7">
        <v>15.7772362590575</v>
      </c>
      <c r="Y25" s="8">
        <v>114</v>
      </c>
      <c r="Z25" s="8">
        <v>124</v>
      </c>
      <c r="AA25" s="8">
        <v>136</v>
      </c>
    </row>
    <row r="26" ht="58" customHeight="1">
      <c r="A26" s="1">
        <v>25</v>
      </c>
      <c r="B26" s="3" t="s">
        <v>161</v>
      </c>
      <c r="C26" s="4" t="s">
        <v>162</v>
      </c>
      <c r="D26" s="3" t="s">
        <v>106</v>
      </c>
      <c r="E26" s="3" t="s">
        <v>45</v>
      </c>
      <c r="F26" s="3" t="s">
        <v>160</v>
      </c>
      <c r="G26" s="3" t="s">
        <v>31</v>
      </c>
      <c r="H26" s="4">
        <f>[paf_&amp;rt]paf10|=[w12paf_&amp;rt]w12paf5|=[w24paf_&amp;rt]w24paf5|*depending on which timepoint</f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4" t="s">
        <v>33</v>
      </c>
      <c r="P26" s="3" t="s">
        <v>31</v>
      </c>
      <c r="Q26" s="5">
        <v>2079</v>
      </c>
      <c r="R26" s="5">
        <v>16</v>
      </c>
      <c r="S26" s="6">
        <v>0.8</v>
      </c>
      <c r="T26" s="5" t="s">
        <v>34</v>
      </c>
      <c r="U26" s="3">
        <v>124</v>
      </c>
      <c r="V26" s="3">
        <v>39</v>
      </c>
      <c r="W26" s="8">
        <v>77.5026455026455</v>
      </c>
      <c r="X26" s="7">
        <v>10.439977751059</v>
      </c>
      <c r="Y26" s="8">
        <v>71</v>
      </c>
      <c r="Z26" s="8">
        <v>78</v>
      </c>
      <c r="AA26" s="8">
        <v>84</v>
      </c>
    </row>
    <row r="27" ht="43" customHeight="1">
      <c r="A27" s="1">
        <v>26</v>
      </c>
      <c r="B27" s="3" t="s">
        <v>163</v>
      </c>
      <c r="C27" s="4" t="s">
        <v>164</v>
      </c>
      <c r="D27" s="3" t="s">
        <v>106</v>
      </c>
      <c r="E27" s="3" t="s">
        <v>45</v>
      </c>
      <c r="F27" s="3" t="s">
        <v>165</v>
      </c>
      <c r="G27" s="3" t="s">
        <v>31</v>
      </c>
      <c r="H27" s="4">
        <f>[paf_&amp;rt]paf11|=[w12paf_&amp;rt]w12paf6|=[w24paf_&amp;rt]w24paf6|*depending on which timepoint</f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4" t="s">
        <v>33</v>
      </c>
      <c r="P27" s="3" t="s">
        <v>31</v>
      </c>
      <c r="Q27" s="5">
        <v>2079</v>
      </c>
      <c r="R27" s="5">
        <v>16</v>
      </c>
      <c r="S27" s="6">
        <v>0.8</v>
      </c>
      <c r="T27" s="5" t="s">
        <v>34</v>
      </c>
      <c r="U27" s="3">
        <v>122</v>
      </c>
      <c r="V27" s="3">
        <v>44</v>
      </c>
      <c r="W27" s="8">
        <v>72.6632996632997</v>
      </c>
      <c r="X27" s="7">
        <v>12.3225090754867</v>
      </c>
      <c r="Y27" s="8">
        <v>64</v>
      </c>
      <c r="Z27" s="8">
        <v>71</v>
      </c>
      <c r="AA27" s="8">
        <v>80</v>
      </c>
    </row>
    <row r="2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A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4.71" bestFit="1" customWidth="1"/>
    <col min="3" max="3" width="20.71" bestFit="1" customWidth="1"/>
    <col min="4" max="4" width="25.71" bestFit="1" customWidth="1"/>
    <col min="5" max="5" width="9.71" bestFit="1" customWidth="1"/>
    <col min="6" max="6" width="7.71" bestFit="1" customWidth="1"/>
    <col min="7" max="7" width="15.71" bestFit="1" customWidth="1"/>
    <col min="8" max="8" width="33.71" bestFit="1" customWidth="1"/>
    <col min="9" max="9" width="13.71" bestFit="1" customWidth="1"/>
    <col min="10" max="10" width="18.71" bestFit="1" customWidth="1"/>
    <col min="11" max="11" width="23.71" bestFit="1" customWidth="1"/>
    <col min="12" max="12" width="26.71" bestFit="1" customWidth="1"/>
    <col min="13" max="13" width="24.71" bestFit="1" customWidth="1"/>
    <col min="14" max="14" width="14.71" bestFit="1" customWidth="1"/>
    <col min="15" max="15" width="20.71" bestFit="1" customWidth="1"/>
    <col min="16" max="16" width="34.71" bestFit="1" customWidth="1"/>
    <col min="17" max="17" width="4.71" bestFit="1" customWidth="1"/>
    <col min="18" max="18" width="9.71" bestFit="1" customWidth="1"/>
    <col min="19" max="19" width="18.71" bestFit="1" customWidth="1"/>
    <col min="20" max="20" width="14.71" bestFit="1" customWidth="1"/>
    <col min="21" max="21" width="5.71" bestFit="1" customWidth="1"/>
    <col min="22" max="22" width="5.71" bestFit="1" customWidth="1"/>
    <col min="23" max="23" width="7.71" bestFit="1" customWidth="1"/>
    <col min="24" max="24" width="5.71" bestFit="1" customWidth="1"/>
    <col min="25" max="25" width="7.71" bestFit="1" customWidth="1"/>
    <col min="26" max="26" width="9.71" bestFit="1" customWidth="1"/>
    <col min="27" max="27" width="7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43" customHeight="1">
      <c r="A2" s="1">
        <v>1</v>
      </c>
      <c r="B2" s="3" t="s">
        <v>27</v>
      </c>
      <c r="C2" s="3" t="s">
        <v>28</v>
      </c>
      <c r="D2" s="3" t="s">
        <v>166</v>
      </c>
      <c r="E2" s="3" t="s">
        <v>30</v>
      </c>
      <c r="F2" s="3" t="s">
        <v>31</v>
      </c>
      <c r="G2" s="3" t="s">
        <v>31</v>
      </c>
      <c r="H2" s="3">
        <f>[paf_&amp;rt]subjectid</f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32</v>
      </c>
      <c r="O2" s="4" t="s">
        <v>167</v>
      </c>
      <c r="P2" s="3" t="s">
        <v>31</v>
      </c>
      <c r="Q2" s="5">
        <v>801</v>
      </c>
      <c r="R2" s="5">
        <v>0</v>
      </c>
      <c r="S2" s="6">
        <v>0</v>
      </c>
      <c r="T2" s="5" t="s">
        <v>34</v>
      </c>
      <c r="U2" s="3" t="s">
        <v>34</v>
      </c>
      <c r="V2" s="3" t="s">
        <v>34</v>
      </c>
      <c r="W2" s="5" t="s">
        <v>34</v>
      </c>
      <c r="X2" s="5" t="s">
        <v>34</v>
      </c>
      <c r="Y2" s="5" t="s">
        <v>34</v>
      </c>
      <c r="Z2" s="5" t="s">
        <v>34</v>
      </c>
      <c r="AA2" s="5" t="s">
        <v>34</v>
      </c>
    </row>
    <row r="3" ht="43" customHeight="1">
      <c r="A3" s="1">
        <v>2</v>
      </c>
      <c r="B3" s="3" t="s">
        <v>35</v>
      </c>
      <c r="C3" s="3" t="s">
        <v>36</v>
      </c>
      <c r="D3" s="3" t="s">
        <v>166</v>
      </c>
      <c r="E3" s="3" t="s">
        <v>30</v>
      </c>
      <c r="F3" s="3" t="s">
        <v>31</v>
      </c>
      <c r="G3" s="3" t="s">
        <v>31</v>
      </c>
      <c r="H3" s="3">
        <f>[ria_&amp;rt]eventname</f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32</v>
      </c>
      <c r="O3" s="4" t="s">
        <v>167</v>
      </c>
      <c r="P3" s="3" t="s">
        <v>38</v>
      </c>
      <c r="Q3" s="5" t="s">
        <v>34</v>
      </c>
      <c r="R3" s="5" t="s">
        <v>34</v>
      </c>
      <c r="S3" s="5" t="s">
        <v>34</v>
      </c>
      <c r="T3" s="5" t="s">
        <v>34</v>
      </c>
      <c r="U3" s="3" t="s">
        <v>34</v>
      </c>
      <c r="V3" s="3" t="s">
        <v>34</v>
      </c>
      <c r="W3" s="5" t="s">
        <v>34</v>
      </c>
      <c r="X3" s="5" t="s">
        <v>34</v>
      </c>
      <c r="Y3" s="5" t="s">
        <v>34</v>
      </c>
      <c r="Z3" s="5" t="s">
        <v>34</v>
      </c>
      <c r="AA3" s="5" t="s">
        <v>34</v>
      </c>
    </row>
    <row r="4" ht="58" customHeight="1">
      <c r="A4" s="1">
        <v>3</v>
      </c>
      <c r="B4" s="3" t="s">
        <v>39</v>
      </c>
      <c r="C4" s="3" t="s">
        <v>40</v>
      </c>
      <c r="D4" s="3" t="s">
        <v>166</v>
      </c>
      <c r="E4" s="3" t="s">
        <v>41</v>
      </c>
      <c r="F4" s="3" t="s">
        <v>31</v>
      </c>
      <c r="G4" s="3" t="s">
        <v>31</v>
      </c>
      <c r="H4" s="4">
        <f>0, if eventname="Visit 0 -Baseline"|=12, ifeventname="Visit 1"|=24, ifeventname="Visit 2"</f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4" t="s">
        <v>167</v>
      </c>
      <c r="P4" s="4" t="s">
        <v>168</v>
      </c>
      <c r="Q4" s="5" t="s">
        <v>34</v>
      </c>
      <c r="R4" s="5" t="s">
        <v>34</v>
      </c>
      <c r="S4" s="5" t="s">
        <v>34</v>
      </c>
      <c r="T4" s="5">
        <v>3</v>
      </c>
      <c r="U4" s="3">
        <v>24</v>
      </c>
      <c r="V4" s="3">
        <v>0</v>
      </c>
      <c r="W4" s="5" t="s">
        <v>34</v>
      </c>
      <c r="X4" s="5" t="s">
        <v>34</v>
      </c>
      <c r="Y4" s="5" t="s">
        <v>34</v>
      </c>
      <c r="Z4" s="5" t="s">
        <v>34</v>
      </c>
      <c r="AA4" s="5" t="s">
        <v>34</v>
      </c>
    </row>
    <row r="5" ht="43" customHeight="1">
      <c r="A5" s="1">
        <v>4</v>
      </c>
      <c r="B5" s="3" t="s">
        <v>169</v>
      </c>
      <c r="C5" s="4" t="s">
        <v>170</v>
      </c>
      <c r="D5" s="3" t="s">
        <v>166</v>
      </c>
      <c r="E5" s="3" t="s">
        <v>41</v>
      </c>
      <c r="F5" s="3" t="s">
        <v>31</v>
      </c>
      <c r="G5" s="3" t="s">
        <v>31</v>
      </c>
      <c r="H5" s="3">
        <f>RIA47</f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4" t="s">
        <v>167</v>
      </c>
      <c r="P5" s="3" t="s">
        <v>171</v>
      </c>
      <c r="Q5" s="5">
        <v>801</v>
      </c>
      <c r="R5" s="5">
        <v>0</v>
      </c>
      <c r="S5" s="6">
        <v>0</v>
      </c>
      <c r="T5" s="5">
        <v>2</v>
      </c>
      <c r="U5" s="3">
        <v>1</v>
      </c>
      <c r="V5" s="3">
        <v>0</v>
      </c>
      <c r="W5" s="5" t="s">
        <v>34</v>
      </c>
      <c r="X5" s="5" t="s">
        <v>34</v>
      </c>
      <c r="Y5" s="5" t="s">
        <v>34</v>
      </c>
      <c r="Z5" s="5" t="s">
        <v>34</v>
      </c>
      <c r="AA5" s="5" t="s">
        <v>34</v>
      </c>
    </row>
    <row r="6" ht="43" customHeight="1">
      <c r="A6" s="1">
        <v>5</v>
      </c>
      <c r="B6" s="3" t="s">
        <v>172</v>
      </c>
      <c r="C6" s="4" t="s">
        <v>173</v>
      </c>
      <c r="D6" s="3" t="s">
        <v>166</v>
      </c>
      <c r="E6" s="3" t="s">
        <v>41</v>
      </c>
      <c r="F6" s="3" t="s">
        <v>31</v>
      </c>
      <c r="G6" s="3" t="s">
        <v>31</v>
      </c>
      <c r="H6" s="3">
        <f>RIA48</f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4" t="s">
        <v>167</v>
      </c>
      <c r="P6" s="3" t="s">
        <v>171</v>
      </c>
      <c r="Q6" s="5">
        <v>801</v>
      </c>
      <c r="R6" s="5">
        <v>0</v>
      </c>
      <c r="S6" s="6">
        <v>0</v>
      </c>
      <c r="T6" s="5">
        <v>2</v>
      </c>
      <c r="U6" s="3">
        <v>1</v>
      </c>
      <c r="V6" s="3">
        <v>0</v>
      </c>
      <c r="W6" s="5" t="s">
        <v>34</v>
      </c>
      <c r="X6" s="5" t="s">
        <v>34</v>
      </c>
      <c r="Y6" s="5" t="s">
        <v>34</v>
      </c>
      <c r="Z6" s="5" t="s">
        <v>34</v>
      </c>
      <c r="AA6" s="5" t="s">
        <v>34</v>
      </c>
    </row>
    <row r="7" ht="43" customHeight="1">
      <c r="A7" s="1">
        <v>6</v>
      </c>
      <c r="B7" s="3" t="s">
        <v>174</v>
      </c>
      <c r="C7" s="4" t="s">
        <v>175</v>
      </c>
      <c r="D7" s="3" t="s">
        <v>166</v>
      </c>
      <c r="E7" s="3" t="s">
        <v>41</v>
      </c>
      <c r="F7" s="3" t="s">
        <v>31</v>
      </c>
      <c r="G7" s="3" t="s">
        <v>31</v>
      </c>
      <c r="H7" s="3">
        <f>RIA49</f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4" t="s">
        <v>167</v>
      </c>
      <c r="P7" s="4" t="s">
        <v>176</v>
      </c>
      <c r="Q7" s="5">
        <v>801</v>
      </c>
      <c r="R7" s="5">
        <v>0</v>
      </c>
      <c r="S7" s="6">
        <v>0</v>
      </c>
      <c r="T7" s="5">
        <v>3</v>
      </c>
      <c r="U7" s="3">
        <v>2</v>
      </c>
      <c r="V7" s="3">
        <v>0</v>
      </c>
      <c r="W7" s="5" t="s">
        <v>34</v>
      </c>
      <c r="X7" s="5" t="s">
        <v>34</v>
      </c>
      <c r="Y7" s="5" t="s">
        <v>34</v>
      </c>
      <c r="Z7" s="5" t="s">
        <v>34</v>
      </c>
      <c r="AA7" s="5" t="s">
        <v>34</v>
      </c>
    </row>
    <row r="8" ht="43" customHeight="1">
      <c r="A8" s="1">
        <v>7</v>
      </c>
      <c r="B8" s="3" t="s">
        <v>177</v>
      </c>
      <c r="C8" s="4" t="s">
        <v>178</v>
      </c>
      <c r="D8" s="3" t="s">
        <v>166</v>
      </c>
      <c r="E8" s="3" t="s">
        <v>41</v>
      </c>
      <c r="F8" s="3" t="s">
        <v>31</v>
      </c>
      <c r="G8" s="3" t="s">
        <v>31</v>
      </c>
      <c r="H8" s="3">
        <f>RIA50</f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4" t="s">
        <v>167</v>
      </c>
      <c r="P8" s="4" t="s">
        <v>176</v>
      </c>
      <c r="Q8" s="5">
        <v>801</v>
      </c>
      <c r="R8" s="5">
        <v>0</v>
      </c>
      <c r="S8" s="6">
        <v>0</v>
      </c>
      <c r="T8" s="5">
        <v>3</v>
      </c>
      <c r="U8" s="3">
        <v>2</v>
      </c>
      <c r="V8" s="3">
        <v>0</v>
      </c>
      <c r="W8" s="5" t="s">
        <v>34</v>
      </c>
      <c r="X8" s="5" t="s">
        <v>34</v>
      </c>
      <c r="Y8" s="5" t="s">
        <v>34</v>
      </c>
      <c r="Z8" s="5" t="s">
        <v>34</v>
      </c>
      <c r="AA8" s="5" t="s">
        <v>34</v>
      </c>
    </row>
    <row r="9" ht="43" customHeight="1">
      <c r="A9" s="1">
        <v>8</v>
      </c>
      <c r="B9" s="3" t="s">
        <v>179</v>
      </c>
      <c r="C9" s="4" t="s">
        <v>180</v>
      </c>
      <c r="D9" s="3" t="s">
        <v>166</v>
      </c>
      <c r="E9" s="3" t="s">
        <v>41</v>
      </c>
      <c r="F9" s="3" t="s">
        <v>31</v>
      </c>
      <c r="G9" s="3" t="s">
        <v>31</v>
      </c>
      <c r="H9" s="4">
        <f>1, if (RIA49 in (1,2)) OR(RIA50 in (1,2))|=0, else if(RIA49=0 and RIA50=0)</f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4" t="s">
        <v>167</v>
      </c>
      <c r="P9" s="3" t="s">
        <v>181</v>
      </c>
      <c r="Q9" s="5">
        <v>801</v>
      </c>
      <c r="R9" s="5">
        <v>0</v>
      </c>
      <c r="S9" s="6">
        <v>0</v>
      </c>
      <c r="T9" s="5">
        <v>2</v>
      </c>
      <c r="U9" s="3">
        <v>1</v>
      </c>
      <c r="V9" s="3">
        <v>0</v>
      </c>
      <c r="W9" s="5" t="s">
        <v>34</v>
      </c>
      <c r="X9" s="5" t="s">
        <v>34</v>
      </c>
      <c r="Y9" s="5" t="s">
        <v>34</v>
      </c>
      <c r="Z9" s="5" t="s">
        <v>34</v>
      </c>
      <c r="AA9" s="5" t="s">
        <v>34</v>
      </c>
    </row>
    <row r="10" ht="43" customHeight="1">
      <c r="A10" s="1">
        <v>9</v>
      </c>
      <c r="B10" s="3" t="s">
        <v>182</v>
      </c>
      <c r="C10" s="4" t="s">
        <v>183</v>
      </c>
      <c r="D10" s="3" t="s">
        <v>166</v>
      </c>
      <c r="E10" s="3" t="s">
        <v>41</v>
      </c>
      <c r="F10" s="3" t="s">
        <v>31</v>
      </c>
      <c r="G10" s="3" t="s">
        <v>31</v>
      </c>
      <c r="H10" s="3">
        <f>RIA51</f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4" t="s">
        <v>167</v>
      </c>
      <c r="P10" s="3" t="s">
        <v>171</v>
      </c>
      <c r="Q10" s="5">
        <v>801</v>
      </c>
      <c r="R10" s="5">
        <v>0</v>
      </c>
      <c r="S10" s="6">
        <v>0</v>
      </c>
      <c r="T10" s="5">
        <v>2</v>
      </c>
      <c r="U10" s="3">
        <v>1</v>
      </c>
      <c r="V10" s="3">
        <v>0</v>
      </c>
      <c r="W10" s="5" t="s">
        <v>34</v>
      </c>
      <c r="X10" s="5" t="s">
        <v>34</v>
      </c>
      <c r="Y10" s="5" t="s">
        <v>34</v>
      </c>
      <c r="Z10" s="5" t="s">
        <v>34</v>
      </c>
      <c r="AA10" s="5" t="s">
        <v>34</v>
      </c>
    </row>
    <row r="11" ht="43" customHeight="1">
      <c r="A11" s="1">
        <v>10</v>
      </c>
      <c r="B11" s="3" t="s">
        <v>184</v>
      </c>
      <c r="C11" s="4" t="s">
        <v>185</v>
      </c>
      <c r="D11" s="3" t="s">
        <v>166</v>
      </c>
      <c r="E11" s="3" t="s">
        <v>41</v>
      </c>
      <c r="F11" s="3" t="s">
        <v>31</v>
      </c>
      <c r="G11" s="3" t="s">
        <v>31</v>
      </c>
      <c r="H11" s="3">
        <f>RIA52</f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4" t="s">
        <v>167</v>
      </c>
      <c r="P11" s="3" t="s">
        <v>171</v>
      </c>
      <c r="Q11" s="5">
        <v>801</v>
      </c>
      <c r="R11" s="5">
        <v>0</v>
      </c>
      <c r="S11" s="6">
        <v>0</v>
      </c>
      <c r="T11" s="5">
        <v>2</v>
      </c>
      <c r="U11" s="3">
        <v>1</v>
      </c>
      <c r="V11" s="3">
        <v>0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</row>
    <row r="12" ht="43" customHeight="1">
      <c r="A12" s="1">
        <v>11</v>
      </c>
      <c r="B12" s="3" t="s">
        <v>186</v>
      </c>
      <c r="C12" s="4" t="s">
        <v>187</v>
      </c>
      <c r="D12" s="3" t="s">
        <v>166</v>
      </c>
      <c r="E12" s="3" t="s">
        <v>41</v>
      </c>
      <c r="F12" s="3" t="s">
        <v>31</v>
      </c>
      <c r="G12" s="3" t="s">
        <v>31</v>
      </c>
      <c r="H12" s="3">
        <f>RIA53</f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4" t="s">
        <v>167</v>
      </c>
      <c r="P12" s="3" t="s">
        <v>171</v>
      </c>
      <c r="Q12" s="5">
        <v>800</v>
      </c>
      <c r="R12" s="5">
        <v>1</v>
      </c>
      <c r="S12" s="6">
        <v>0.1</v>
      </c>
      <c r="T12" s="5">
        <v>2</v>
      </c>
      <c r="U12" s="3">
        <v>1</v>
      </c>
      <c r="V12" s="3">
        <v>0</v>
      </c>
      <c r="W12" s="5" t="s">
        <v>34</v>
      </c>
      <c r="X12" s="5" t="s">
        <v>34</v>
      </c>
      <c r="Y12" s="5" t="s">
        <v>34</v>
      </c>
      <c r="Z12" s="5" t="s">
        <v>34</v>
      </c>
      <c r="AA12" s="5" t="s">
        <v>34</v>
      </c>
    </row>
    <row r="13" ht="43" customHeight="1">
      <c r="A13" s="1">
        <v>12</v>
      </c>
      <c r="B13" s="3" t="s">
        <v>188</v>
      </c>
      <c r="C13" s="4" t="s">
        <v>189</v>
      </c>
      <c r="D13" s="3" t="s">
        <v>166</v>
      </c>
      <c r="E13" s="3" t="s">
        <v>41</v>
      </c>
      <c r="F13" s="3" t="s">
        <v>31</v>
      </c>
      <c r="G13" s="3" t="s">
        <v>31</v>
      </c>
      <c r="H13" s="3">
        <f>RIA54</f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4" t="s">
        <v>167</v>
      </c>
      <c r="P13" s="4" t="s">
        <v>190</v>
      </c>
      <c r="Q13" s="5">
        <v>801</v>
      </c>
      <c r="R13" s="5">
        <v>0</v>
      </c>
      <c r="S13" s="6">
        <v>0</v>
      </c>
      <c r="T13" s="5">
        <v>5</v>
      </c>
      <c r="U13" s="3">
        <v>5</v>
      </c>
      <c r="V13" s="3">
        <v>1</v>
      </c>
      <c r="W13" s="5" t="s">
        <v>34</v>
      </c>
      <c r="X13" s="5" t="s">
        <v>34</v>
      </c>
      <c r="Y13" s="5" t="s">
        <v>34</v>
      </c>
      <c r="Z13" s="5" t="s">
        <v>34</v>
      </c>
      <c r="AA13" s="5" t="s">
        <v>34</v>
      </c>
    </row>
    <row r="14" ht="43" customHeight="1">
      <c r="A14" s="1">
        <v>13</v>
      </c>
      <c r="B14" s="3" t="s">
        <v>191</v>
      </c>
      <c r="C14" s="4" t="s">
        <v>192</v>
      </c>
      <c r="D14" s="3" t="s">
        <v>166</v>
      </c>
      <c r="E14" s="3" t="s">
        <v>41</v>
      </c>
      <c r="F14" s="3" t="s">
        <v>31</v>
      </c>
      <c r="G14" s="3" t="s">
        <v>31</v>
      </c>
      <c r="H14" s="4">
        <f>1, if RIA55=1|=2, else ifRIA55=2|=3, else if RIA55 in(3,4,5)|=NULL, otherwise</f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4" t="s">
        <v>167</v>
      </c>
      <c r="P14" s="3" t="s">
        <v>193</v>
      </c>
      <c r="Q14" s="5">
        <v>800</v>
      </c>
      <c r="R14" s="5">
        <v>1</v>
      </c>
      <c r="S14" s="6">
        <v>0.1</v>
      </c>
      <c r="T14" s="5">
        <v>3</v>
      </c>
      <c r="U14" s="3">
        <v>3</v>
      </c>
      <c r="V14" s="3">
        <v>1</v>
      </c>
      <c r="W14" s="5" t="s">
        <v>34</v>
      </c>
      <c r="X14" s="5" t="s">
        <v>34</v>
      </c>
      <c r="Y14" s="5" t="s">
        <v>34</v>
      </c>
      <c r="Z14" s="5" t="s">
        <v>34</v>
      </c>
      <c r="AA14" s="5" t="s">
        <v>34</v>
      </c>
    </row>
    <row r="15" ht="43" customHeight="1">
      <c r="A15" s="1">
        <v>14</v>
      </c>
      <c r="B15" s="3" t="s">
        <v>194</v>
      </c>
      <c r="C15" s="4" t="s">
        <v>195</v>
      </c>
      <c r="D15" s="3" t="s">
        <v>166</v>
      </c>
      <c r="E15" s="3" t="s">
        <v>41</v>
      </c>
      <c r="F15" s="3" t="s">
        <v>31</v>
      </c>
      <c r="G15" s="3" t="s">
        <v>31</v>
      </c>
      <c r="H15" s="4">
        <f>1, if RIA56 in (1,99)|=2, else ifRIA56=2|=3, else if RIA56 in(3,4,5)|=NULL, otherwise</f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4" t="s">
        <v>167</v>
      </c>
      <c r="P15" s="4" t="s">
        <v>196</v>
      </c>
      <c r="Q15" s="5">
        <v>801</v>
      </c>
      <c r="R15" s="5">
        <v>0</v>
      </c>
      <c r="S15" s="6">
        <v>0</v>
      </c>
      <c r="T15" s="5">
        <v>3</v>
      </c>
      <c r="U15" s="3">
        <v>3</v>
      </c>
      <c r="V15" s="3">
        <v>1</v>
      </c>
      <c r="W15" s="5" t="s">
        <v>34</v>
      </c>
      <c r="X15" s="5" t="s">
        <v>34</v>
      </c>
      <c r="Y15" s="5" t="s">
        <v>34</v>
      </c>
      <c r="Z15" s="5" t="s">
        <v>34</v>
      </c>
      <c r="AA15" s="5" t="s">
        <v>34</v>
      </c>
    </row>
    <row r="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W32_WIN+PRO WIN 10.0.22631  Workstation -->
  <dc:creator>wang0207</dc:creator>
  <cp:lastModifiedBy>wang0207</cp:lastModifiedBy>
  <cp:revision>1</cp:revision>
  <dcterms:created xsi:type="dcterms:W3CDTF">2025-08-11T 7:51:16-07:00</dcterms:created>
  <dcterms:modified xsi:type="dcterms:W3CDTF">2025-08-11T 7:51:16-07:00</dcterms:modified>
</cp:coreProperties>
</file>