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25"/>
  <workbookPr/>
  <xr:revisionPtr revIDLastSave="0" documentId="11_B4B1A002B3196EF1BA66A785E3B5FA7C16AE177E" xr6:coauthVersionLast="47" xr6:coauthVersionMax="47" xr10:uidLastSave="{00000000-0000-0000-0000-000000000000}"/>
  <bookViews>
    <workbookView xWindow="0" yWindow="0" windowWidth="19190" windowHeight="7670" firstSheet="6" activeTab="6" xr2:uid="{00000000-000D-0000-FFFF-FFFF00000000}"/>
  </bookViews>
  <sheets>
    <sheet name="HCit" sheetId="14" r:id="rId1"/>
    <sheet name="H2Cit" sheetId="21" r:id="rId2"/>
    <sheet name="H3Cit" sheetId="22" r:id="rId3"/>
    <sheet name="ZnHCit" sheetId="18" r:id="rId4"/>
    <sheet name="ZnCit" sheetId="17" r:id="rId5"/>
    <sheet name="ZnOH3Cit" sheetId="23" r:id="rId6"/>
    <sheet name="Zn2OH2Cit2" sheetId="24" r:id="rId7"/>
    <sheet name="Kintrinsic" sheetId="19" r:id="rId8"/>
  </sheets>
  <calcPr calcId="144525"/>
</workbook>
</file>

<file path=xl/calcChain.xml><?xml version="1.0" encoding="utf-8"?>
<calcChain xmlns="http://schemas.openxmlformats.org/spreadsheetml/2006/main">
  <c r="G34" i="24" l="1"/>
  <c r="F34" i="24"/>
  <c r="E34" i="24"/>
  <c r="D34" i="24"/>
  <c r="G33" i="24"/>
  <c r="F33" i="24"/>
  <c r="E33" i="24"/>
  <c r="D33" i="24"/>
  <c r="G32" i="24"/>
  <c r="F32" i="24"/>
  <c r="E32" i="24"/>
  <c r="D32" i="24"/>
  <c r="G31" i="24"/>
  <c r="F31" i="24"/>
  <c r="E31" i="24"/>
  <c r="D31" i="24"/>
  <c r="I30" i="24"/>
  <c r="G30" i="24"/>
  <c r="F30" i="24"/>
  <c r="E30" i="24"/>
  <c r="D30" i="24"/>
  <c r="G28" i="24"/>
  <c r="F28" i="24"/>
  <c r="E28" i="24"/>
  <c r="D28" i="24"/>
  <c r="G27" i="24"/>
  <c r="F27" i="24"/>
  <c r="E27" i="24"/>
  <c r="D27" i="24"/>
  <c r="G26" i="24"/>
  <c r="F26" i="24"/>
  <c r="E26" i="24"/>
  <c r="D26" i="24"/>
  <c r="G25" i="24"/>
  <c r="F25" i="24"/>
  <c r="E25" i="24"/>
  <c r="D25" i="24"/>
  <c r="I24" i="24"/>
  <c r="G24" i="24"/>
  <c r="F24" i="24"/>
  <c r="E24" i="24"/>
  <c r="D24" i="24"/>
  <c r="G22" i="24"/>
  <c r="F22" i="24"/>
  <c r="E22" i="24"/>
  <c r="D22" i="24"/>
  <c r="G21" i="24"/>
  <c r="F21" i="24"/>
  <c r="E21" i="24"/>
  <c r="D21" i="24"/>
  <c r="G20" i="24"/>
  <c r="F20" i="24"/>
  <c r="E20" i="24"/>
  <c r="D20" i="24"/>
  <c r="G19" i="24"/>
  <c r="F19" i="24"/>
  <c r="E19" i="24"/>
  <c r="D19" i="24"/>
  <c r="I18" i="24"/>
  <c r="G18" i="24"/>
  <c r="F18" i="24"/>
  <c r="E18" i="24"/>
  <c r="D18" i="24"/>
  <c r="G16" i="24"/>
  <c r="F16" i="24"/>
  <c r="E16" i="24"/>
  <c r="D16" i="24"/>
  <c r="G15" i="24"/>
  <c r="F15" i="24"/>
  <c r="E15" i="24"/>
  <c r="D15" i="24"/>
  <c r="G14" i="24"/>
  <c r="F14" i="24"/>
  <c r="E14" i="24"/>
  <c r="D14" i="24"/>
  <c r="K13" i="24"/>
  <c r="G13" i="24"/>
  <c r="F13" i="24"/>
  <c r="E13" i="24"/>
  <c r="D13" i="24"/>
  <c r="I12" i="24"/>
  <c r="G12" i="24"/>
  <c r="F12" i="24"/>
  <c r="E12" i="24"/>
  <c r="D12" i="24"/>
  <c r="G10" i="24"/>
  <c r="F10" i="24"/>
  <c r="E10" i="24"/>
  <c r="D10" i="24"/>
  <c r="G9" i="24"/>
  <c r="F9" i="24"/>
  <c r="E9" i="24"/>
  <c r="D9" i="24"/>
  <c r="G8" i="24"/>
  <c r="F8" i="24"/>
  <c r="E8" i="24"/>
  <c r="D8" i="24"/>
  <c r="K7" i="24"/>
  <c r="G7" i="24"/>
  <c r="F7" i="24"/>
  <c r="E7" i="24"/>
  <c r="D7" i="24"/>
  <c r="I6" i="24"/>
  <c r="G6" i="24"/>
  <c r="F6" i="24"/>
  <c r="E6" i="24"/>
  <c r="D6" i="24"/>
  <c r="G34" i="23"/>
  <c r="F34" i="23"/>
  <c r="E34" i="23"/>
  <c r="D34" i="23"/>
  <c r="G33" i="23"/>
  <c r="F33" i="23"/>
  <c r="E33" i="23"/>
  <c r="D33" i="23"/>
  <c r="G32" i="23"/>
  <c r="F32" i="23"/>
  <c r="E32" i="23"/>
  <c r="D32" i="23"/>
  <c r="G31" i="23"/>
  <c r="F31" i="23"/>
  <c r="E31" i="23"/>
  <c r="D31" i="23"/>
  <c r="I30" i="23"/>
  <c r="G30" i="23"/>
  <c r="F30" i="23"/>
  <c r="E30" i="23"/>
  <c r="D30" i="23"/>
  <c r="G28" i="23"/>
  <c r="F28" i="23"/>
  <c r="E28" i="23"/>
  <c r="D28" i="23"/>
  <c r="G27" i="23"/>
  <c r="F27" i="23"/>
  <c r="E27" i="23"/>
  <c r="D27" i="23"/>
  <c r="G26" i="23"/>
  <c r="F26" i="23"/>
  <c r="E26" i="23"/>
  <c r="D26" i="23"/>
  <c r="G25" i="23"/>
  <c r="F25" i="23"/>
  <c r="E25" i="23"/>
  <c r="D25" i="23"/>
  <c r="I24" i="23"/>
  <c r="G24" i="23"/>
  <c r="F24" i="23"/>
  <c r="E24" i="23"/>
  <c r="D24" i="23"/>
  <c r="G22" i="23"/>
  <c r="F22" i="23"/>
  <c r="E22" i="23"/>
  <c r="D22" i="23"/>
  <c r="G21" i="23"/>
  <c r="F21" i="23"/>
  <c r="E21" i="23"/>
  <c r="D21" i="23"/>
  <c r="G20" i="23"/>
  <c r="F20" i="23"/>
  <c r="E20" i="23"/>
  <c r="D20" i="23"/>
  <c r="G19" i="23"/>
  <c r="F19" i="23"/>
  <c r="E19" i="23"/>
  <c r="D19" i="23"/>
  <c r="I18" i="23"/>
  <c r="G18" i="23"/>
  <c r="F18" i="23"/>
  <c r="E18" i="23"/>
  <c r="D18" i="23"/>
  <c r="G16" i="23"/>
  <c r="F16" i="23"/>
  <c r="E16" i="23"/>
  <c r="D16" i="23"/>
  <c r="G15" i="23"/>
  <c r="F15" i="23"/>
  <c r="E15" i="23"/>
  <c r="D15" i="23"/>
  <c r="G14" i="23"/>
  <c r="F14" i="23"/>
  <c r="E14" i="23"/>
  <c r="D14" i="23"/>
  <c r="G13" i="23"/>
  <c r="F13" i="23"/>
  <c r="E13" i="23"/>
  <c r="D13" i="23"/>
  <c r="I12" i="23"/>
  <c r="G12" i="23"/>
  <c r="F12" i="23"/>
  <c r="E12" i="23"/>
  <c r="D12" i="23"/>
  <c r="G10" i="23"/>
  <c r="F10" i="23"/>
  <c r="E10" i="23"/>
  <c r="D10" i="23"/>
  <c r="G9" i="23"/>
  <c r="F9" i="23"/>
  <c r="E9" i="23"/>
  <c r="D9" i="23"/>
  <c r="G8" i="23"/>
  <c r="F8" i="23"/>
  <c r="E8" i="23"/>
  <c r="D8" i="23"/>
  <c r="G7" i="23"/>
  <c r="F7" i="23"/>
  <c r="E7" i="23"/>
  <c r="D7" i="23"/>
  <c r="I6" i="23"/>
  <c r="G6" i="23"/>
  <c r="F6" i="23"/>
  <c r="E6" i="23"/>
  <c r="D6" i="23"/>
  <c r="G24" i="17"/>
  <c r="F24" i="17"/>
  <c r="E24" i="17"/>
  <c r="D24" i="17"/>
  <c r="G23" i="17"/>
  <c r="F23" i="17"/>
  <c r="E23" i="17"/>
  <c r="D23" i="17"/>
  <c r="K22" i="17"/>
  <c r="I22" i="17"/>
  <c r="G22" i="17"/>
  <c r="F22" i="17"/>
  <c r="E22" i="17"/>
  <c r="D22" i="17"/>
  <c r="G20" i="17"/>
  <c r="F20" i="17"/>
  <c r="E20" i="17"/>
  <c r="D20" i="17"/>
  <c r="G19" i="17"/>
  <c r="F19" i="17"/>
  <c r="E19" i="17"/>
  <c r="D19" i="17"/>
  <c r="K18" i="17"/>
  <c r="I18" i="17"/>
  <c r="G18" i="17"/>
  <c r="F18" i="17"/>
  <c r="E18" i="17"/>
  <c r="D18" i="17"/>
  <c r="G16" i="17"/>
  <c r="F16" i="17"/>
  <c r="E16" i="17"/>
  <c r="D16" i="17"/>
  <c r="G15" i="17"/>
  <c r="F15" i="17"/>
  <c r="E15" i="17"/>
  <c r="D15" i="17"/>
  <c r="K14" i="17"/>
  <c r="I14" i="17"/>
  <c r="G14" i="17"/>
  <c r="F14" i="17"/>
  <c r="E14" i="17"/>
  <c r="D14" i="17"/>
  <c r="G12" i="17"/>
  <c r="F12" i="17"/>
  <c r="E12" i="17"/>
  <c r="D12" i="17"/>
  <c r="G11" i="17"/>
  <c r="F11" i="17"/>
  <c r="E11" i="17"/>
  <c r="D11" i="17"/>
  <c r="K10" i="17"/>
  <c r="I10" i="17"/>
  <c r="G10" i="17"/>
  <c r="F10" i="17"/>
  <c r="E10" i="17"/>
  <c r="D10" i="17"/>
  <c r="G8" i="17"/>
  <c r="F8" i="17"/>
  <c r="E8" i="17"/>
  <c r="D8" i="17"/>
  <c r="G7" i="17"/>
  <c r="F7" i="17"/>
  <c r="E7" i="17"/>
  <c r="D7" i="17"/>
  <c r="K6" i="17"/>
  <c r="I6" i="17"/>
  <c r="G6" i="17"/>
  <c r="F6" i="17"/>
  <c r="E6" i="17"/>
  <c r="D6" i="17"/>
  <c r="G29" i="18"/>
  <c r="F29" i="18"/>
  <c r="E29" i="18"/>
  <c r="D29" i="18"/>
  <c r="G28" i="18"/>
  <c r="F28" i="18"/>
  <c r="E28" i="18"/>
  <c r="D28" i="18"/>
  <c r="G27" i="18"/>
  <c r="F27" i="18"/>
  <c r="E27" i="18"/>
  <c r="D27" i="18"/>
  <c r="K26" i="18"/>
  <c r="I26" i="18"/>
  <c r="G26" i="18"/>
  <c r="F26" i="18"/>
  <c r="E26" i="18"/>
  <c r="D26" i="18"/>
  <c r="G24" i="18"/>
  <c r="F24" i="18"/>
  <c r="E24" i="18"/>
  <c r="D24" i="18"/>
  <c r="G23" i="18"/>
  <c r="F23" i="18"/>
  <c r="E23" i="18"/>
  <c r="D23" i="18"/>
  <c r="G22" i="18"/>
  <c r="F22" i="18"/>
  <c r="E22" i="18"/>
  <c r="D22" i="18"/>
  <c r="K21" i="18"/>
  <c r="I21" i="18"/>
  <c r="G21" i="18"/>
  <c r="F21" i="18"/>
  <c r="E21" i="18"/>
  <c r="D21" i="18"/>
  <c r="G19" i="18"/>
  <c r="F19" i="18"/>
  <c r="E19" i="18"/>
  <c r="D19" i="18"/>
  <c r="G18" i="18"/>
  <c r="F18" i="18"/>
  <c r="E18" i="18"/>
  <c r="D18" i="18"/>
  <c r="G17" i="18"/>
  <c r="F17" i="18"/>
  <c r="E17" i="18"/>
  <c r="D17" i="18"/>
  <c r="K16" i="18"/>
  <c r="I16" i="18"/>
  <c r="G16" i="18"/>
  <c r="F16" i="18"/>
  <c r="E16" i="18"/>
  <c r="D16" i="18"/>
  <c r="G14" i="18"/>
  <c r="F14" i="18"/>
  <c r="E14" i="18"/>
  <c r="D14" i="18"/>
  <c r="G13" i="18"/>
  <c r="F13" i="18"/>
  <c r="E13" i="18"/>
  <c r="D13" i="18"/>
  <c r="G12" i="18"/>
  <c r="F12" i="18"/>
  <c r="E12" i="18"/>
  <c r="D12" i="18"/>
  <c r="K11" i="18"/>
  <c r="I11" i="18"/>
  <c r="G11" i="18"/>
  <c r="F11" i="18"/>
  <c r="E11" i="18"/>
  <c r="D11" i="18"/>
  <c r="G9" i="18"/>
  <c r="F9" i="18"/>
  <c r="E9" i="18"/>
  <c r="D9" i="18"/>
  <c r="G8" i="18"/>
  <c r="F8" i="18"/>
  <c r="E8" i="18"/>
  <c r="D8" i="18"/>
  <c r="G7" i="18"/>
  <c r="F7" i="18"/>
  <c r="E7" i="18"/>
  <c r="D7" i="18"/>
  <c r="K6" i="18"/>
  <c r="I6" i="18"/>
  <c r="G6" i="18"/>
  <c r="F6" i="18"/>
  <c r="E6" i="18"/>
  <c r="D6" i="18"/>
  <c r="G24" i="22"/>
  <c r="F24" i="22"/>
  <c r="E24" i="22"/>
  <c r="D24" i="22"/>
  <c r="G23" i="22"/>
  <c r="F23" i="22"/>
  <c r="E23" i="22"/>
  <c r="D23" i="22"/>
  <c r="K22" i="22"/>
  <c r="I22" i="22"/>
  <c r="G22" i="22"/>
  <c r="F22" i="22"/>
  <c r="E22" i="22"/>
  <c r="D22" i="22"/>
  <c r="G20" i="22"/>
  <c r="F20" i="22"/>
  <c r="E20" i="22"/>
  <c r="D20" i="22"/>
  <c r="G19" i="22"/>
  <c r="F19" i="22"/>
  <c r="E19" i="22"/>
  <c r="D19" i="22"/>
  <c r="K18" i="22"/>
  <c r="I18" i="22"/>
  <c r="G18" i="22"/>
  <c r="F18" i="22"/>
  <c r="E18" i="22"/>
  <c r="D18" i="22"/>
  <c r="G16" i="22"/>
  <c r="F16" i="22"/>
  <c r="E16" i="22"/>
  <c r="D16" i="22"/>
  <c r="G15" i="22"/>
  <c r="F15" i="22"/>
  <c r="E15" i="22"/>
  <c r="D15" i="22"/>
  <c r="K14" i="22"/>
  <c r="I14" i="22"/>
  <c r="G14" i="22"/>
  <c r="F14" i="22"/>
  <c r="E14" i="22"/>
  <c r="D14" i="22"/>
  <c r="G12" i="22"/>
  <c r="F12" i="22"/>
  <c r="E12" i="22"/>
  <c r="D12" i="22"/>
  <c r="G11" i="22"/>
  <c r="F11" i="22"/>
  <c r="E11" i="22"/>
  <c r="D11" i="22"/>
  <c r="K10" i="22"/>
  <c r="I10" i="22"/>
  <c r="G10" i="22"/>
  <c r="F10" i="22"/>
  <c r="E10" i="22"/>
  <c r="D10" i="22"/>
  <c r="G8" i="22"/>
  <c r="F8" i="22"/>
  <c r="E8" i="22"/>
  <c r="D8" i="22"/>
  <c r="G7" i="22"/>
  <c r="F7" i="22"/>
  <c r="E7" i="22"/>
  <c r="D7" i="22"/>
  <c r="K6" i="22"/>
  <c r="I6" i="22"/>
  <c r="G6" i="22"/>
  <c r="F6" i="22"/>
  <c r="E6" i="22"/>
  <c r="D6" i="22"/>
  <c r="G24" i="21"/>
  <c r="F24" i="21"/>
  <c r="E24" i="21"/>
  <c r="D24" i="21"/>
  <c r="G23" i="21"/>
  <c r="F23" i="21"/>
  <c r="E23" i="21"/>
  <c r="D23" i="21"/>
  <c r="K22" i="21"/>
  <c r="I22" i="21"/>
  <c r="G22" i="21"/>
  <c r="F22" i="21"/>
  <c r="E22" i="21"/>
  <c r="D22" i="21"/>
  <c r="G20" i="21"/>
  <c r="F20" i="21"/>
  <c r="E20" i="21"/>
  <c r="D20" i="21"/>
  <c r="G19" i="21"/>
  <c r="F19" i="21"/>
  <c r="E19" i="21"/>
  <c r="D19" i="21"/>
  <c r="K18" i="21"/>
  <c r="I18" i="21"/>
  <c r="G18" i="21"/>
  <c r="F18" i="21"/>
  <c r="E18" i="21"/>
  <c r="D18" i="21"/>
  <c r="G16" i="21"/>
  <c r="F16" i="21"/>
  <c r="E16" i="21"/>
  <c r="D16" i="21"/>
  <c r="G15" i="21"/>
  <c r="F15" i="21"/>
  <c r="E15" i="21"/>
  <c r="D15" i="21"/>
  <c r="K14" i="21"/>
  <c r="I14" i="21"/>
  <c r="G14" i="21"/>
  <c r="F14" i="21"/>
  <c r="E14" i="21"/>
  <c r="D14" i="21"/>
  <c r="G12" i="21"/>
  <c r="F12" i="21"/>
  <c r="E12" i="21"/>
  <c r="D12" i="21"/>
  <c r="G11" i="21"/>
  <c r="F11" i="21"/>
  <c r="E11" i="21"/>
  <c r="D11" i="21"/>
  <c r="K10" i="21"/>
  <c r="I10" i="21"/>
  <c r="G10" i="21"/>
  <c r="F10" i="21"/>
  <c r="E10" i="21"/>
  <c r="D10" i="21"/>
  <c r="G8" i="21"/>
  <c r="F8" i="21"/>
  <c r="E8" i="21"/>
  <c r="D8" i="21"/>
  <c r="G7" i="21"/>
  <c r="F7" i="21"/>
  <c r="E7" i="21"/>
  <c r="D7" i="21"/>
  <c r="K6" i="21"/>
  <c r="I6" i="21"/>
  <c r="G6" i="21"/>
  <c r="F6" i="21"/>
  <c r="E6" i="21"/>
  <c r="D6" i="21"/>
  <c r="G24" i="14"/>
  <c r="F24" i="14"/>
  <c r="E24" i="14"/>
  <c r="D24" i="14"/>
  <c r="G23" i="14"/>
  <c r="F23" i="14"/>
  <c r="E23" i="14"/>
  <c r="D23" i="14"/>
  <c r="K22" i="14"/>
  <c r="I22" i="14"/>
  <c r="G22" i="14"/>
  <c r="F22" i="14"/>
  <c r="E22" i="14"/>
  <c r="D22" i="14"/>
  <c r="G20" i="14"/>
  <c r="F20" i="14"/>
  <c r="E20" i="14"/>
  <c r="D20" i="14"/>
  <c r="G19" i="14"/>
  <c r="F19" i="14"/>
  <c r="E19" i="14"/>
  <c r="D19" i="14"/>
  <c r="K18" i="14"/>
  <c r="I18" i="14"/>
  <c r="G18" i="14"/>
  <c r="F18" i="14"/>
  <c r="E18" i="14"/>
  <c r="D18" i="14"/>
  <c r="G16" i="14"/>
  <c r="F16" i="14"/>
  <c r="E16" i="14"/>
  <c r="D16" i="14"/>
  <c r="G15" i="14"/>
  <c r="F15" i="14"/>
  <c r="E15" i="14"/>
  <c r="D15" i="14"/>
  <c r="K14" i="14"/>
  <c r="I14" i="14"/>
  <c r="G14" i="14"/>
  <c r="F14" i="14"/>
  <c r="E14" i="14"/>
  <c r="D14" i="14"/>
  <c r="G12" i="14"/>
  <c r="F12" i="14"/>
  <c r="E12" i="14"/>
  <c r="D12" i="14"/>
  <c r="G11" i="14"/>
  <c r="F11" i="14"/>
  <c r="E11" i="14"/>
  <c r="D11" i="14"/>
  <c r="K10" i="14"/>
  <c r="I10" i="14"/>
  <c r="G10" i="14"/>
  <c r="F10" i="14"/>
  <c r="E10" i="14"/>
  <c r="D10" i="14"/>
  <c r="G8" i="14"/>
  <c r="F8" i="14"/>
  <c r="E8" i="14"/>
  <c r="D8" i="14"/>
  <c r="G7" i="14"/>
  <c r="F7" i="14"/>
  <c r="E7" i="14"/>
  <c r="D7" i="14"/>
  <c r="K6" i="14"/>
  <c r="I6" i="14"/>
  <c r="G6" i="14"/>
  <c r="F6" i="14"/>
  <c r="E6" i="14"/>
  <c r="D6" i="14"/>
</calcChain>
</file>

<file path=xl/sharedStrings.xml><?xml version="1.0" encoding="utf-8"?>
<sst xmlns="http://schemas.openxmlformats.org/spreadsheetml/2006/main" count="250" uniqueCount="74">
  <si>
    <r>
      <rPr>
        <sz val="10"/>
        <rFont val="Calibri"/>
        <charset val="134"/>
        <scheme val="minor"/>
      </rPr>
      <t>H</t>
    </r>
    <r>
      <rPr>
        <vertAlign val="superscript"/>
        <sz val="10"/>
        <rFont val="Calibri"/>
        <charset val="134"/>
        <scheme val="minor"/>
      </rPr>
      <t>+</t>
    </r>
    <r>
      <rPr>
        <sz val="10"/>
        <rFont val="Calibri"/>
        <charset val="134"/>
        <scheme val="minor"/>
      </rPr>
      <t xml:space="preserve"> + L</t>
    </r>
    <r>
      <rPr>
        <vertAlign val="superscript"/>
        <sz val="10"/>
        <rFont val="Calibri"/>
        <charset val="134"/>
        <scheme val="minor"/>
      </rPr>
      <t>3-</t>
    </r>
    <r>
      <rPr>
        <sz val="10"/>
        <rFont val="Calibri"/>
        <charset val="134"/>
        <scheme val="minor"/>
      </rPr>
      <t xml:space="preserve"> =  HL</t>
    </r>
    <r>
      <rPr>
        <vertAlign val="superscript"/>
        <sz val="10"/>
        <rFont val="Calibri"/>
        <charset val="134"/>
        <scheme val="minor"/>
      </rPr>
      <t>2-</t>
    </r>
  </si>
  <si>
    <t>-</t>
  </si>
  <si>
    <t>5.69±0.01</t>
  </si>
  <si>
    <t>5.44±0.01</t>
  </si>
  <si>
    <t>5.35±0.01</t>
  </si>
  <si>
    <t>5.26±0.01</t>
  </si>
  <si>
    <t>5.12±0.01</t>
  </si>
  <si>
    <t>I</t>
  </si>
  <si>
    <t>Z</t>
  </si>
  <si>
    <r>
      <rPr>
        <b/>
        <sz val="10"/>
        <rFont val="Calibri"/>
        <charset val="134"/>
        <scheme val="minor"/>
      </rPr>
      <t>K</t>
    </r>
    <r>
      <rPr>
        <b/>
        <vertAlign val="superscript"/>
        <sz val="10"/>
        <rFont val="Calibri"/>
        <charset val="134"/>
        <scheme val="minor"/>
      </rPr>
      <t>conditional</t>
    </r>
  </si>
  <si>
    <r>
      <rPr>
        <b/>
        <sz val="10"/>
        <rFont val="Calibri"/>
        <charset val="134"/>
        <scheme val="minor"/>
      </rPr>
      <t>K</t>
    </r>
    <r>
      <rPr>
        <b/>
        <vertAlign val="superscript"/>
        <sz val="10"/>
        <rFont val="Calibri"/>
        <charset val="134"/>
        <scheme val="minor"/>
      </rPr>
      <t>intrinsic</t>
    </r>
  </si>
  <si>
    <t>L</t>
  </si>
  <si>
    <t>H</t>
  </si>
  <si>
    <r>
      <rPr>
        <sz val="10"/>
        <rFont val="Calibri"/>
        <charset val="134"/>
        <scheme val="minor"/>
      </rPr>
      <t>H</t>
    </r>
    <r>
      <rPr>
        <vertAlign val="superscript"/>
        <sz val="10"/>
        <rFont val="Calibri"/>
        <charset val="134"/>
        <scheme val="minor"/>
      </rPr>
      <t>+</t>
    </r>
  </si>
  <si>
    <r>
      <rPr>
        <sz val="10"/>
        <rFont val="Calibri"/>
        <charset val="134"/>
        <scheme val="minor"/>
      </rPr>
      <t>L</t>
    </r>
    <r>
      <rPr>
        <vertAlign val="superscript"/>
        <sz val="10"/>
        <rFont val="Calibri"/>
        <charset val="134"/>
        <scheme val="minor"/>
      </rPr>
      <t>3-</t>
    </r>
  </si>
  <si>
    <r>
      <rPr>
        <sz val="10"/>
        <rFont val="Calibri"/>
        <charset val="134"/>
        <scheme val="minor"/>
      </rPr>
      <t>HL</t>
    </r>
    <r>
      <rPr>
        <vertAlign val="superscript"/>
        <sz val="10"/>
        <rFont val="Calibri"/>
        <charset val="134"/>
        <scheme val="minor"/>
      </rPr>
      <t>2-</t>
    </r>
  </si>
  <si>
    <r>
      <rPr>
        <sz val="10"/>
        <rFont val="Calibri"/>
        <charset val="134"/>
        <scheme val="minor"/>
      </rPr>
      <t>2H</t>
    </r>
    <r>
      <rPr>
        <vertAlign val="superscript"/>
        <sz val="10"/>
        <rFont val="Calibri"/>
        <charset val="134"/>
        <scheme val="minor"/>
      </rPr>
      <t>+</t>
    </r>
    <r>
      <rPr>
        <sz val="10"/>
        <rFont val="Calibri"/>
        <charset val="134"/>
        <scheme val="minor"/>
      </rPr>
      <t xml:space="preserve"> + L</t>
    </r>
    <r>
      <rPr>
        <vertAlign val="superscript"/>
        <sz val="10"/>
        <rFont val="Calibri"/>
        <charset val="134"/>
        <scheme val="minor"/>
      </rPr>
      <t>3-</t>
    </r>
    <r>
      <rPr>
        <sz val="10"/>
        <rFont val="Calibri"/>
        <charset val="134"/>
        <scheme val="minor"/>
      </rPr>
      <t xml:space="preserve"> =  H</t>
    </r>
    <r>
      <rPr>
        <vertAlign val="subscript"/>
        <sz val="10"/>
        <rFont val="Calibri"/>
        <charset val="134"/>
        <scheme val="minor"/>
      </rPr>
      <t>2</t>
    </r>
    <r>
      <rPr>
        <sz val="10"/>
        <rFont val="Calibri"/>
        <charset val="134"/>
        <scheme val="minor"/>
      </rPr>
      <t>L</t>
    </r>
    <r>
      <rPr>
        <vertAlign val="superscript"/>
        <sz val="10"/>
        <rFont val="Calibri"/>
        <charset val="134"/>
        <scheme val="minor"/>
      </rPr>
      <t>-</t>
    </r>
  </si>
  <si>
    <t>10.18±0.02</t>
  </si>
  <si>
    <t>9.57±0.02</t>
  </si>
  <si>
    <t>9.45±0.02</t>
  </si>
  <si>
    <t>9.32±0.02</t>
  </si>
  <si>
    <t>9.13±0.02</t>
  </si>
  <si>
    <r>
      <rPr>
        <sz val="10"/>
        <rFont val="Calibri"/>
        <charset val="134"/>
        <scheme val="minor"/>
      </rPr>
      <t>2H</t>
    </r>
    <r>
      <rPr>
        <vertAlign val="superscript"/>
        <sz val="10"/>
        <rFont val="Calibri"/>
        <charset val="134"/>
        <scheme val="minor"/>
      </rPr>
      <t>+</t>
    </r>
  </si>
  <si>
    <r>
      <rPr>
        <sz val="10"/>
        <rFont val="Calibri"/>
        <charset val="134"/>
        <scheme val="minor"/>
      </rPr>
      <t>H</t>
    </r>
    <r>
      <rPr>
        <vertAlign val="subscript"/>
        <sz val="10"/>
        <rFont val="Calibri"/>
        <charset val="134"/>
        <scheme val="minor"/>
      </rPr>
      <t>2</t>
    </r>
    <r>
      <rPr>
        <sz val="10"/>
        <rFont val="Calibri"/>
        <charset val="134"/>
        <scheme val="minor"/>
      </rPr>
      <t>L</t>
    </r>
    <r>
      <rPr>
        <vertAlign val="superscript"/>
        <sz val="10"/>
        <rFont val="Calibri"/>
        <charset val="134"/>
        <scheme val="minor"/>
      </rPr>
      <t>-</t>
    </r>
  </si>
  <si>
    <r>
      <rPr>
        <sz val="10"/>
        <rFont val="Calibri"/>
        <charset val="134"/>
        <scheme val="minor"/>
      </rPr>
      <t>3H</t>
    </r>
    <r>
      <rPr>
        <vertAlign val="superscript"/>
        <sz val="10"/>
        <rFont val="Calibri"/>
        <charset val="134"/>
        <scheme val="minor"/>
      </rPr>
      <t>+</t>
    </r>
    <r>
      <rPr>
        <sz val="10"/>
        <rFont val="Calibri"/>
        <charset val="134"/>
        <scheme val="minor"/>
      </rPr>
      <t xml:space="preserve"> + L</t>
    </r>
    <r>
      <rPr>
        <vertAlign val="superscript"/>
        <sz val="10"/>
        <rFont val="Calibri"/>
        <charset val="134"/>
        <scheme val="minor"/>
      </rPr>
      <t>3-</t>
    </r>
    <r>
      <rPr>
        <sz val="10"/>
        <rFont val="Calibri"/>
        <charset val="134"/>
        <scheme val="minor"/>
      </rPr>
      <t xml:space="preserve"> =  H</t>
    </r>
    <r>
      <rPr>
        <vertAlign val="subscript"/>
        <sz val="10"/>
        <rFont val="Calibri"/>
        <charset val="134"/>
        <scheme val="minor"/>
      </rPr>
      <t>3</t>
    </r>
    <r>
      <rPr>
        <sz val="10"/>
        <rFont val="Calibri"/>
        <charset val="134"/>
        <scheme val="minor"/>
      </rPr>
      <t>L</t>
    </r>
  </si>
  <si>
    <t>13.00±0.05</t>
  </si>
  <si>
    <t>12.10±0.03</t>
  </si>
  <si>
    <t>11.94±0.04</t>
  </si>
  <si>
    <t>11.70±0.03</t>
  </si>
  <si>
    <t>11.53±0.03</t>
  </si>
  <si>
    <r>
      <rPr>
        <sz val="10"/>
        <rFont val="Calibri"/>
        <charset val="134"/>
        <scheme val="minor"/>
      </rPr>
      <t>3H</t>
    </r>
    <r>
      <rPr>
        <vertAlign val="superscript"/>
        <sz val="10"/>
        <rFont val="Calibri"/>
        <charset val="134"/>
        <scheme val="minor"/>
      </rPr>
      <t>+</t>
    </r>
  </si>
  <si>
    <r>
      <rPr>
        <sz val="10"/>
        <rFont val="Calibri"/>
        <charset val="134"/>
        <scheme val="minor"/>
      </rPr>
      <t>H</t>
    </r>
    <r>
      <rPr>
        <vertAlign val="subscript"/>
        <sz val="10"/>
        <rFont val="Calibri"/>
        <charset val="134"/>
        <scheme val="minor"/>
      </rPr>
      <t>3</t>
    </r>
    <r>
      <rPr>
        <sz val="10"/>
        <rFont val="Calibri"/>
        <charset val="134"/>
        <scheme val="minor"/>
      </rPr>
      <t>L</t>
    </r>
  </si>
  <si>
    <r>
      <rPr>
        <sz val="10"/>
        <rFont val="Calibri"/>
        <charset val="134"/>
        <scheme val="minor"/>
      </rPr>
      <t>Zn</t>
    </r>
    <r>
      <rPr>
        <vertAlign val="superscript"/>
        <sz val="10"/>
        <rFont val="Calibri"/>
        <charset val="134"/>
        <scheme val="minor"/>
      </rPr>
      <t>2+</t>
    </r>
    <r>
      <rPr>
        <sz val="10"/>
        <rFont val="Calibri"/>
        <charset val="134"/>
        <scheme val="minor"/>
      </rPr>
      <t xml:space="preserve"> + H</t>
    </r>
    <r>
      <rPr>
        <vertAlign val="superscript"/>
        <sz val="10"/>
        <rFont val="Calibri"/>
        <charset val="134"/>
        <scheme val="minor"/>
      </rPr>
      <t>+</t>
    </r>
    <r>
      <rPr>
        <sz val="10"/>
        <rFont val="Calibri"/>
        <charset val="134"/>
        <scheme val="minor"/>
      </rPr>
      <t xml:space="preserve"> + L</t>
    </r>
    <r>
      <rPr>
        <vertAlign val="superscript"/>
        <sz val="10"/>
        <rFont val="Calibri"/>
        <charset val="134"/>
        <scheme val="minor"/>
      </rPr>
      <t>3-</t>
    </r>
    <r>
      <rPr>
        <sz val="10"/>
        <rFont val="Calibri"/>
        <charset val="134"/>
        <scheme val="minor"/>
      </rPr>
      <t xml:space="preserve"> =  ZnHL</t>
    </r>
  </si>
  <si>
    <t>10.06±0.02</t>
  </si>
  <si>
    <t>8.12±0.12</t>
  </si>
  <si>
    <t>7.81±0.08</t>
  </si>
  <si>
    <t>7.85±0.03</t>
  </si>
  <si>
    <t>7.71±0.12</t>
  </si>
  <si>
    <r>
      <rPr>
        <sz val="10"/>
        <rFont val="Calibri"/>
        <charset val="134"/>
        <scheme val="minor"/>
      </rPr>
      <t>Zn</t>
    </r>
    <r>
      <rPr>
        <vertAlign val="superscript"/>
        <sz val="10"/>
        <rFont val="Calibri"/>
        <charset val="134"/>
        <scheme val="minor"/>
      </rPr>
      <t>2+</t>
    </r>
  </si>
  <si>
    <t>ZnHL</t>
  </si>
  <si>
    <r>
      <rPr>
        <sz val="10"/>
        <rFont val="Calibri"/>
        <charset val="134"/>
        <scheme val="minor"/>
      </rPr>
      <t>Zn</t>
    </r>
    <r>
      <rPr>
        <vertAlign val="superscript"/>
        <sz val="10"/>
        <rFont val="Calibri"/>
        <charset val="134"/>
        <scheme val="minor"/>
      </rPr>
      <t>2+</t>
    </r>
    <r>
      <rPr>
        <sz val="10"/>
        <rFont val="Calibri"/>
        <charset val="134"/>
        <scheme val="minor"/>
      </rPr>
      <t xml:space="preserve"> + L</t>
    </r>
    <r>
      <rPr>
        <vertAlign val="superscript"/>
        <sz val="10"/>
        <rFont val="Calibri"/>
        <charset val="134"/>
        <scheme val="minor"/>
      </rPr>
      <t>3-</t>
    </r>
    <r>
      <rPr>
        <sz val="10"/>
        <rFont val="Calibri"/>
        <charset val="134"/>
        <scheme val="minor"/>
      </rPr>
      <t xml:space="preserve"> =  ZnL</t>
    </r>
    <r>
      <rPr>
        <vertAlign val="superscript"/>
        <sz val="10"/>
        <rFont val="Calibri"/>
        <charset val="134"/>
        <scheme val="minor"/>
      </rPr>
      <t>-</t>
    </r>
  </si>
  <si>
    <t>5.88±0.01</t>
  </si>
  <si>
    <t>4.66±0.04</t>
  </si>
  <si>
    <t>4.43±0.03</t>
  </si>
  <si>
    <t>4.33±0.01</t>
  </si>
  <si>
    <t>4.03±0.04</t>
  </si>
  <si>
    <r>
      <rPr>
        <sz val="10"/>
        <rFont val="Calibri"/>
        <charset val="134"/>
        <scheme val="minor"/>
      </rPr>
      <t>ZnL</t>
    </r>
    <r>
      <rPr>
        <vertAlign val="superscript"/>
        <sz val="10"/>
        <rFont val="Calibri"/>
        <charset val="134"/>
        <scheme val="minor"/>
      </rPr>
      <t>-</t>
    </r>
  </si>
  <si>
    <r>
      <rPr>
        <sz val="10"/>
        <rFont val="Calibri"/>
        <charset val="134"/>
        <scheme val="minor"/>
      </rPr>
      <t>Zn</t>
    </r>
    <r>
      <rPr>
        <vertAlign val="superscript"/>
        <sz val="10"/>
        <rFont val="Calibri"/>
        <charset val="134"/>
        <scheme val="minor"/>
      </rPr>
      <t>2+</t>
    </r>
    <r>
      <rPr>
        <sz val="10"/>
        <rFont val="Calibri"/>
        <charset val="134"/>
        <scheme val="minor"/>
      </rPr>
      <t xml:space="preserve"> + Cit</t>
    </r>
    <r>
      <rPr>
        <vertAlign val="superscript"/>
        <sz val="10"/>
        <rFont val="Calibri"/>
        <charset val="134"/>
        <scheme val="minor"/>
      </rPr>
      <t>3−</t>
    </r>
    <r>
      <rPr>
        <sz val="10"/>
        <rFont val="Calibri"/>
        <charset val="134"/>
        <scheme val="minor"/>
      </rPr>
      <t> + 3H</t>
    </r>
    <r>
      <rPr>
        <vertAlign val="subscript"/>
        <sz val="10"/>
        <rFont val="Calibri"/>
        <charset val="134"/>
        <scheme val="minor"/>
      </rPr>
      <t>2</t>
    </r>
    <r>
      <rPr>
        <sz val="10"/>
        <rFont val="Calibri"/>
        <charset val="134"/>
        <scheme val="minor"/>
      </rPr>
      <t>O = Zn(OH)</t>
    </r>
    <r>
      <rPr>
        <vertAlign val="subscript"/>
        <sz val="10"/>
        <rFont val="Calibri"/>
        <charset val="134"/>
        <scheme val="minor"/>
      </rPr>
      <t>3</t>
    </r>
    <r>
      <rPr>
        <sz val="10"/>
        <rFont val="Calibri"/>
        <charset val="134"/>
        <scheme val="minor"/>
      </rPr>
      <t>Cit</t>
    </r>
    <r>
      <rPr>
        <vertAlign val="superscript"/>
        <sz val="10"/>
        <rFont val="Calibri"/>
        <charset val="134"/>
        <scheme val="minor"/>
      </rPr>
      <t>4-</t>
    </r>
    <r>
      <rPr>
        <sz val="10"/>
        <rFont val="Calibri"/>
        <charset val="134"/>
        <scheme val="minor"/>
      </rPr>
      <t xml:space="preserve"> + 3H</t>
    </r>
    <r>
      <rPr>
        <vertAlign val="superscript"/>
        <sz val="10"/>
        <rFont val="Calibri"/>
        <charset val="134"/>
        <scheme val="minor"/>
      </rPr>
      <t>+</t>
    </r>
  </si>
  <si>
    <t>-21.99±0.01</t>
  </si>
  <si>
    <t>-22.47±0.05</t>
  </si>
  <si>
    <t>-23.27±0.03</t>
  </si>
  <si>
    <t>-22.75±0.03</t>
  </si>
  <si>
    <t>-23.68±0.05</t>
  </si>
  <si>
    <r>
      <rPr>
        <sz val="10"/>
        <rFont val="Calibri"/>
        <charset val="134"/>
        <scheme val="minor"/>
      </rPr>
      <t>3H</t>
    </r>
    <r>
      <rPr>
        <vertAlign val="subscript"/>
        <sz val="10"/>
        <rFont val="Calibri"/>
        <charset val="134"/>
        <scheme val="minor"/>
      </rPr>
      <t>2</t>
    </r>
    <r>
      <rPr>
        <sz val="10"/>
        <rFont val="Calibri"/>
        <charset val="134"/>
        <scheme val="minor"/>
      </rPr>
      <t>O</t>
    </r>
  </si>
  <si>
    <r>
      <rPr>
        <sz val="10"/>
        <rFont val="Calibri"/>
        <charset val="134"/>
        <scheme val="minor"/>
      </rPr>
      <t>Zn(OH)</t>
    </r>
    <r>
      <rPr>
        <vertAlign val="subscript"/>
        <sz val="10"/>
        <rFont val="Calibri"/>
        <charset val="134"/>
        <scheme val="minor"/>
      </rPr>
      <t>3</t>
    </r>
    <r>
      <rPr>
        <sz val="10"/>
        <rFont val="Calibri"/>
        <charset val="134"/>
        <scheme val="minor"/>
      </rPr>
      <t>L</t>
    </r>
    <r>
      <rPr>
        <vertAlign val="superscript"/>
        <sz val="10"/>
        <rFont val="Calibri"/>
        <charset val="134"/>
        <scheme val="minor"/>
      </rPr>
      <t>4-</t>
    </r>
  </si>
  <si>
    <r>
      <rPr>
        <sz val="10"/>
        <rFont val="Calibri"/>
        <charset val="134"/>
        <scheme val="minor"/>
      </rPr>
      <t>2Zn</t>
    </r>
    <r>
      <rPr>
        <vertAlign val="superscript"/>
        <sz val="10"/>
        <rFont val="Calibri"/>
        <charset val="134"/>
        <scheme val="minor"/>
      </rPr>
      <t>2+</t>
    </r>
    <r>
      <rPr>
        <sz val="10"/>
        <rFont val="Calibri"/>
        <charset val="134"/>
        <scheme val="minor"/>
      </rPr>
      <t xml:space="preserve"> + 2Cit</t>
    </r>
    <r>
      <rPr>
        <vertAlign val="superscript"/>
        <sz val="10"/>
        <rFont val="Calibri"/>
        <charset val="134"/>
        <scheme val="minor"/>
      </rPr>
      <t>3-</t>
    </r>
    <r>
      <rPr>
        <sz val="10"/>
        <rFont val="Calibri"/>
        <charset val="134"/>
        <scheme val="minor"/>
      </rPr>
      <t xml:space="preserve"> + 2H</t>
    </r>
    <r>
      <rPr>
        <vertAlign val="subscript"/>
        <sz val="10"/>
        <rFont val="Calibri"/>
        <charset val="134"/>
        <scheme val="minor"/>
      </rPr>
      <t>2</t>
    </r>
    <r>
      <rPr>
        <sz val="10"/>
        <rFont val="Calibri"/>
        <charset val="134"/>
        <scheme val="minor"/>
      </rPr>
      <t>O = Zn</t>
    </r>
    <r>
      <rPr>
        <vertAlign val="subscript"/>
        <sz val="10"/>
        <rFont val="Calibri"/>
        <charset val="134"/>
        <scheme val="minor"/>
      </rPr>
      <t>2</t>
    </r>
    <r>
      <rPr>
        <sz val="10"/>
        <rFont val="Calibri"/>
        <charset val="134"/>
        <scheme val="minor"/>
      </rPr>
      <t>(OH)</t>
    </r>
    <r>
      <rPr>
        <vertAlign val="subscript"/>
        <sz val="10"/>
        <rFont val="Calibri"/>
        <charset val="134"/>
        <scheme val="minor"/>
      </rPr>
      <t>2</t>
    </r>
    <r>
      <rPr>
        <sz val="10"/>
        <rFont val="Calibri"/>
        <charset val="134"/>
        <scheme val="minor"/>
      </rPr>
      <t>Cit</t>
    </r>
    <r>
      <rPr>
        <vertAlign val="subscript"/>
        <sz val="10"/>
        <rFont val="Calibri"/>
        <charset val="134"/>
        <scheme val="minor"/>
      </rPr>
      <t>2</t>
    </r>
    <r>
      <rPr>
        <vertAlign val="superscript"/>
        <sz val="10"/>
        <rFont val="Calibri"/>
        <charset val="134"/>
        <scheme val="minor"/>
      </rPr>
      <t>4-</t>
    </r>
    <r>
      <rPr>
        <sz val="10"/>
        <rFont val="Calibri"/>
        <charset val="134"/>
        <scheme val="minor"/>
      </rPr>
      <t xml:space="preserve"> + 2H</t>
    </r>
    <r>
      <rPr>
        <vertAlign val="superscript"/>
        <sz val="10"/>
        <rFont val="Calibri"/>
        <charset val="134"/>
        <scheme val="minor"/>
      </rPr>
      <t>+</t>
    </r>
  </si>
  <si>
    <t>-1.87±0.02</t>
  </si>
  <si>
    <t>-3.07±0.08</t>
  </si>
  <si>
    <t>-3.35±0.06</t>
  </si>
  <si>
    <t>-3.16±0.02</t>
  </si>
  <si>
    <t>-3.39±0.07</t>
  </si>
  <si>
    <r>
      <rPr>
        <sz val="10"/>
        <rFont val="Calibri"/>
        <charset val="134"/>
        <scheme val="minor"/>
      </rPr>
      <t>2Zn</t>
    </r>
    <r>
      <rPr>
        <vertAlign val="superscript"/>
        <sz val="10"/>
        <rFont val="Calibri"/>
        <charset val="134"/>
        <scheme val="minor"/>
      </rPr>
      <t>2+</t>
    </r>
  </si>
  <si>
    <r>
      <rPr>
        <sz val="10"/>
        <rFont val="Calibri"/>
        <charset val="134"/>
        <scheme val="minor"/>
      </rPr>
      <t>2L</t>
    </r>
    <r>
      <rPr>
        <vertAlign val="superscript"/>
        <sz val="10"/>
        <rFont val="Calibri"/>
        <charset val="134"/>
        <scheme val="minor"/>
      </rPr>
      <t>3-</t>
    </r>
  </si>
  <si>
    <r>
      <rPr>
        <sz val="10"/>
        <rFont val="Calibri"/>
        <charset val="134"/>
        <scheme val="minor"/>
      </rPr>
      <t>2H</t>
    </r>
    <r>
      <rPr>
        <vertAlign val="subscript"/>
        <sz val="10"/>
        <rFont val="Calibri"/>
        <charset val="134"/>
        <scheme val="minor"/>
      </rPr>
      <t>2</t>
    </r>
    <r>
      <rPr>
        <sz val="10"/>
        <rFont val="Calibri"/>
        <charset val="134"/>
        <scheme val="minor"/>
      </rPr>
      <t>O</t>
    </r>
  </si>
  <si>
    <r>
      <rPr>
        <sz val="10"/>
        <rFont val="Calibri"/>
        <charset val="134"/>
        <scheme val="minor"/>
      </rPr>
      <t>Zn</t>
    </r>
    <r>
      <rPr>
        <vertAlign val="subscript"/>
        <sz val="10"/>
        <rFont val="Calibri"/>
        <charset val="134"/>
        <scheme val="minor"/>
      </rPr>
      <t>2</t>
    </r>
    <r>
      <rPr>
        <sz val="10"/>
        <rFont val="Calibri"/>
        <charset val="134"/>
        <scheme val="minor"/>
      </rPr>
      <t>(OH)</t>
    </r>
    <r>
      <rPr>
        <vertAlign val="subscript"/>
        <sz val="10"/>
        <rFont val="Calibri"/>
        <charset val="134"/>
        <scheme val="minor"/>
      </rPr>
      <t>2</t>
    </r>
    <r>
      <rPr>
        <sz val="10"/>
        <rFont val="Calibri"/>
        <charset val="134"/>
        <scheme val="minor"/>
      </rPr>
      <t>L</t>
    </r>
    <r>
      <rPr>
        <vertAlign val="subscript"/>
        <sz val="10"/>
        <rFont val="Calibri"/>
        <charset val="134"/>
        <scheme val="minor"/>
      </rPr>
      <t>2</t>
    </r>
    <r>
      <rPr>
        <vertAlign val="superscript"/>
        <sz val="10"/>
        <rFont val="Calibri"/>
        <charset val="134"/>
        <scheme val="minor"/>
      </rPr>
      <t>4-</t>
    </r>
  </si>
  <si>
    <t>Direct</t>
  </si>
  <si>
    <t>Indirect</t>
  </si>
  <si>
    <r>
      <rPr>
        <b/>
        <sz val="10"/>
        <rFont val="Calibri"/>
        <charset val="134"/>
        <scheme val="minor"/>
      </rPr>
      <t>HCit</t>
    </r>
    <r>
      <rPr>
        <b/>
        <vertAlign val="superscript"/>
        <sz val="10"/>
        <rFont val="Calibri"/>
        <charset val="134"/>
        <scheme val="minor"/>
      </rPr>
      <t>2-</t>
    </r>
  </si>
  <si>
    <r>
      <rPr>
        <b/>
        <sz val="10"/>
        <rFont val="Calibri"/>
        <charset val="134"/>
        <scheme val="minor"/>
      </rPr>
      <t>H</t>
    </r>
    <r>
      <rPr>
        <b/>
        <vertAlign val="subscript"/>
        <sz val="10"/>
        <rFont val="Calibri"/>
        <charset val="134"/>
        <scheme val="minor"/>
      </rPr>
      <t>2</t>
    </r>
    <r>
      <rPr>
        <b/>
        <sz val="10"/>
        <rFont val="Calibri"/>
        <charset val="134"/>
        <scheme val="minor"/>
      </rPr>
      <t>Cit</t>
    </r>
    <r>
      <rPr>
        <b/>
        <vertAlign val="superscript"/>
        <sz val="10"/>
        <rFont val="Calibri"/>
        <charset val="134"/>
        <scheme val="minor"/>
      </rPr>
      <t>-</t>
    </r>
  </si>
  <si>
    <r>
      <rPr>
        <b/>
        <sz val="10"/>
        <rFont val="Calibri"/>
        <charset val="134"/>
        <scheme val="minor"/>
      </rPr>
      <t>H</t>
    </r>
    <r>
      <rPr>
        <b/>
        <vertAlign val="subscript"/>
        <sz val="10"/>
        <rFont val="Calibri"/>
        <charset val="134"/>
        <scheme val="minor"/>
      </rPr>
      <t>3</t>
    </r>
    <r>
      <rPr>
        <b/>
        <sz val="10"/>
        <rFont val="Calibri"/>
        <charset val="134"/>
        <scheme val="minor"/>
      </rPr>
      <t>Cit</t>
    </r>
  </si>
  <si>
    <t>ZnHCit</t>
  </si>
  <si>
    <r>
      <rPr>
        <b/>
        <sz val="10"/>
        <rFont val="Calibri"/>
        <charset val="134"/>
        <scheme val="minor"/>
      </rPr>
      <t>ZnCit</t>
    </r>
    <r>
      <rPr>
        <b/>
        <vertAlign val="superscript"/>
        <sz val="10"/>
        <rFont val="Calibri"/>
        <charset val="134"/>
        <scheme val="minor"/>
      </rPr>
      <t>−</t>
    </r>
  </si>
  <si>
    <r>
      <rPr>
        <b/>
        <sz val="10"/>
        <rFont val="Calibri"/>
        <charset val="134"/>
        <scheme val="minor"/>
      </rPr>
      <t>Zn(OH)</t>
    </r>
    <r>
      <rPr>
        <b/>
        <vertAlign val="subscript"/>
        <sz val="10"/>
        <rFont val="Calibri"/>
        <charset val="134"/>
        <scheme val="minor"/>
      </rPr>
      <t>3</t>
    </r>
    <r>
      <rPr>
        <b/>
        <sz val="10"/>
        <rFont val="Calibri"/>
        <charset val="134"/>
        <scheme val="minor"/>
      </rPr>
      <t>Cit</t>
    </r>
    <r>
      <rPr>
        <b/>
        <vertAlign val="superscript"/>
        <sz val="10"/>
        <rFont val="Calibri"/>
        <charset val="134"/>
        <scheme val="minor"/>
      </rPr>
      <t>4-</t>
    </r>
    <r>
      <rPr>
        <b/>
        <sz val="10"/>
        <rFont val="Calibri"/>
        <charset val="134"/>
        <scheme val="minor"/>
      </rPr>
      <t xml:space="preserve"> </t>
    </r>
  </si>
  <si>
    <r>
      <rPr>
        <b/>
        <sz val="10"/>
        <rFont val="Calibri"/>
        <charset val="134"/>
        <scheme val="minor"/>
      </rPr>
      <t>Zn</t>
    </r>
    <r>
      <rPr>
        <b/>
        <vertAlign val="subscript"/>
        <sz val="10"/>
        <rFont val="Calibri"/>
        <charset val="134"/>
        <scheme val="minor"/>
      </rPr>
      <t>2</t>
    </r>
    <r>
      <rPr>
        <b/>
        <sz val="10"/>
        <rFont val="Calibri"/>
        <charset val="134"/>
        <scheme val="minor"/>
      </rPr>
      <t>(OH)</t>
    </r>
    <r>
      <rPr>
        <b/>
        <vertAlign val="subscript"/>
        <sz val="10"/>
        <rFont val="Calibri"/>
        <charset val="134"/>
        <scheme val="minor"/>
      </rPr>
      <t>2</t>
    </r>
    <r>
      <rPr>
        <b/>
        <sz val="10"/>
        <rFont val="Calibri"/>
        <charset val="134"/>
        <scheme val="minor"/>
      </rPr>
      <t>Cit</t>
    </r>
    <r>
      <rPr>
        <b/>
        <vertAlign val="subscript"/>
        <sz val="10"/>
        <rFont val="Calibri"/>
        <charset val="134"/>
        <scheme val="minor"/>
      </rPr>
      <t>2</t>
    </r>
    <r>
      <rPr>
        <b/>
        <vertAlign val="superscript"/>
        <sz val="10"/>
        <rFont val="Calibri"/>
        <charset val="134"/>
        <scheme val="minor"/>
      </rPr>
      <t>4-</t>
    </r>
    <r>
      <rPr>
        <b/>
        <sz val="10"/>
        <rFont val="Calibri"/>
        <charset val="134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</si>
</sst>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0"/>
      <name val="Calibri"/>
      <charset val="134"/>
      <scheme val="minor"/>
    </font>
    <font>
      <b/>
      <vertAlign val="superscript"/>
      <sz val="10"/>
      <name val="Calibri"/>
      <charset val="134"/>
      <scheme val="minor"/>
    </font>
    <font>
      <b/>
      <vertAlign val="subscript"/>
      <sz val="10"/>
      <name val="Calibri"/>
      <charset val="134"/>
      <scheme val="minor"/>
    </font>
    <font>
      <vertAlign val="superscript"/>
      <sz val="10"/>
      <name val="Calibri"/>
      <charset val="134"/>
      <scheme val="minor"/>
    </font>
    <font>
      <vertAlign val="subscript"/>
      <sz val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2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quotePrefix="1" applyFont="1" applyAlignment="1">
      <alignment horizontal="center" vertical="center" wrapText="1"/>
    </xf>
    <xf numFmtId="2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4"/>
  <sheetViews>
    <sheetView zoomScale="85" zoomScaleNormal="85" workbookViewId="0">
      <selection activeCell="C49" sqref="C49:C51"/>
    </sheetView>
  </sheetViews>
  <sheetFormatPr defaultColWidth="9.125" defaultRowHeight="12.95"/>
  <cols>
    <col min="1" max="1" width="13.625" style="1" customWidth="1"/>
    <col min="2" max="2" width="7" style="1" customWidth="1"/>
    <col min="3" max="7" width="9.125" style="1"/>
    <col min="8" max="8" width="11.25" style="1" customWidth="1"/>
    <col min="9" max="9" width="11.625" style="1" customWidth="1"/>
    <col min="10" max="16384" width="9.125" style="1"/>
  </cols>
  <sheetData>
    <row r="2" spans="1:13" ht="22.5" customHeight="1">
      <c r="A2" s="4"/>
      <c r="B2" s="4">
        <v>0</v>
      </c>
      <c r="C2" s="5">
        <v>0.05</v>
      </c>
      <c r="D2" s="5">
        <v>0.15</v>
      </c>
      <c r="E2" s="5">
        <v>0.3</v>
      </c>
      <c r="F2" s="5">
        <v>0.5</v>
      </c>
      <c r="G2" s="5">
        <v>1</v>
      </c>
      <c r="H2" s="5"/>
      <c r="I2" s="5"/>
    </row>
    <row r="3" spans="1:13" ht="21" customHeight="1">
      <c r="A3" s="10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/>
      <c r="I3" s="5"/>
      <c r="J3" s="5"/>
      <c r="K3" s="5"/>
    </row>
    <row r="4" spans="1:13">
      <c r="A4" s="7"/>
      <c r="B4" s="7"/>
      <c r="C4" s="5"/>
      <c r="D4" s="5"/>
      <c r="E4" s="5"/>
      <c r="F4" s="5"/>
      <c r="G4" s="5"/>
      <c r="H4" s="7"/>
      <c r="I4" s="5"/>
    </row>
    <row r="5" spans="1:13" ht="15.6">
      <c r="B5" s="1" t="s">
        <v>7</v>
      </c>
      <c r="C5" s="1" t="s">
        <v>8</v>
      </c>
      <c r="J5" s="9" t="s">
        <v>9</v>
      </c>
      <c r="K5" s="9" t="s">
        <v>10</v>
      </c>
      <c r="L5" s="9" t="s">
        <v>11</v>
      </c>
      <c r="M5" s="9" t="s">
        <v>12</v>
      </c>
    </row>
    <row r="6" spans="1:13" ht="15.6">
      <c r="A6" s="1" t="s">
        <v>13</v>
      </c>
      <c r="B6" s="1">
        <v>0.05</v>
      </c>
      <c r="C6" s="1">
        <v>1</v>
      </c>
      <c r="D6" s="1">
        <f>-0.51*C6^2</f>
        <v>-0.51</v>
      </c>
      <c r="E6" s="1">
        <f>B6^0.5/(1+B6^0.5)</f>
        <v>0.18274399763155699</v>
      </c>
      <c r="F6" s="1">
        <f>-0.3*B6</f>
        <v>-1.4999999999999999E-2</v>
      </c>
      <c r="G6" s="1">
        <f>D6*(E6+F6)</f>
        <v>-8.5549438792094007E-2</v>
      </c>
      <c r="I6" s="1">
        <f>G8-(G7+G6)</f>
        <v>0.51329663275256399</v>
      </c>
      <c r="J6" s="3">
        <v>5.69</v>
      </c>
      <c r="K6" s="3">
        <f>I6+J6</f>
        <v>6.2032966327525596</v>
      </c>
      <c r="L6" s="3">
        <v>6.19</v>
      </c>
      <c r="M6" s="1">
        <v>6.21</v>
      </c>
    </row>
    <row r="7" spans="1:13" ht="15.6">
      <c r="A7" s="1" t="s">
        <v>14</v>
      </c>
      <c r="B7" s="1">
        <v>0.05</v>
      </c>
      <c r="C7" s="1">
        <v>-3</v>
      </c>
      <c r="D7" s="1">
        <f>-0.51*C7^2</f>
        <v>-4.59</v>
      </c>
      <c r="E7" s="1">
        <f>B7^0.5/(1+B7^0.5)</f>
        <v>0.18274399763155699</v>
      </c>
      <c r="F7" s="1">
        <f t="shared" ref="F7:F24" si="0">-0.3*B7</f>
        <v>-1.4999999999999999E-2</v>
      </c>
      <c r="G7" s="1">
        <f t="shared" ref="G7:G24" si="1">D7*(E7+F7)</f>
        <v>-0.76994494912884603</v>
      </c>
      <c r="J7" s="3"/>
      <c r="K7" s="3"/>
      <c r="L7" s="3"/>
    </row>
    <row r="8" spans="1:13" ht="15.6">
      <c r="A8" s="1" t="s">
        <v>15</v>
      </c>
      <c r="B8" s="1">
        <v>0.05</v>
      </c>
      <c r="C8" s="1">
        <v>-2</v>
      </c>
      <c r="D8" s="1">
        <f>-0.51*C8^2</f>
        <v>-2.04</v>
      </c>
      <c r="E8" s="1">
        <f>B8^0.5/(1+B8^0.5)</f>
        <v>0.18274399763155699</v>
      </c>
      <c r="F8" s="1">
        <f t="shared" si="0"/>
        <v>-1.4999999999999999E-2</v>
      </c>
      <c r="G8" s="1">
        <f t="shared" si="1"/>
        <v>-0.34219775516837603</v>
      </c>
      <c r="J8" s="3"/>
      <c r="K8" s="3"/>
      <c r="L8" s="3"/>
    </row>
    <row r="10" spans="1:13" ht="15.6">
      <c r="A10" s="1" t="s">
        <v>13</v>
      </c>
      <c r="B10" s="1">
        <v>0.15</v>
      </c>
      <c r="C10" s="1">
        <v>1</v>
      </c>
      <c r="D10" s="1">
        <f>-0.51*C10^2</f>
        <v>-0.51</v>
      </c>
      <c r="E10" s="1">
        <f>B10^0.5/(1+B10^0.5)</f>
        <v>0.27917451131852</v>
      </c>
      <c r="F10" s="1">
        <f t="shared" si="0"/>
        <v>-4.4999999999999998E-2</v>
      </c>
      <c r="G10" s="1">
        <f t="shared" si="1"/>
        <v>-0.119429000772445</v>
      </c>
      <c r="I10" s="1">
        <f>G12-(G11+G10)</f>
        <v>0.71657400463467003</v>
      </c>
      <c r="J10" s="3">
        <v>5.44</v>
      </c>
      <c r="K10" s="3">
        <f>I10+J10</f>
        <v>6.1565740046346704</v>
      </c>
      <c r="L10" s="3">
        <v>6.15</v>
      </c>
      <c r="M10" s="1">
        <v>6.17</v>
      </c>
    </row>
    <row r="11" spans="1:13" ht="15.6">
      <c r="A11" s="1" t="s">
        <v>14</v>
      </c>
      <c r="B11" s="1">
        <v>0.15</v>
      </c>
      <c r="C11" s="1">
        <v>-3</v>
      </c>
      <c r="D11" s="1">
        <f>-0.51*C11^2</f>
        <v>-4.59</v>
      </c>
      <c r="E11" s="1">
        <f>B11^0.5/(1+B11^0.5)</f>
        <v>0.27917451131852</v>
      </c>
      <c r="F11" s="1">
        <f t="shared" si="0"/>
        <v>-4.4999999999999998E-2</v>
      </c>
      <c r="G11" s="1">
        <f t="shared" si="1"/>
        <v>-1.0748610069520099</v>
      </c>
      <c r="J11" s="3"/>
      <c r="K11" s="3"/>
      <c r="L11" s="3"/>
    </row>
    <row r="12" spans="1:13" ht="15.6">
      <c r="A12" s="1" t="s">
        <v>15</v>
      </c>
      <c r="B12" s="1">
        <v>0.15</v>
      </c>
      <c r="C12" s="1">
        <v>-2</v>
      </c>
      <c r="D12" s="1">
        <f>-0.51*C12^2</f>
        <v>-2.04</v>
      </c>
      <c r="E12" s="1">
        <f>B12^0.5/(1+B12^0.5)</f>
        <v>0.27917451131852</v>
      </c>
      <c r="F12" s="1">
        <f t="shared" si="0"/>
        <v>-4.4999999999999998E-2</v>
      </c>
      <c r="G12" s="1">
        <f t="shared" si="1"/>
        <v>-0.47771600308978002</v>
      </c>
      <c r="J12" s="3"/>
      <c r="K12" s="3"/>
      <c r="L12" s="3"/>
    </row>
    <row r="13" spans="1:13">
      <c r="J13" s="3"/>
      <c r="K13" s="3"/>
      <c r="L13" s="3"/>
    </row>
    <row r="14" spans="1:13" ht="15.6">
      <c r="A14" s="1" t="s">
        <v>13</v>
      </c>
      <c r="B14" s="1">
        <v>0.3</v>
      </c>
      <c r="C14" s="1">
        <v>1</v>
      </c>
      <c r="D14" s="1">
        <f>-0.51*C14^2</f>
        <v>-0.51</v>
      </c>
      <c r="E14" s="1">
        <f>B14^0.5/(1+B14^0.5)</f>
        <v>0.35388936786452302</v>
      </c>
      <c r="F14" s="1">
        <f t="shared" si="0"/>
        <v>-0.09</v>
      </c>
      <c r="G14" s="1">
        <f t="shared" si="1"/>
        <v>-0.134583577610907</v>
      </c>
      <c r="I14" s="1">
        <f>G16-(G15+G14)</f>
        <v>0.80750146566544001</v>
      </c>
      <c r="J14" s="3">
        <v>5.35</v>
      </c>
      <c r="K14" s="3">
        <f>I14+J14</f>
        <v>6.1575014656654403</v>
      </c>
      <c r="L14" s="3">
        <v>6.15</v>
      </c>
      <c r="M14" s="1">
        <v>6.17</v>
      </c>
    </row>
    <row r="15" spans="1:13" ht="15.6">
      <c r="A15" s="1" t="s">
        <v>14</v>
      </c>
      <c r="B15" s="1">
        <v>0.3</v>
      </c>
      <c r="C15" s="1">
        <v>-3</v>
      </c>
      <c r="D15" s="1">
        <f>-0.51*C15^2</f>
        <v>-4.59</v>
      </c>
      <c r="E15" s="1">
        <f>B15^0.5/(1+B15^0.5)</f>
        <v>0.35388936786452302</v>
      </c>
      <c r="F15" s="1">
        <f t="shared" si="0"/>
        <v>-0.09</v>
      </c>
      <c r="G15" s="1">
        <f t="shared" si="1"/>
        <v>-1.2112521984981599</v>
      </c>
      <c r="J15" s="3"/>
      <c r="K15" s="3"/>
      <c r="L15" s="3"/>
    </row>
    <row r="16" spans="1:13" ht="15.6">
      <c r="A16" s="1" t="s">
        <v>15</v>
      </c>
      <c r="B16" s="1">
        <v>0.3</v>
      </c>
      <c r="C16" s="1">
        <v>-2</v>
      </c>
      <c r="D16" s="1">
        <f>-0.51*C16^2</f>
        <v>-2.04</v>
      </c>
      <c r="E16" s="1">
        <f>B16^0.5/(1+B16^0.5)</f>
        <v>0.35388936786452302</v>
      </c>
      <c r="F16" s="1">
        <f t="shared" si="0"/>
        <v>-0.09</v>
      </c>
      <c r="G16" s="1">
        <f t="shared" si="1"/>
        <v>-0.53833431044362701</v>
      </c>
    </row>
    <row r="18" spans="1:13" ht="15.6">
      <c r="A18" s="1" t="s">
        <v>13</v>
      </c>
      <c r="B18" s="1">
        <v>0.5</v>
      </c>
      <c r="C18" s="1">
        <v>1</v>
      </c>
      <c r="D18" s="1">
        <f>-0.51*C18^2</f>
        <v>-0.51</v>
      </c>
      <c r="E18" s="1">
        <f>B18^0.5/(1+B18^0.5)</f>
        <v>0.41421356237309498</v>
      </c>
      <c r="F18" s="1">
        <f t="shared" si="0"/>
        <v>-0.15</v>
      </c>
      <c r="G18" s="1">
        <f t="shared" si="1"/>
        <v>-0.13474891681027901</v>
      </c>
      <c r="I18" s="1">
        <f>G20-(G19+G18)</f>
        <v>0.80849350086167104</v>
      </c>
      <c r="J18" s="3">
        <v>5.26</v>
      </c>
      <c r="K18" s="3">
        <f>I18+J18</f>
        <v>6.0684935008616696</v>
      </c>
      <c r="L18" s="3">
        <v>6.06</v>
      </c>
      <c r="M18" s="1">
        <v>6.08</v>
      </c>
    </row>
    <row r="19" spans="1:13" ht="15.6">
      <c r="A19" s="1" t="s">
        <v>14</v>
      </c>
      <c r="B19" s="1">
        <v>0.5</v>
      </c>
      <c r="C19" s="1">
        <v>-3</v>
      </c>
      <c r="D19" s="1">
        <f>-0.51*C19^2</f>
        <v>-4.59</v>
      </c>
      <c r="E19" s="1">
        <f>B19^0.5/(1+B19^0.5)</f>
        <v>0.41421356237309498</v>
      </c>
      <c r="F19" s="1">
        <f t="shared" si="0"/>
        <v>-0.15</v>
      </c>
      <c r="G19" s="1">
        <f t="shared" si="1"/>
        <v>-1.2127402512925101</v>
      </c>
      <c r="J19" s="3"/>
      <c r="K19" s="3"/>
      <c r="L19" s="3"/>
    </row>
    <row r="20" spans="1:13" ht="15.6">
      <c r="A20" s="1" t="s">
        <v>15</v>
      </c>
      <c r="B20" s="1">
        <v>0.5</v>
      </c>
      <c r="C20" s="1">
        <v>-2</v>
      </c>
      <c r="D20" s="1">
        <f>-0.51*C20^2</f>
        <v>-2.04</v>
      </c>
      <c r="E20" s="1">
        <f>B20^0.5/(1+B20^0.5)</f>
        <v>0.41421356237309498</v>
      </c>
      <c r="F20" s="1">
        <f t="shared" si="0"/>
        <v>-0.15</v>
      </c>
      <c r="G20" s="1">
        <f t="shared" si="1"/>
        <v>-0.53899566724111403</v>
      </c>
    </row>
    <row r="22" spans="1:13" ht="15.6">
      <c r="A22" s="1" t="s">
        <v>13</v>
      </c>
      <c r="B22" s="1">
        <v>1</v>
      </c>
      <c r="C22" s="1">
        <v>1</v>
      </c>
      <c r="D22" s="1">
        <f>-0.51*C22^2</f>
        <v>-0.51</v>
      </c>
      <c r="E22" s="1">
        <f>B22^0.5/(1+B22^0.5)</f>
        <v>0.5</v>
      </c>
      <c r="F22" s="1">
        <f t="shared" si="0"/>
        <v>-0.3</v>
      </c>
      <c r="G22" s="1">
        <f t="shared" si="1"/>
        <v>-0.10199999999999999</v>
      </c>
      <c r="I22" s="1">
        <f>G24-(G23+G22)</f>
        <v>0.61199999999999999</v>
      </c>
      <c r="J22" s="3">
        <v>5.12</v>
      </c>
      <c r="K22" s="3">
        <f>I22+J22</f>
        <v>5.7320000000000002</v>
      </c>
      <c r="L22" s="3">
        <v>5.72</v>
      </c>
      <c r="M22" s="1">
        <v>5.74</v>
      </c>
    </row>
    <row r="23" spans="1:13" ht="15.6">
      <c r="A23" s="1" t="s">
        <v>14</v>
      </c>
      <c r="B23" s="1">
        <v>1</v>
      </c>
      <c r="C23" s="1">
        <v>-3</v>
      </c>
      <c r="D23" s="1">
        <f>-0.51*C23^2</f>
        <v>-4.59</v>
      </c>
      <c r="E23" s="1">
        <f>B23^0.5/(1+B23^0.5)</f>
        <v>0.5</v>
      </c>
      <c r="F23" s="1">
        <f t="shared" si="0"/>
        <v>-0.3</v>
      </c>
      <c r="G23" s="1">
        <f t="shared" si="1"/>
        <v>-0.91800000000000004</v>
      </c>
      <c r="J23" s="3"/>
      <c r="K23" s="3"/>
      <c r="L23" s="3"/>
    </row>
    <row r="24" spans="1:13" ht="15.6">
      <c r="A24" s="1" t="s">
        <v>15</v>
      </c>
      <c r="B24" s="1">
        <v>1</v>
      </c>
      <c r="C24" s="1">
        <v>-2</v>
      </c>
      <c r="D24" s="1">
        <f>-0.51*C24^2</f>
        <v>-2.04</v>
      </c>
      <c r="E24" s="1">
        <f>B24^0.5/(1+B24^0.5)</f>
        <v>0.5</v>
      </c>
      <c r="F24" s="1">
        <f t="shared" si="0"/>
        <v>-0.3</v>
      </c>
      <c r="G24" s="1">
        <f t="shared" si="1"/>
        <v>-0.40799999999999997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24"/>
  <sheetViews>
    <sheetView zoomScale="85" zoomScaleNormal="85" workbookViewId="0">
      <selection activeCell="M5" sqref="J5:M5"/>
    </sheetView>
  </sheetViews>
  <sheetFormatPr defaultColWidth="9.125" defaultRowHeight="12.95"/>
  <cols>
    <col min="1" max="1" width="13.625" style="1" customWidth="1"/>
    <col min="2" max="2" width="7" style="1" customWidth="1"/>
    <col min="3" max="3" width="10" style="1" customWidth="1"/>
    <col min="4" max="7" width="9.125" style="1"/>
    <col min="8" max="8" width="11.25" style="1" customWidth="1"/>
    <col min="9" max="9" width="11.625" style="1" customWidth="1"/>
    <col min="10" max="16384" width="9.125" style="1"/>
  </cols>
  <sheetData>
    <row r="2" spans="1:13" ht="22.5" customHeight="1">
      <c r="A2" s="4"/>
      <c r="B2" s="4">
        <v>0</v>
      </c>
      <c r="C2" s="5">
        <v>0.05</v>
      </c>
      <c r="D2" s="5">
        <v>0.15</v>
      </c>
      <c r="E2" s="5">
        <v>0.3</v>
      </c>
      <c r="F2" s="5">
        <v>0.5</v>
      </c>
      <c r="G2" s="5">
        <v>1</v>
      </c>
      <c r="H2" s="5"/>
      <c r="I2" s="5"/>
    </row>
    <row r="3" spans="1:13" ht="21" customHeight="1">
      <c r="A3" s="10" t="s">
        <v>16</v>
      </c>
      <c r="B3" s="4" t="s">
        <v>1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/>
      <c r="I3" s="8"/>
      <c r="J3" s="8"/>
      <c r="K3" s="8"/>
    </row>
    <row r="4" spans="1:13">
      <c r="A4" s="7"/>
      <c r="B4" s="7"/>
      <c r="C4" s="5"/>
      <c r="D4" s="5"/>
      <c r="E4" s="5"/>
      <c r="F4" s="5"/>
      <c r="G4" s="5"/>
      <c r="H4" s="7"/>
      <c r="I4" s="5"/>
    </row>
    <row r="5" spans="1:13" ht="15.6">
      <c r="B5" s="1" t="s">
        <v>7</v>
      </c>
      <c r="C5" s="1" t="s">
        <v>8</v>
      </c>
      <c r="J5" s="9" t="s">
        <v>9</v>
      </c>
      <c r="K5" s="9" t="s">
        <v>10</v>
      </c>
      <c r="L5" s="9" t="s">
        <v>11</v>
      </c>
      <c r="M5" s="9" t="s">
        <v>12</v>
      </c>
    </row>
    <row r="6" spans="1:13" ht="15.6">
      <c r="A6" s="1" t="s">
        <v>22</v>
      </c>
      <c r="B6" s="1">
        <v>0.05</v>
      </c>
      <c r="C6" s="1">
        <v>1</v>
      </c>
      <c r="D6" s="1">
        <f>-0.51*C6^2</f>
        <v>-0.51</v>
      </c>
      <c r="E6" s="1">
        <f>B6^0.5/(1+B6^0.5)</f>
        <v>0.18274399763155699</v>
      </c>
      <c r="F6" s="1">
        <f>-0.3*B6</f>
        <v>-1.4999999999999999E-2</v>
      </c>
      <c r="G6" s="1">
        <f>D6*(E6+F6)</f>
        <v>-8.5549438792094007E-2</v>
      </c>
      <c r="I6" s="1">
        <f>G8-(G7+G6*2)</f>
        <v>0.85549438792094001</v>
      </c>
      <c r="J6" s="3">
        <v>10.18</v>
      </c>
      <c r="K6" s="3">
        <f>I6+J6</f>
        <v>11.035494387920901</v>
      </c>
      <c r="L6" s="3">
        <v>11.02</v>
      </c>
      <c r="M6" s="1">
        <v>10.06</v>
      </c>
    </row>
    <row r="7" spans="1:13" ht="15.6">
      <c r="A7" s="1" t="s">
        <v>14</v>
      </c>
      <c r="B7" s="1">
        <v>0.05</v>
      </c>
      <c r="C7" s="1">
        <v>-3</v>
      </c>
      <c r="D7" s="1">
        <f>-0.51*C7^2</f>
        <v>-4.59</v>
      </c>
      <c r="E7" s="1">
        <f>B7^0.5/(1+B7^0.5)</f>
        <v>0.18274399763155699</v>
      </c>
      <c r="F7" s="1">
        <f t="shared" ref="F7:F24" si="0">-0.3*B7</f>
        <v>-1.4999999999999999E-2</v>
      </c>
      <c r="G7" s="1">
        <f t="shared" ref="G7:G24" si="1">D7*(E7+F7)</f>
        <v>-0.76994494912884603</v>
      </c>
      <c r="J7" s="3"/>
      <c r="K7" s="3"/>
      <c r="L7" s="3"/>
    </row>
    <row r="8" spans="1:13" ht="15.95">
      <c r="A8" s="1" t="s">
        <v>23</v>
      </c>
      <c r="B8" s="1">
        <v>0.05</v>
      </c>
      <c r="C8" s="1">
        <v>-1</v>
      </c>
      <c r="D8" s="1">
        <f>-0.51*C8^2</f>
        <v>-0.51</v>
      </c>
      <c r="E8" s="1">
        <f>B8^0.5/(1+B8^0.5)</f>
        <v>0.18274399763155699</v>
      </c>
      <c r="F8" s="1">
        <f t="shared" si="0"/>
        <v>-1.4999999999999999E-2</v>
      </c>
      <c r="G8" s="1">
        <f t="shared" si="1"/>
        <v>-8.5549438792094007E-2</v>
      </c>
      <c r="J8" s="3"/>
      <c r="K8" s="3"/>
      <c r="L8" s="3"/>
    </row>
    <row r="10" spans="1:13" ht="15.6">
      <c r="A10" s="1" t="s">
        <v>22</v>
      </c>
      <c r="B10" s="1">
        <v>0.15</v>
      </c>
      <c r="C10" s="1">
        <v>1</v>
      </c>
      <c r="D10" s="1">
        <f>-0.51*C10^2</f>
        <v>-0.51</v>
      </c>
      <c r="E10" s="1">
        <f>B10^0.5/(1+B10^0.5)</f>
        <v>0.27917451131852</v>
      </c>
      <c r="F10" s="1">
        <f t="shared" si="0"/>
        <v>-4.4999999999999998E-2</v>
      </c>
      <c r="G10" s="1">
        <f t="shared" si="1"/>
        <v>-0.119429000772445</v>
      </c>
      <c r="I10" s="1">
        <f>G12-(G11+G10*2)</f>
        <v>1.19429000772445</v>
      </c>
      <c r="J10" s="3">
        <v>9.57</v>
      </c>
      <c r="K10" s="3">
        <f>I10+J10</f>
        <v>10.764290007724499</v>
      </c>
      <c r="L10" s="3">
        <v>10.74</v>
      </c>
      <c r="M10" s="1">
        <v>10.78</v>
      </c>
    </row>
    <row r="11" spans="1:13" ht="15.6">
      <c r="A11" s="1" t="s">
        <v>14</v>
      </c>
      <c r="B11" s="1">
        <v>0.15</v>
      </c>
      <c r="C11" s="1">
        <v>-3</v>
      </c>
      <c r="D11" s="1">
        <f>-0.51*C11^2</f>
        <v>-4.59</v>
      </c>
      <c r="E11" s="1">
        <f>B11^0.5/(1+B11^0.5)</f>
        <v>0.27917451131852</v>
      </c>
      <c r="F11" s="1">
        <f t="shared" si="0"/>
        <v>-4.4999999999999998E-2</v>
      </c>
      <c r="G11" s="1">
        <f t="shared" si="1"/>
        <v>-1.0748610069520099</v>
      </c>
      <c r="J11" s="3"/>
      <c r="K11" s="3"/>
      <c r="L11" s="3"/>
    </row>
    <row r="12" spans="1:13" ht="15.95">
      <c r="A12" s="1" t="s">
        <v>23</v>
      </c>
      <c r="B12" s="1">
        <v>0.15</v>
      </c>
      <c r="C12" s="1">
        <v>-1</v>
      </c>
      <c r="D12" s="1">
        <f>-0.51*C12^2</f>
        <v>-0.51</v>
      </c>
      <c r="E12" s="1">
        <f>B12^0.5/(1+B12^0.5)</f>
        <v>0.27917451131852</v>
      </c>
      <c r="F12" s="1">
        <f t="shared" si="0"/>
        <v>-4.4999999999999998E-2</v>
      </c>
      <c r="G12" s="1">
        <f t="shared" si="1"/>
        <v>-0.119429000772445</v>
      </c>
      <c r="J12" s="3"/>
      <c r="K12" s="3"/>
      <c r="L12" s="3"/>
    </row>
    <row r="13" spans="1:13">
      <c r="J13" s="3"/>
      <c r="K13" s="3"/>
      <c r="L13" s="3"/>
    </row>
    <row r="14" spans="1:13" ht="15.6">
      <c r="A14" s="1" t="s">
        <v>22</v>
      </c>
      <c r="B14" s="1">
        <v>0.3</v>
      </c>
      <c r="C14" s="1">
        <v>1</v>
      </c>
      <c r="D14" s="1">
        <f>-0.51*C14^2</f>
        <v>-0.51</v>
      </c>
      <c r="E14" s="1">
        <f>B14^0.5/(1+B14^0.5)</f>
        <v>0.35388936786452302</v>
      </c>
      <c r="F14" s="1">
        <f t="shared" si="0"/>
        <v>-0.09</v>
      </c>
      <c r="G14" s="1">
        <f t="shared" si="1"/>
        <v>-0.134583577610907</v>
      </c>
      <c r="I14" s="1">
        <f>G16-(G15+G14*2)</f>
        <v>1.34583577610907</v>
      </c>
      <c r="J14" s="3">
        <v>9.4499999999999993</v>
      </c>
      <c r="K14" s="3">
        <f>I14+J14</f>
        <v>10.795835776109101</v>
      </c>
      <c r="L14" s="3">
        <v>10.78</v>
      </c>
      <c r="M14" s="1">
        <v>10.82</v>
      </c>
    </row>
    <row r="15" spans="1:13" ht="15.6">
      <c r="A15" s="1" t="s">
        <v>14</v>
      </c>
      <c r="B15" s="1">
        <v>0.3</v>
      </c>
      <c r="C15" s="1">
        <v>-3</v>
      </c>
      <c r="D15" s="1">
        <f>-0.51*C15^2</f>
        <v>-4.59</v>
      </c>
      <c r="E15" s="1">
        <f>B15^0.5/(1+B15^0.5)</f>
        <v>0.35388936786452302</v>
      </c>
      <c r="F15" s="1">
        <f t="shared" si="0"/>
        <v>-0.09</v>
      </c>
      <c r="G15" s="1">
        <f t="shared" si="1"/>
        <v>-1.2112521984981599</v>
      </c>
      <c r="J15" s="3"/>
      <c r="K15" s="3"/>
      <c r="L15" s="3"/>
    </row>
    <row r="16" spans="1:13" ht="15.95">
      <c r="A16" s="1" t="s">
        <v>23</v>
      </c>
      <c r="B16" s="1">
        <v>0.3</v>
      </c>
      <c r="C16" s="1">
        <v>-1</v>
      </c>
      <c r="D16" s="1">
        <f>-0.51*C16^2</f>
        <v>-0.51</v>
      </c>
      <c r="E16" s="1">
        <f>B16^0.5/(1+B16^0.5)</f>
        <v>0.35388936786452302</v>
      </c>
      <c r="F16" s="1">
        <f t="shared" si="0"/>
        <v>-0.09</v>
      </c>
      <c r="G16" s="1">
        <f t="shared" si="1"/>
        <v>-0.134583577610907</v>
      </c>
    </row>
    <row r="18" spans="1:13" ht="15.6">
      <c r="A18" s="1" t="s">
        <v>22</v>
      </c>
      <c r="B18" s="1">
        <v>0.5</v>
      </c>
      <c r="C18" s="1">
        <v>1</v>
      </c>
      <c r="D18" s="1">
        <f>-0.51*C18^2</f>
        <v>-0.51</v>
      </c>
      <c r="E18" s="1">
        <f>B18^0.5/(1+B18^0.5)</f>
        <v>0.41421356237309498</v>
      </c>
      <c r="F18" s="1">
        <f t="shared" si="0"/>
        <v>-0.15</v>
      </c>
      <c r="G18" s="1">
        <f t="shared" si="1"/>
        <v>-0.13474891681027901</v>
      </c>
      <c r="I18" s="1">
        <f>G20-(G19+G18*2)</f>
        <v>1.3474891681027801</v>
      </c>
      <c r="J18" s="3">
        <v>9.32</v>
      </c>
      <c r="K18" s="3">
        <f>I18+J18</f>
        <v>10.667489168102801</v>
      </c>
      <c r="L18" s="3">
        <v>10.65</v>
      </c>
      <c r="M18" s="1">
        <v>10.69</v>
      </c>
    </row>
    <row r="19" spans="1:13" ht="15.6">
      <c r="A19" s="1" t="s">
        <v>14</v>
      </c>
      <c r="B19" s="1">
        <v>0.5</v>
      </c>
      <c r="C19" s="1">
        <v>-3</v>
      </c>
      <c r="D19" s="1">
        <f>-0.51*C19^2</f>
        <v>-4.59</v>
      </c>
      <c r="E19" s="1">
        <f>B19^0.5/(1+B19^0.5)</f>
        <v>0.41421356237309498</v>
      </c>
      <c r="F19" s="1">
        <f t="shared" si="0"/>
        <v>-0.15</v>
      </c>
      <c r="G19" s="1">
        <f t="shared" si="1"/>
        <v>-1.2127402512925101</v>
      </c>
      <c r="J19" s="3"/>
      <c r="K19" s="3"/>
      <c r="L19" s="3"/>
    </row>
    <row r="20" spans="1:13" ht="15.95">
      <c r="A20" s="1" t="s">
        <v>23</v>
      </c>
      <c r="B20" s="1">
        <v>0.5</v>
      </c>
      <c r="C20" s="1">
        <v>-1</v>
      </c>
      <c r="D20" s="1">
        <f>-0.51*C20^2</f>
        <v>-0.51</v>
      </c>
      <c r="E20" s="1">
        <f>B20^0.5/(1+B20^0.5)</f>
        <v>0.41421356237309498</v>
      </c>
      <c r="F20" s="1">
        <f t="shared" si="0"/>
        <v>-0.15</v>
      </c>
      <c r="G20" s="1">
        <f t="shared" si="1"/>
        <v>-0.13474891681027901</v>
      </c>
    </row>
    <row r="22" spans="1:13" ht="15.6">
      <c r="A22" s="1" t="s">
        <v>22</v>
      </c>
      <c r="B22" s="1">
        <v>1</v>
      </c>
      <c r="C22" s="1">
        <v>1</v>
      </c>
      <c r="D22" s="1">
        <f>-0.51*C22^2</f>
        <v>-0.51</v>
      </c>
      <c r="E22" s="1">
        <f>B22^0.5/(1+B22^0.5)</f>
        <v>0.5</v>
      </c>
      <c r="F22" s="1">
        <f t="shared" si="0"/>
        <v>-0.3</v>
      </c>
      <c r="G22" s="1">
        <f t="shared" si="1"/>
        <v>-0.10199999999999999</v>
      </c>
      <c r="I22" s="1">
        <f>G24-(G23+G22*2)</f>
        <v>1.02</v>
      </c>
      <c r="J22" s="3">
        <v>9.1300000000000008</v>
      </c>
      <c r="K22" s="3">
        <f>I22+J22</f>
        <v>10.15</v>
      </c>
      <c r="L22" s="3">
        <v>10.130000000000001</v>
      </c>
      <c r="M22" s="1">
        <v>10.17</v>
      </c>
    </row>
    <row r="23" spans="1:13" ht="15.6">
      <c r="A23" s="1" t="s">
        <v>14</v>
      </c>
      <c r="B23" s="1">
        <v>1</v>
      </c>
      <c r="C23" s="1">
        <v>-3</v>
      </c>
      <c r="D23" s="1">
        <f>-0.51*C23^2</f>
        <v>-4.59</v>
      </c>
      <c r="E23" s="1">
        <f>B23^0.5/(1+B23^0.5)</f>
        <v>0.5</v>
      </c>
      <c r="F23" s="1">
        <f t="shared" si="0"/>
        <v>-0.3</v>
      </c>
      <c r="G23" s="1">
        <f t="shared" si="1"/>
        <v>-0.91800000000000004</v>
      </c>
      <c r="J23" s="3"/>
      <c r="K23" s="3"/>
      <c r="L23" s="3"/>
    </row>
    <row r="24" spans="1:13" ht="15.95">
      <c r="A24" s="1" t="s">
        <v>23</v>
      </c>
      <c r="B24" s="1">
        <v>1</v>
      </c>
      <c r="C24" s="1">
        <v>-1</v>
      </c>
      <c r="D24" s="1">
        <f>-0.51*C24^2</f>
        <v>-0.51</v>
      </c>
      <c r="E24" s="1">
        <f>B24^0.5/(1+B24^0.5)</f>
        <v>0.5</v>
      </c>
      <c r="F24" s="1">
        <f t="shared" si="0"/>
        <v>-0.3</v>
      </c>
      <c r="G24" s="1">
        <f t="shared" si="1"/>
        <v>-0.10199999999999999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4"/>
  <sheetViews>
    <sheetView zoomScale="85" zoomScaleNormal="85" workbookViewId="0">
      <selection activeCell="J5" sqref="J5:M5"/>
    </sheetView>
  </sheetViews>
  <sheetFormatPr defaultColWidth="9.125" defaultRowHeight="12.95"/>
  <cols>
    <col min="1" max="1" width="13.625" style="1" customWidth="1"/>
    <col min="2" max="2" width="7" style="1" customWidth="1"/>
    <col min="3" max="4" width="10" style="1" customWidth="1"/>
    <col min="5" max="5" width="12.25" style="1" customWidth="1"/>
    <col min="6" max="6" width="10" style="1" customWidth="1"/>
    <col min="7" max="7" width="12.75" style="1" customWidth="1"/>
    <col min="8" max="8" width="11.25" style="1" customWidth="1"/>
    <col min="9" max="9" width="11.625" style="1" customWidth="1"/>
    <col min="10" max="16384" width="9.125" style="1"/>
  </cols>
  <sheetData>
    <row r="2" spans="1:13" ht="22.5" customHeight="1">
      <c r="A2" s="4"/>
      <c r="B2" s="4">
        <v>0</v>
      </c>
      <c r="C2" s="5">
        <v>0.05</v>
      </c>
      <c r="D2" s="5">
        <v>0.15</v>
      </c>
      <c r="E2" s="5">
        <v>0.3</v>
      </c>
      <c r="F2" s="5">
        <v>0.5</v>
      </c>
      <c r="G2" s="5">
        <v>1</v>
      </c>
      <c r="H2" s="5"/>
      <c r="I2" s="5"/>
    </row>
    <row r="3" spans="1:13" ht="21" customHeight="1">
      <c r="A3" s="10" t="s">
        <v>24</v>
      </c>
      <c r="B3" s="4" t="s">
        <v>1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/>
      <c r="I3" s="8"/>
      <c r="J3" s="8"/>
      <c r="K3" s="8"/>
    </row>
    <row r="4" spans="1:13">
      <c r="A4" s="7"/>
      <c r="B4" s="7"/>
      <c r="C4" s="5"/>
      <c r="D4" s="5"/>
      <c r="E4" s="5"/>
      <c r="F4" s="5"/>
      <c r="G4" s="5"/>
      <c r="H4" s="7"/>
      <c r="I4" s="5"/>
    </row>
    <row r="5" spans="1:13" ht="15.6">
      <c r="B5" s="1" t="s">
        <v>7</v>
      </c>
      <c r="C5" s="1" t="s">
        <v>8</v>
      </c>
      <c r="J5" s="9" t="s">
        <v>9</v>
      </c>
      <c r="K5" s="9" t="s">
        <v>10</v>
      </c>
      <c r="L5" s="9" t="s">
        <v>11</v>
      </c>
      <c r="M5" s="9" t="s">
        <v>12</v>
      </c>
    </row>
    <row r="6" spans="1:13" ht="15.6">
      <c r="A6" s="1" t="s">
        <v>30</v>
      </c>
      <c r="B6" s="1">
        <v>0.05</v>
      </c>
      <c r="C6" s="1">
        <v>1</v>
      </c>
      <c r="D6" s="1">
        <f>-0.51*C6^2</f>
        <v>-0.51</v>
      </c>
      <c r="E6" s="1">
        <f>B6^0.5/(1+B6^0.5)</f>
        <v>0.18274399763155699</v>
      </c>
      <c r="F6" s="1">
        <f>-0.3*B6</f>
        <v>-1.4999999999999999E-2</v>
      </c>
      <c r="G6" s="1">
        <f>D6*(E6+F6)</f>
        <v>-8.5549438792094007E-2</v>
      </c>
      <c r="I6" s="1">
        <f>G8-(G7+G6*3)</f>
        <v>1.02659326550513</v>
      </c>
      <c r="J6" s="3">
        <v>13</v>
      </c>
      <c r="K6" s="3">
        <f>I6+J6</f>
        <v>14.026593265505101</v>
      </c>
      <c r="L6" s="3">
        <v>13.98</v>
      </c>
      <c r="M6" s="1">
        <v>14.08</v>
      </c>
    </row>
    <row r="7" spans="1:13" ht="15.6">
      <c r="A7" s="1" t="s">
        <v>14</v>
      </c>
      <c r="B7" s="1">
        <v>0.05</v>
      </c>
      <c r="C7" s="1">
        <v>-3</v>
      </c>
      <c r="D7" s="1">
        <f>-0.51*C7^2</f>
        <v>-4.59</v>
      </c>
      <c r="E7" s="1">
        <f>B7^0.5/(1+B7^0.5)</f>
        <v>0.18274399763155699</v>
      </c>
      <c r="F7" s="1">
        <f t="shared" ref="F7:F24" si="0">-0.3*B7</f>
        <v>-1.4999999999999999E-2</v>
      </c>
      <c r="G7" s="1">
        <f t="shared" ref="G7:G24" si="1">D7*(E7+F7)</f>
        <v>-0.76994494912884603</v>
      </c>
      <c r="J7" s="3"/>
      <c r="K7" s="3"/>
      <c r="L7" s="3"/>
    </row>
    <row r="8" spans="1:13" ht="15.95">
      <c r="A8" s="1" t="s">
        <v>31</v>
      </c>
      <c r="B8" s="1">
        <v>0.05</v>
      </c>
      <c r="C8" s="1">
        <v>0</v>
      </c>
      <c r="D8" s="1">
        <f>-0.51*C8^2</f>
        <v>0</v>
      </c>
      <c r="E8" s="1">
        <f>B8^0.5/(1+B8^0.5)</f>
        <v>0.18274399763155699</v>
      </c>
      <c r="F8" s="1">
        <f t="shared" si="0"/>
        <v>-1.4999999999999999E-2</v>
      </c>
      <c r="G8" s="1">
        <f t="shared" si="1"/>
        <v>0</v>
      </c>
      <c r="J8" s="3"/>
      <c r="K8" s="3"/>
      <c r="L8" s="3"/>
    </row>
    <row r="10" spans="1:13" ht="15.6">
      <c r="A10" s="1" t="s">
        <v>30</v>
      </c>
      <c r="B10" s="1">
        <v>0.15</v>
      </c>
      <c r="C10" s="1">
        <v>1</v>
      </c>
      <c r="D10" s="1">
        <f>-0.51*C10^2</f>
        <v>-0.51</v>
      </c>
      <c r="E10" s="1">
        <f>B10^0.5/(1+B10^0.5)</f>
        <v>0.27917451131852</v>
      </c>
      <c r="F10" s="1">
        <f t="shared" si="0"/>
        <v>-4.4999999999999998E-2</v>
      </c>
      <c r="G10" s="1">
        <f t="shared" si="1"/>
        <v>-0.119429000772445</v>
      </c>
      <c r="I10" s="1">
        <f>G12-(G11+G10*3)</f>
        <v>1.4331480092693401</v>
      </c>
      <c r="J10" s="3">
        <v>12.1</v>
      </c>
      <c r="K10" s="3">
        <f>I10+J10</f>
        <v>13.533148009269301</v>
      </c>
      <c r="L10" s="3">
        <v>13.5</v>
      </c>
      <c r="M10" s="1">
        <v>13.56</v>
      </c>
    </row>
    <row r="11" spans="1:13" ht="15.6">
      <c r="A11" s="1" t="s">
        <v>14</v>
      </c>
      <c r="B11" s="1">
        <v>0.15</v>
      </c>
      <c r="C11" s="1">
        <v>-3</v>
      </c>
      <c r="D11" s="1">
        <f>-0.51*C11^2</f>
        <v>-4.59</v>
      </c>
      <c r="E11" s="1">
        <f>B11^0.5/(1+B11^0.5)</f>
        <v>0.27917451131852</v>
      </c>
      <c r="F11" s="1">
        <f t="shared" si="0"/>
        <v>-4.4999999999999998E-2</v>
      </c>
      <c r="G11" s="1">
        <f t="shared" si="1"/>
        <v>-1.0748610069520099</v>
      </c>
      <c r="J11" s="3"/>
      <c r="K11" s="3"/>
      <c r="L11" s="3"/>
    </row>
    <row r="12" spans="1:13" ht="15.95">
      <c r="A12" s="1" t="s">
        <v>31</v>
      </c>
      <c r="B12" s="1">
        <v>0.15</v>
      </c>
      <c r="C12" s="1">
        <v>0</v>
      </c>
      <c r="D12" s="1">
        <f>-0.51*C12^2</f>
        <v>0</v>
      </c>
      <c r="E12" s="1">
        <f>B12^0.5/(1+B12^0.5)</f>
        <v>0.27917451131852</v>
      </c>
      <c r="F12" s="1">
        <f t="shared" si="0"/>
        <v>-4.4999999999999998E-2</v>
      </c>
      <c r="G12" s="1">
        <f t="shared" si="1"/>
        <v>0</v>
      </c>
      <c r="J12" s="3"/>
      <c r="K12" s="3"/>
      <c r="L12" s="3"/>
    </row>
    <row r="13" spans="1:13">
      <c r="J13" s="3"/>
      <c r="K13" s="3"/>
      <c r="L13" s="3"/>
    </row>
    <row r="14" spans="1:13" ht="15.6">
      <c r="A14" s="1" t="s">
        <v>30</v>
      </c>
      <c r="B14" s="1">
        <v>0.3</v>
      </c>
      <c r="C14" s="1">
        <v>1</v>
      </c>
      <c r="D14" s="1">
        <f>-0.51*C14^2</f>
        <v>-0.51</v>
      </c>
      <c r="E14" s="1">
        <f>B14^0.5/(1+B14^0.5)</f>
        <v>0.35388936786452302</v>
      </c>
      <c r="F14" s="1">
        <f t="shared" si="0"/>
        <v>-0.09</v>
      </c>
      <c r="G14" s="1">
        <f t="shared" si="1"/>
        <v>-0.134583577610907</v>
      </c>
      <c r="I14" s="1">
        <f>G16-(G15+G14*3)</f>
        <v>1.61500293133088</v>
      </c>
      <c r="J14" s="3">
        <v>11.94</v>
      </c>
      <c r="K14" s="3">
        <f>I14+J14</f>
        <v>13.5550029313309</v>
      </c>
      <c r="L14" s="3">
        <v>13.52</v>
      </c>
      <c r="M14" s="1">
        <v>13.6</v>
      </c>
    </row>
    <row r="15" spans="1:13" ht="15.6">
      <c r="A15" s="1" t="s">
        <v>14</v>
      </c>
      <c r="B15" s="1">
        <v>0.3</v>
      </c>
      <c r="C15" s="1">
        <v>-3</v>
      </c>
      <c r="D15" s="1">
        <f>-0.51*C15^2</f>
        <v>-4.59</v>
      </c>
      <c r="E15" s="1">
        <f>B15^0.5/(1+B15^0.5)</f>
        <v>0.35388936786452302</v>
      </c>
      <c r="F15" s="1">
        <f t="shared" si="0"/>
        <v>-0.09</v>
      </c>
      <c r="G15" s="1">
        <f t="shared" si="1"/>
        <v>-1.2112521984981599</v>
      </c>
      <c r="J15" s="3"/>
      <c r="K15" s="3"/>
      <c r="L15" s="3"/>
    </row>
    <row r="16" spans="1:13" ht="15.95">
      <c r="A16" s="1" t="s">
        <v>31</v>
      </c>
      <c r="B16" s="1">
        <v>0.3</v>
      </c>
      <c r="C16" s="1">
        <v>0</v>
      </c>
      <c r="D16" s="1">
        <f>-0.51*C16^2</f>
        <v>0</v>
      </c>
      <c r="E16" s="1">
        <f>B16^0.5/(1+B16^0.5)</f>
        <v>0.35388936786452302</v>
      </c>
      <c r="F16" s="1">
        <f t="shared" si="0"/>
        <v>-0.09</v>
      </c>
      <c r="G16" s="1">
        <f t="shared" si="1"/>
        <v>0</v>
      </c>
    </row>
    <row r="18" spans="1:13" ht="15.6">
      <c r="A18" s="1" t="s">
        <v>30</v>
      </c>
      <c r="B18" s="1">
        <v>0.5</v>
      </c>
      <c r="C18" s="1">
        <v>1</v>
      </c>
      <c r="D18" s="1">
        <f>-0.51*C18^2</f>
        <v>-0.51</v>
      </c>
      <c r="E18" s="1">
        <f>B18^0.5/(1+B18^0.5)</f>
        <v>0.41421356237309498</v>
      </c>
      <c r="F18" s="1">
        <f t="shared" si="0"/>
        <v>-0.15</v>
      </c>
      <c r="G18" s="1">
        <f t="shared" si="1"/>
        <v>-0.13474891681027901</v>
      </c>
      <c r="I18" s="1">
        <f>G20-(G19+G18*3)</f>
        <v>1.6169870017233401</v>
      </c>
      <c r="J18" s="3">
        <v>11.7</v>
      </c>
      <c r="K18" s="3">
        <f>I18+J18</f>
        <v>13.3169870017233</v>
      </c>
      <c r="L18" s="3">
        <v>13.29</v>
      </c>
      <c r="M18" s="1">
        <v>13.35</v>
      </c>
    </row>
    <row r="19" spans="1:13" ht="15.6">
      <c r="A19" s="1" t="s">
        <v>14</v>
      </c>
      <c r="B19" s="1">
        <v>0.5</v>
      </c>
      <c r="C19" s="1">
        <v>-3</v>
      </c>
      <c r="D19" s="1">
        <f>-0.51*C19^2</f>
        <v>-4.59</v>
      </c>
      <c r="E19" s="1">
        <f>B19^0.5/(1+B19^0.5)</f>
        <v>0.41421356237309498</v>
      </c>
      <c r="F19" s="1">
        <f t="shared" si="0"/>
        <v>-0.15</v>
      </c>
      <c r="G19" s="1">
        <f t="shared" si="1"/>
        <v>-1.2127402512925101</v>
      </c>
      <c r="J19" s="3"/>
      <c r="K19" s="3"/>
      <c r="L19" s="3"/>
    </row>
    <row r="20" spans="1:13" ht="15.95">
      <c r="A20" s="1" t="s">
        <v>31</v>
      </c>
      <c r="B20" s="1">
        <v>0.5</v>
      </c>
      <c r="C20" s="1">
        <v>0</v>
      </c>
      <c r="D20" s="1">
        <f>-0.51*C20^2</f>
        <v>0</v>
      </c>
      <c r="E20" s="1">
        <f>B20^0.5/(1+B20^0.5)</f>
        <v>0.41421356237309498</v>
      </c>
      <c r="F20" s="1">
        <f t="shared" si="0"/>
        <v>-0.15</v>
      </c>
      <c r="G20" s="1">
        <f t="shared" si="1"/>
        <v>0</v>
      </c>
    </row>
    <row r="22" spans="1:13" ht="15.6">
      <c r="A22" s="1" t="s">
        <v>30</v>
      </c>
      <c r="B22" s="1">
        <v>1</v>
      </c>
      <c r="C22" s="1">
        <v>1</v>
      </c>
      <c r="D22" s="1">
        <f>-0.51*C22^2</f>
        <v>-0.51</v>
      </c>
      <c r="E22" s="1">
        <f>B22^0.5/(1+B22^0.5)</f>
        <v>0.5</v>
      </c>
      <c r="F22" s="1">
        <f t="shared" si="0"/>
        <v>-0.3</v>
      </c>
      <c r="G22" s="1">
        <f t="shared" si="1"/>
        <v>-0.10199999999999999</v>
      </c>
      <c r="I22" s="1">
        <f>G24-(G23+G22*3)</f>
        <v>1.224</v>
      </c>
      <c r="J22" s="3">
        <v>11.53</v>
      </c>
      <c r="K22" s="3">
        <f>I22+J22</f>
        <v>12.754</v>
      </c>
      <c r="L22" s="3">
        <v>12.72</v>
      </c>
      <c r="M22" s="1">
        <v>12.78</v>
      </c>
    </row>
    <row r="23" spans="1:13" ht="15.6">
      <c r="A23" s="1" t="s">
        <v>14</v>
      </c>
      <c r="B23" s="1">
        <v>1</v>
      </c>
      <c r="C23" s="1">
        <v>-3</v>
      </c>
      <c r="D23" s="1">
        <f>-0.51*C23^2</f>
        <v>-4.59</v>
      </c>
      <c r="E23" s="1">
        <f>B23^0.5/(1+B23^0.5)</f>
        <v>0.5</v>
      </c>
      <c r="F23" s="1">
        <f t="shared" si="0"/>
        <v>-0.3</v>
      </c>
      <c r="G23" s="1">
        <f t="shared" si="1"/>
        <v>-0.91800000000000004</v>
      </c>
      <c r="J23" s="3"/>
      <c r="K23" s="3"/>
      <c r="L23" s="3"/>
    </row>
    <row r="24" spans="1:13" ht="15.95">
      <c r="A24" s="1" t="s">
        <v>31</v>
      </c>
      <c r="B24" s="1">
        <v>1</v>
      </c>
      <c r="C24" s="1">
        <v>0</v>
      </c>
      <c r="D24" s="1">
        <f>-0.51*C24^2</f>
        <v>0</v>
      </c>
      <c r="E24" s="1">
        <f>B24^0.5/(1+B24^0.5)</f>
        <v>0.5</v>
      </c>
      <c r="F24" s="1">
        <f t="shared" si="0"/>
        <v>-0.3</v>
      </c>
      <c r="G24" s="1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29"/>
  <sheetViews>
    <sheetView zoomScale="85" zoomScaleNormal="85" workbookViewId="0">
      <selection activeCell="M5" sqref="J5:M5"/>
    </sheetView>
  </sheetViews>
  <sheetFormatPr defaultColWidth="9.125" defaultRowHeight="12.95"/>
  <cols>
    <col min="1" max="1" width="17.625" style="1" customWidth="1"/>
    <col min="2" max="2" width="7" style="1" customWidth="1"/>
    <col min="3" max="3" width="10" style="1" customWidth="1"/>
    <col min="4" max="4" width="9" style="1" customWidth="1"/>
    <col min="5" max="5" width="12.25" style="1" customWidth="1"/>
    <col min="6" max="6" width="9" style="1" customWidth="1"/>
    <col min="7" max="7" width="12.75" style="1" customWidth="1"/>
    <col min="8" max="8" width="11.25" style="1" customWidth="1"/>
    <col min="9" max="9" width="11.625" style="1" customWidth="1"/>
    <col min="10" max="16384" width="9.125" style="1"/>
  </cols>
  <sheetData>
    <row r="2" spans="1:13">
      <c r="A2" s="4"/>
      <c r="B2" s="4">
        <v>0</v>
      </c>
      <c r="C2" s="5">
        <v>0.05</v>
      </c>
      <c r="D2" s="5">
        <v>0.15</v>
      </c>
      <c r="E2" s="5">
        <v>0.3</v>
      </c>
      <c r="F2" s="5">
        <v>0.5</v>
      </c>
      <c r="G2" s="5">
        <v>1</v>
      </c>
      <c r="H2" s="5"/>
      <c r="I2" s="5"/>
    </row>
    <row r="3" spans="1:13" ht="18" customHeight="1">
      <c r="A3" s="10" t="s">
        <v>32</v>
      </c>
      <c r="B3" s="4" t="s">
        <v>1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/>
      <c r="I3" s="8"/>
      <c r="J3" s="8"/>
      <c r="K3" s="8"/>
    </row>
    <row r="4" spans="1:13">
      <c r="A4" s="7"/>
      <c r="B4" s="7"/>
      <c r="C4" s="5"/>
      <c r="D4" s="5"/>
      <c r="E4" s="5"/>
      <c r="F4" s="5"/>
      <c r="G4" s="5"/>
      <c r="H4" s="7"/>
      <c r="I4" s="5"/>
    </row>
    <row r="5" spans="1:13" ht="15.6">
      <c r="B5" s="1" t="s">
        <v>7</v>
      </c>
      <c r="C5" s="1" t="s">
        <v>8</v>
      </c>
      <c r="J5" s="9" t="s">
        <v>9</v>
      </c>
      <c r="K5" s="9" t="s">
        <v>10</v>
      </c>
      <c r="L5" s="9" t="s">
        <v>11</v>
      </c>
      <c r="M5" s="9" t="s">
        <v>12</v>
      </c>
    </row>
    <row r="6" spans="1:13" ht="15.6">
      <c r="A6" s="1" t="s">
        <v>38</v>
      </c>
      <c r="B6" s="1">
        <v>0.05</v>
      </c>
      <c r="C6" s="1">
        <v>2</v>
      </c>
      <c r="D6" s="1">
        <f>-0.51*C6^2</f>
        <v>-2.04</v>
      </c>
      <c r="E6" s="1">
        <f>B6^0.5/(1+B6^0.5)</f>
        <v>0.18274399763155699</v>
      </c>
      <c r="F6" s="1">
        <f>-0.3*B6</f>
        <v>-1.4999999999999999E-2</v>
      </c>
      <c r="G6" s="1">
        <f>D6*(E6+F6)</f>
        <v>-0.34219775516837603</v>
      </c>
      <c r="I6" s="1">
        <f>G9-(G7+G6+G8)</f>
        <v>1.1976921430893199</v>
      </c>
      <c r="J6" s="3">
        <v>10.06</v>
      </c>
      <c r="K6" s="3">
        <f>I6+J6</f>
        <v>11.257692143089301</v>
      </c>
      <c r="L6" s="3">
        <v>11.24</v>
      </c>
      <c r="M6" s="1">
        <v>11.28</v>
      </c>
    </row>
    <row r="7" spans="1:13" ht="15.6">
      <c r="A7" s="1" t="s">
        <v>14</v>
      </c>
      <c r="B7" s="1">
        <v>0.05</v>
      </c>
      <c r="C7" s="1">
        <v>-3</v>
      </c>
      <c r="D7" s="1">
        <f>-0.51*C7^2</f>
        <v>-4.59</v>
      </c>
      <c r="E7" s="1">
        <f>B7^0.5/(1+B7^0.5)</f>
        <v>0.18274399763155699</v>
      </c>
      <c r="F7" s="1">
        <f t="shared" ref="F7:F9" si="0">-0.3*B7</f>
        <v>-1.4999999999999999E-2</v>
      </c>
      <c r="G7" s="1">
        <f t="shared" ref="G7:G9" si="1">D7*(E7+F7)</f>
        <v>-0.76994494912884603</v>
      </c>
      <c r="J7" s="3"/>
      <c r="K7" s="3"/>
      <c r="L7" s="3"/>
    </row>
    <row r="8" spans="1:13" ht="15.6">
      <c r="A8" s="1" t="s">
        <v>13</v>
      </c>
      <c r="B8" s="1">
        <v>0.05</v>
      </c>
      <c r="C8" s="1">
        <v>1</v>
      </c>
      <c r="D8" s="1">
        <f>-0.51*C8^2</f>
        <v>-0.51</v>
      </c>
      <c r="E8" s="1">
        <f>B8^0.5/(1+B8^0.5)</f>
        <v>0.18274399763155699</v>
      </c>
      <c r="F8" s="1">
        <f t="shared" si="0"/>
        <v>-1.4999999999999999E-2</v>
      </c>
      <c r="G8" s="1">
        <f t="shared" si="1"/>
        <v>-8.5549438792094007E-2</v>
      </c>
      <c r="J8" s="3"/>
      <c r="K8" s="3"/>
      <c r="L8" s="3"/>
    </row>
    <row r="9" spans="1:13">
      <c r="A9" s="1" t="s">
        <v>39</v>
      </c>
      <c r="B9" s="1">
        <v>0.05</v>
      </c>
      <c r="C9" s="1">
        <v>0</v>
      </c>
      <c r="D9" s="1">
        <f>-0.51*C9^2</f>
        <v>0</v>
      </c>
      <c r="E9" s="1">
        <f>B9^0.5/(1+B9^0.5)</f>
        <v>0.18274399763155699</v>
      </c>
      <c r="F9" s="1">
        <f t="shared" si="0"/>
        <v>-1.4999999999999999E-2</v>
      </c>
      <c r="G9" s="1">
        <f t="shared" si="1"/>
        <v>0</v>
      </c>
      <c r="J9" s="3"/>
      <c r="K9" s="3"/>
      <c r="L9" s="3"/>
    </row>
    <row r="11" spans="1:13" ht="15.6">
      <c r="A11" s="1" t="s">
        <v>38</v>
      </c>
      <c r="B11" s="1">
        <v>0.15</v>
      </c>
      <c r="C11" s="1">
        <v>2</v>
      </c>
      <c r="D11" s="1">
        <f>-0.51*C11^2</f>
        <v>-2.04</v>
      </c>
      <c r="E11" s="1">
        <f>B11^0.5/(1+B11^0.5)</f>
        <v>0.27917451131852</v>
      </c>
      <c r="F11" s="1">
        <f>-0.3*B11</f>
        <v>-4.4999999999999998E-2</v>
      </c>
      <c r="G11" s="1">
        <f>D11*(E11+F11)</f>
        <v>-0.47771600308978002</v>
      </c>
      <c r="I11" s="1">
        <f>G14-(G12+G11+G13)</f>
        <v>1.6720060108142301</v>
      </c>
      <c r="J11" s="3">
        <v>8.1199999999999992</v>
      </c>
      <c r="K11" s="3">
        <f>I11+J11</f>
        <v>9.7920060108142302</v>
      </c>
      <c r="L11" s="3">
        <v>9.67</v>
      </c>
      <c r="M11" s="1">
        <v>9.91</v>
      </c>
    </row>
    <row r="12" spans="1:13" ht="15.6">
      <c r="A12" s="1" t="s">
        <v>14</v>
      </c>
      <c r="B12" s="1">
        <v>0.15</v>
      </c>
      <c r="C12" s="1">
        <v>-3</v>
      </c>
      <c r="D12" s="1">
        <f>-0.51*C12^2</f>
        <v>-4.59</v>
      </c>
      <c r="E12" s="1">
        <f>B12^0.5/(1+B12^0.5)</f>
        <v>0.27917451131852</v>
      </c>
      <c r="F12" s="1">
        <f t="shared" ref="F12:F13" si="2">-0.3*B12</f>
        <v>-4.4999999999999998E-2</v>
      </c>
      <c r="G12" s="1">
        <f t="shared" ref="G12:G13" si="3">D12*(E12+F12)</f>
        <v>-1.0748610069520099</v>
      </c>
      <c r="J12" s="3"/>
      <c r="K12" s="3"/>
      <c r="L12" s="3"/>
    </row>
    <row r="13" spans="1:13" ht="15.6">
      <c r="A13" s="1" t="s">
        <v>13</v>
      </c>
      <c r="B13" s="1">
        <v>0.15</v>
      </c>
      <c r="C13" s="1">
        <v>1</v>
      </c>
      <c r="D13" s="1">
        <f>-0.51*C13^2</f>
        <v>-0.51</v>
      </c>
      <c r="E13" s="1">
        <f>B13^0.5/(1+B13^0.5)</f>
        <v>0.27917451131852</v>
      </c>
      <c r="F13" s="1">
        <f t="shared" si="2"/>
        <v>-4.4999999999999998E-2</v>
      </c>
      <c r="G13" s="1">
        <f t="shared" si="3"/>
        <v>-0.119429000772445</v>
      </c>
      <c r="J13" s="3"/>
      <c r="K13" s="3"/>
      <c r="L13" s="3"/>
    </row>
    <row r="14" spans="1:13">
      <c r="A14" s="1" t="s">
        <v>39</v>
      </c>
      <c r="B14" s="1">
        <v>0.15</v>
      </c>
      <c r="C14" s="1">
        <v>0</v>
      </c>
      <c r="D14" s="1">
        <f>-0.51*C14^2</f>
        <v>0</v>
      </c>
      <c r="E14" s="1">
        <f>B14^0.5/(1+B14^0.5)</f>
        <v>0.27917451131852</v>
      </c>
      <c r="F14" s="1">
        <f t="shared" ref="F14" si="4">-0.3*B14</f>
        <v>-4.4999999999999998E-2</v>
      </c>
      <c r="G14" s="1">
        <f t="shared" ref="G14" si="5">D14*(E14+F14)</f>
        <v>0</v>
      </c>
      <c r="J14" s="3"/>
      <c r="K14" s="3"/>
      <c r="L14" s="3"/>
    </row>
    <row r="15" spans="1:13">
      <c r="J15" s="3"/>
      <c r="K15" s="3"/>
      <c r="L15" s="3"/>
    </row>
    <row r="16" spans="1:13" ht="15.6">
      <c r="A16" s="1" t="s">
        <v>38</v>
      </c>
      <c r="B16" s="1">
        <v>0.3</v>
      </c>
      <c r="C16" s="1">
        <v>2</v>
      </c>
      <c r="D16" s="1">
        <f>-0.51*C16^2</f>
        <v>-2.04</v>
      </c>
      <c r="E16" s="1">
        <f>B16^0.5/(1+B16^0.5)</f>
        <v>0.35388936786452302</v>
      </c>
      <c r="F16" s="1">
        <f>-0.3*B16</f>
        <v>-0.09</v>
      </c>
      <c r="G16" s="1">
        <f>D16*(E16+F16)</f>
        <v>-0.53833431044362701</v>
      </c>
      <c r="I16" s="1">
        <f>G19-(G17+G16+G18)</f>
        <v>1.88417008655269</v>
      </c>
      <c r="J16" s="3">
        <v>7.81</v>
      </c>
      <c r="K16" s="3">
        <f>I16+J16</f>
        <v>9.6941700865526901</v>
      </c>
      <c r="L16" s="3">
        <v>9.61</v>
      </c>
      <c r="M16" s="1">
        <v>9.77</v>
      </c>
    </row>
    <row r="17" spans="1:13" ht="15.6">
      <c r="A17" s="1" t="s">
        <v>14</v>
      </c>
      <c r="B17" s="1">
        <v>0.3</v>
      </c>
      <c r="C17" s="1">
        <v>-3</v>
      </c>
      <c r="D17" s="1">
        <f>-0.51*C17^2</f>
        <v>-4.59</v>
      </c>
      <c r="E17" s="1">
        <f>B17^0.5/(1+B17^0.5)</f>
        <v>0.35388936786452302</v>
      </c>
      <c r="F17" s="1">
        <f t="shared" ref="F17:F18" si="6">-0.3*B17</f>
        <v>-0.09</v>
      </c>
      <c r="G17" s="1">
        <f t="shared" ref="G17:G18" si="7">D17*(E17+F17)</f>
        <v>-1.2112521984981599</v>
      </c>
      <c r="J17" s="3"/>
      <c r="K17" s="3"/>
    </row>
    <row r="18" spans="1:13" ht="15.6">
      <c r="A18" s="1" t="s">
        <v>13</v>
      </c>
      <c r="B18" s="1">
        <v>0.3</v>
      </c>
      <c r="C18" s="1">
        <v>1</v>
      </c>
      <c r="D18" s="1">
        <f>-0.51*C18^2</f>
        <v>-0.51</v>
      </c>
      <c r="E18" s="1">
        <f>B18^0.5/(1+B18^0.5)</f>
        <v>0.35388936786452302</v>
      </c>
      <c r="F18" s="1">
        <f t="shared" si="6"/>
        <v>-0.09</v>
      </c>
      <c r="G18" s="1">
        <f t="shared" si="7"/>
        <v>-0.134583577610907</v>
      </c>
      <c r="J18" s="3"/>
      <c r="K18" s="3"/>
    </row>
    <row r="19" spans="1:13">
      <c r="A19" s="1" t="s">
        <v>39</v>
      </c>
      <c r="B19" s="1">
        <v>0.3</v>
      </c>
      <c r="C19" s="1">
        <v>0</v>
      </c>
      <c r="D19" s="1">
        <f>-0.51*C19^2</f>
        <v>0</v>
      </c>
      <c r="E19" s="1">
        <f>B19^0.5/(1+B19^0.5)</f>
        <v>0.35388936786452302</v>
      </c>
      <c r="F19" s="1">
        <f t="shared" ref="F19" si="8">-0.3*B19</f>
        <v>-0.09</v>
      </c>
      <c r="G19" s="1">
        <f t="shared" ref="G19" si="9">D19*(E19+F19)</f>
        <v>0</v>
      </c>
      <c r="J19" s="3"/>
      <c r="K19" s="3"/>
      <c r="L19" s="3"/>
    </row>
    <row r="20" spans="1:13">
      <c r="J20" s="3"/>
      <c r="K20" s="3"/>
      <c r="L20" s="3"/>
    </row>
    <row r="21" spans="1:13" ht="15.6">
      <c r="A21" s="1" t="s">
        <v>38</v>
      </c>
      <c r="B21" s="1">
        <v>0.5</v>
      </c>
      <c r="C21" s="1">
        <v>2</v>
      </c>
      <c r="D21" s="1">
        <f>-0.51*C21^2</f>
        <v>-2.04</v>
      </c>
      <c r="E21" s="1">
        <f>B21^0.5/(1+B21^0.5)</f>
        <v>0.41421356237309498</v>
      </c>
      <c r="F21" s="1">
        <f>-0.3*B21</f>
        <v>-0.15</v>
      </c>
      <c r="G21" s="1">
        <f>D21*(E21+F21)</f>
        <v>-0.53899566724111403</v>
      </c>
      <c r="I21" s="1">
        <f>G24-(G22+G21+G23)</f>
        <v>1.8864848353439001</v>
      </c>
      <c r="J21" s="3">
        <v>7.85</v>
      </c>
      <c r="K21" s="3">
        <f>I21+J21</f>
        <v>9.7364848353438997</v>
      </c>
      <c r="L21" s="1">
        <v>9.7100000000000009</v>
      </c>
      <c r="M21" s="1">
        <v>9.77</v>
      </c>
    </row>
    <row r="22" spans="1:13" ht="15.6">
      <c r="A22" s="1" t="s">
        <v>14</v>
      </c>
      <c r="B22" s="1">
        <v>0.5</v>
      </c>
      <c r="C22" s="1">
        <v>-3</v>
      </c>
      <c r="D22" s="1">
        <f>-0.51*C22^2</f>
        <v>-4.59</v>
      </c>
      <c r="E22" s="1">
        <f>B22^0.5/(1+B22^0.5)</f>
        <v>0.41421356237309498</v>
      </c>
      <c r="F22" s="1">
        <f t="shared" ref="F22:F23" si="10">-0.3*B22</f>
        <v>-0.15</v>
      </c>
      <c r="G22" s="1">
        <f t="shared" ref="G22:G23" si="11">D22*(E22+F22)</f>
        <v>-1.2127402512925101</v>
      </c>
      <c r="J22" s="3"/>
      <c r="K22" s="3"/>
    </row>
    <row r="23" spans="1:13" ht="15.6">
      <c r="A23" s="1" t="s">
        <v>13</v>
      </c>
      <c r="B23" s="1">
        <v>0.5</v>
      </c>
      <c r="C23" s="1">
        <v>1</v>
      </c>
      <c r="D23" s="1">
        <f>-0.51*C23^2</f>
        <v>-0.51</v>
      </c>
      <c r="E23" s="1">
        <f>B23^0.5/(1+B23^0.5)</f>
        <v>0.41421356237309498</v>
      </c>
      <c r="F23" s="1">
        <f t="shared" si="10"/>
        <v>-0.15</v>
      </c>
      <c r="G23" s="1">
        <f t="shared" si="11"/>
        <v>-0.13474891681027901</v>
      </c>
      <c r="J23" s="3"/>
      <c r="K23" s="3"/>
      <c r="L23" s="3"/>
    </row>
    <row r="24" spans="1:13">
      <c r="A24" s="1" t="s">
        <v>39</v>
      </c>
      <c r="B24" s="1">
        <v>0.5</v>
      </c>
      <c r="C24" s="1">
        <v>0</v>
      </c>
      <c r="D24" s="1">
        <f>-0.51*C24^2</f>
        <v>0</v>
      </c>
      <c r="E24" s="1">
        <f>B24^0.5/(1+B24^0.5)</f>
        <v>0.41421356237309498</v>
      </c>
      <c r="F24" s="1">
        <f t="shared" ref="F24" si="12">-0.3*B24</f>
        <v>-0.15</v>
      </c>
      <c r="G24" s="1">
        <f t="shared" ref="G24" si="13">D24*(E24+F24)</f>
        <v>0</v>
      </c>
      <c r="J24" s="3"/>
      <c r="K24" s="3"/>
      <c r="L24" s="3"/>
    </row>
    <row r="26" spans="1:13" ht="15.6">
      <c r="A26" s="1" t="s">
        <v>38</v>
      </c>
      <c r="B26" s="1">
        <v>1</v>
      </c>
      <c r="C26" s="1">
        <v>2</v>
      </c>
      <c r="D26" s="1">
        <f>-0.51*C26^2</f>
        <v>-2.04</v>
      </c>
      <c r="E26" s="1">
        <f>B26^0.5/(1+B26^0.5)</f>
        <v>0.5</v>
      </c>
      <c r="F26" s="1">
        <f>-0.3*B26</f>
        <v>-0.3</v>
      </c>
      <c r="G26" s="1">
        <f>D26*(E26+F26)</f>
        <v>-0.40799999999999997</v>
      </c>
      <c r="I26" s="1">
        <f>G29-(G27+G26+G28)</f>
        <v>1.4279999999999999</v>
      </c>
      <c r="J26" s="3">
        <v>7.71</v>
      </c>
      <c r="K26" s="3">
        <f>I26+J26</f>
        <v>9.1379999999999999</v>
      </c>
      <c r="L26" s="1">
        <v>9.02</v>
      </c>
      <c r="M26" s="1">
        <v>9.26</v>
      </c>
    </row>
    <row r="27" spans="1:13" ht="15.6">
      <c r="A27" s="1" t="s">
        <v>14</v>
      </c>
      <c r="B27" s="1">
        <v>1</v>
      </c>
      <c r="C27" s="1">
        <v>-3</v>
      </c>
      <c r="D27" s="1">
        <f>-0.51*C27^2</f>
        <v>-4.59</v>
      </c>
      <c r="E27" s="1">
        <f>B27^0.5/(1+B27^0.5)</f>
        <v>0.5</v>
      </c>
      <c r="F27" s="1">
        <f t="shared" ref="F27:F28" si="14">-0.3*B27</f>
        <v>-0.3</v>
      </c>
      <c r="G27" s="1">
        <f t="shared" ref="G27:G28" si="15">D27*(E27+F27)</f>
        <v>-0.91800000000000004</v>
      </c>
      <c r="J27" s="3"/>
      <c r="K27" s="3"/>
    </row>
    <row r="28" spans="1:13" ht="15.6">
      <c r="A28" s="1" t="s">
        <v>13</v>
      </c>
      <c r="B28" s="1">
        <v>1</v>
      </c>
      <c r="C28" s="1">
        <v>1</v>
      </c>
      <c r="D28" s="1">
        <f>-0.51*C28^2</f>
        <v>-0.51</v>
      </c>
      <c r="E28" s="1">
        <f>B28^0.5/(1+B28^0.5)</f>
        <v>0.5</v>
      </c>
      <c r="F28" s="1">
        <f t="shared" si="14"/>
        <v>-0.3</v>
      </c>
      <c r="G28" s="1">
        <f t="shared" si="15"/>
        <v>-0.10199999999999999</v>
      </c>
      <c r="J28" s="3"/>
      <c r="K28" s="3"/>
    </row>
    <row r="29" spans="1:13">
      <c r="A29" s="1" t="s">
        <v>39</v>
      </c>
      <c r="B29" s="1">
        <v>1</v>
      </c>
      <c r="C29" s="1">
        <v>0</v>
      </c>
      <c r="D29" s="1">
        <f>-0.51*C29^2</f>
        <v>0</v>
      </c>
      <c r="E29" s="1">
        <f>B29^0.5/(1+B29^0.5)</f>
        <v>0.5</v>
      </c>
      <c r="F29" s="1">
        <f t="shared" ref="F29" si="16">-0.3*B29</f>
        <v>-0.3</v>
      </c>
      <c r="G29" s="1">
        <f t="shared" ref="G29" si="17">D29*(E29+F29)</f>
        <v>0</v>
      </c>
      <c r="J29" s="3"/>
      <c r="K29" s="3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24"/>
  <sheetViews>
    <sheetView zoomScale="85" zoomScaleNormal="85" workbookViewId="0">
      <selection activeCell="M5" sqref="J5:M5"/>
    </sheetView>
  </sheetViews>
  <sheetFormatPr defaultColWidth="9.125" defaultRowHeight="12.95"/>
  <cols>
    <col min="1" max="1" width="12.875" style="1" customWidth="1"/>
    <col min="2" max="2" width="7" style="1" customWidth="1"/>
    <col min="3" max="7" width="9.125" style="1"/>
    <col min="8" max="8" width="11.25" style="1" customWidth="1"/>
    <col min="9" max="9" width="11.625" style="1" customWidth="1"/>
    <col min="10" max="16384" width="9.125" style="1"/>
  </cols>
  <sheetData>
    <row r="2" spans="1:13">
      <c r="A2" s="4"/>
      <c r="B2" s="4">
        <v>0</v>
      </c>
      <c r="C2" s="5">
        <v>0.05</v>
      </c>
      <c r="D2" s="5">
        <v>0.15</v>
      </c>
      <c r="E2" s="5">
        <v>0.3</v>
      </c>
      <c r="F2" s="5">
        <v>0.5</v>
      </c>
      <c r="G2" s="5">
        <v>1</v>
      </c>
      <c r="H2" s="5"/>
      <c r="I2" s="5"/>
    </row>
    <row r="3" spans="1:13" ht="18" customHeight="1">
      <c r="A3" s="10" t="s">
        <v>40</v>
      </c>
      <c r="B3" s="4" t="s">
        <v>1</v>
      </c>
      <c r="C3" s="5" t="s">
        <v>41</v>
      </c>
      <c r="D3" s="5" t="s">
        <v>42</v>
      </c>
      <c r="E3" s="5" t="s">
        <v>43</v>
      </c>
      <c r="F3" s="5" t="s">
        <v>44</v>
      </c>
      <c r="G3" s="5" t="s">
        <v>45</v>
      </c>
      <c r="H3" s="5"/>
      <c r="I3" s="8"/>
      <c r="J3" s="8"/>
      <c r="K3" s="8"/>
    </row>
    <row r="4" spans="1:13">
      <c r="A4" s="7"/>
      <c r="B4" s="7"/>
      <c r="C4" s="5"/>
      <c r="D4" s="5"/>
      <c r="E4" s="5"/>
      <c r="F4" s="5"/>
      <c r="G4" s="5"/>
      <c r="H4" s="7"/>
      <c r="I4" s="5"/>
    </row>
    <row r="5" spans="1:13" ht="15.6">
      <c r="B5" s="1" t="s">
        <v>7</v>
      </c>
      <c r="C5" s="1" t="s">
        <v>8</v>
      </c>
      <c r="J5" s="9" t="s">
        <v>9</v>
      </c>
      <c r="K5" s="9" t="s">
        <v>10</v>
      </c>
      <c r="L5" s="9" t="s">
        <v>11</v>
      </c>
      <c r="M5" s="9" t="s">
        <v>12</v>
      </c>
    </row>
    <row r="6" spans="1:13" ht="15.6">
      <c r="A6" s="1" t="s">
        <v>38</v>
      </c>
      <c r="B6" s="1">
        <v>0.05</v>
      </c>
      <c r="C6" s="1">
        <v>2</v>
      </c>
      <c r="D6" s="1">
        <f>-0.51*C6^2</f>
        <v>-2.04</v>
      </c>
      <c r="E6" s="1">
        <f>B6^0.5/(1+B6^0.5)</f>
        <v>0.18274399763155699</v>
      </c>
      <c r="F6" s="1">
        <f>-0.3*B6</f>
        <v>-1.4999999999999999E-2</v>
      </c>
      <c r="G6" s="1">
        <f>D6*(E6+F6)</f>
        <v>-0.34219775516837603</v>
      </c>
      <c r="I6" s="1">
        <f>G8-(G7+G6)</f>
        <v>1.02659326550513</v>
      </c>
      <c r="J6" s="3">
        <v>5.88</v>
      </c>
      <c r="K6" s="3">
        <f>I6+J6</f>
        <v>6.9065932655051299</v>
      </c>
      <c r="L6" s="3">
        <v>6.9</v>
      </c>
      <c r="M6" s="1">
        <v>6.92</v>
      </c>
    </row>
    <row r="7" spans="1:13" ht="15.6">
      <c r="A7" s="1" t="s">
        <v>14</v>
      </c>
      <c r="B7" s="1">
        <v>0.05</v>
      </c>
      <c r="C7" s="1">
        <v>-3</v>
      </c>
      <c r="D7" s="1">
        <f>-0.51*C7^2</f>
        <v>-4.59</v>
      </c>
      <c r="E7" s="1">
        <f>B7^0.5/(1+B7^0.5)</f>
        <v>0.18274399763155699</v>
      </c>
      <c r="F7" s="1">
        <f t="shared" ref="F7:F24" si="0">-0.3*B7</f>
        <v>-1.4999999999999999E-2</v>
      </c>
      <c r="G7" s="1">
        <f t="shared" ref="G7:G24" si="1">D7*(E7+F7)</f>
        <v>-0.76994494912884603</v>
      </c>
      <c r="J7" s="3"/>
      <c r="K7" s="3"/>
      <c r="L7" s="3"/>
    </row>
    <row r="8" spans="1:13" ht="15.6">
      <c r="A8" s="1" t="s">
        <v>46</v>
      </c>
      <c r="B8" s="1">
        <v>0.05</v>
      </c>
      <c r="C8" s="1">
        <v>-1</v>
      </c>
      <c r="D8" s="1">
        <f>-0.51*C8^2</f>
        <v>-0.51</v>
      </c>
      <c r="E8" s="1">
        <f>B8^0.5/(1+B8^0.5)</f>
        <v>0.18274399763155699</v>
      </c>
      <c r="F8" s="1">
        <f t="shared" si="0"/>
        <v>-1.4999999999999999E-2</v>
      </c>
      <c r="G8" s="1">
        <f t="shared" si="1"/>
        <v>-8.5549438792094007E-2</v>
      </c>
      <c r="J8" s="3"/>
      <c r="K8" s="3"/>
      <c r="L8" s="3"/>
    </row>
    <row r="10" spans="1:13" ht="15.6">
      <c r="A10" s="1" t="s">
        <v>38</v>
      </c>
      <c r="B10" s="1">
        <v>0.15</v>
      </c>
      <c r="C10" s="1">
        <v>2</v>
      </c>
      <c r="D10" s="1">
        <f>-0.51*C10^2</f>
        <v>-2.04</v>
      </c>
      <c r="E10" s="1">
        <f>B10^0.5/(1+B10^0.5)</f>
        <v>0.27917451131852</v>
      </c>
      <c r="F10" s="1">
        <f t="shared" si="0"/>
        <v>-4.4999999999999998E-2</v>
      </c>
      <c r="G10" s="1">
        <f t="shared" si="1"/>
        <v>-0.47771600308978002</v>
      </c>
      <c r="I10" s="1">
        <f>G12-(G11+G10)</f>
        <v>1.4331480092693401</v>
      </c>
      <c r="J10" s="3">
        <v>4.66</v>
      </c>
      <c r="K10" s="3">
        <f>I10+J10</f>
        <v>6.0931480092693402</v>
      </c>
      <c r="L10" s="3">
        <v>6.05</v>
      </c>
      <c r="M10" s="1">
        <v>6.13</v>
      </c>
    </row>
    <row r="11" spans="1:13" ht="15.6">
      <c r="A11" s="1" t="s">
        <v>14</v>
      </c>
      <c r="B11" s="1">
        <v>0.15</v>
      </c>
      <c r="C11" s="1">
        <v>-3</v>
      </c>
      <c r="D11" s="1">
        <f>-0.51*C11^2</f>
        <v>-4.59</v>
      </c>
      <c r="E11" s="1">
        <f>B11^0.5/(1+B11^0.5)</f>
        <v>0.27917451131852</v>
      </c>
      <c r="F11" s="1">
        <f t="shared" si="0"/>
        <v>-4.4999999999999998E-2</v>
      </c>
      <c r="G11" s="1">
        <f t="shared" si="1"/>
        <v>-1.0748610069520099</v>
      </c>
      <c r="J11" s="3"/>
      <c r="K11" s="3"/>
      <c r="L11" s="3"/>
    </row>
    <row r="12" spans="1:13" ht="15.6">
      <c r="A12" s="1" t="s">
        <v>46</v>
      </c>
      <c r="B12" s="1">
        <v>0.15</v>
      </c>
      <c r="C12" s="1">
        <v>-1</v>
      </c>
      <c r="D12" s="1">
        <f>-0.51*C12^2</f>
        <v>-0.51</v>
      </c>
      <c r="E12" s="1">
        <f>B12^0.5/(1+B12^0.5)</f>
        <v>0.27917451131852</v>
      </c>
      <c r="F12" s="1">
        <f t="shared" si="0"/>
        <v>-4.4999999999999998E-2</v>
      </c>
      <c r="G12" s="1">
        <f t="shared" si="1"/>
        <v>-0.119429000772445</v>
      </c>
      <c r="J12" s="3"/>
      <c r="K12" s="3"/>
      <c r="L12" s="3"/>
    </row>
    <row r="13" spans="1:13">
      <c r="J13" s="3"/>
      <c r="K13" s="3"/>
      <c r="L13" s="3"/>
    </row>
    <row r="14" spans="1:13" ht="15.6">
      <c r="A14" s="1" t="s">
        <v>38</v>
      </c>
      <c r="B14" s="1">
        <v>0.3</v>
      </c>
      <c r="C14" s="1">
        <v>2</v>
      </c>
      <c r="D14" s="1">
        <f>-0.51*C14^2</f>
        <v>-2.04</v>
      </c>
      <c r="E14" s="1">
        <f>B14^0.5/(1+B14^0.5)</f>
        <v>0.35388936786452302</v>
      </c>
      <c r="F14" s="1">
        <f t="shared" si="0"/>
        <v>-0.09</v>
      </c>
      <c r="G14" s="1">
        <f t="shared" si="1"/>
        <v>-0.53833431044362701</v>
      </c>
      <c r="I14" s="1">
        <f>G16-(G15+G14)</f>
        <v>1.61500293133088</v>
      </c>
      <c r="J14" s="3">
        <v>4.43</v>
      </c>
      <c r="K14" s="3">
        <f>I14+J14</f>
        <v>6.0450029313308802</v>
      </c>
      <c r="L14" s="3">
        <v>6.02</v>
      </c>
      <c r="M14" s="1">
        <v>6.08</v>
      </c>
    </row>
    <row r="15" spans="1:13" ht="15.6">
      <c r="A15" s="1" t="s">
        <v>14</v>
      </c>
      <c r="B15" s="1">
        <v>0.3</v>
      </c>
      <c r="C15" s="1">
        <v>-3</v>
      </c>
      <c r="D15" s="1">
        <f>-0.51*C15^2</f>
        <v>-4.59</v>
      </c>
      <c r="E15" s="1">
        <f>B15^0.5/(1+B15^0.5)</f>
        <v>0.35388936786452302</v>
      </c>
      <c r="F15" s="1">
        <f t="shared" si="0"/>
        <v>-0.09</v>
      </c>
      <c r="G15" s="1">
        <f t="shared" si="1"/>
        <v>-1.2112521984981599</v>
      </c>
      <c r="J15" s="3"/>
      <c r="K15" s="3"/>
      <c r="L15" s="3"/>
    </row>
    <row r="16" spans="1:13" ht="15.6">
      <c r="A16" s="1" t="s">
        <v>46</v>
      </c>
      <c r="B16" s="1">
        <v>0.3</v>
      </c>
      <c r="C16" s="1">
        <v>-1</v>
      </c>
      <c r="D16" s="1">
        <f>-0.51*C16^2</f>
        <v>-0.51</v>
      </c>
      <c r="E16" s="1">
        <f>B16^0.5/(1+B16^0.5)</f>
        <v>0.35388936786452302</v>
      </c>
      <c r="F16" s="1">
        <f t="shared" si="0"/>
        <v>-0.09</v>
      </c>
      <c r="G16" s="1">
        <f t="shared" si="1"/>
        <v>-0.134583577610907</v>
      </c>
    </row>
    <row r="18" spans="1:13" ht="15.6">
      <c r="A18" s="1" t="s">
        <v>38</v>
      </c>
      <c r="B18" s="1">
        <v>0.5</v>
      </c>
      <c r="C18" s="1">
        <v>2</v>
      </c>
      <c r="D18" s="1">
        <f>-0.51*C18^2</f>
        <v>-2.04</v>
      </c>
      <c r="E18" s="1">
        <f>B18^0.5/(1+B18^0.5)</f>
        <v>0.41421356237309498</v>
      </c>
      <c r="F18" s="1">
        <f t="shared" si="0"/>
        <v>-0.15</v>
      </c>
      <c r="G18" s="1">
        <f t="shared" si="1"/>
        <v>-0.53899566724111403</v>
      </c>
      <c r="I18" s="1">
        <f>G20-(G19+G18)</f>
        <v>1.6169870017233401</v>
      </c>
      <c r="J18" s="3">
        <v>4.33</v>
      </c>
      <c r="K18" s="3">
        <f>I18+J18</f>
        <v>5.9469870017233397</v>
      </c>
      <c r="L18" s="3">
        <v>5.96</v>
      </c>
      <c r="M18" s="1">
        <v>5.94</v>
      </c>
    </row>
    <row r="19" spans="1:13" ht="15.6">
      <c r="A19" s="1" t="s">
        <v>14</v>
      </c>
      <c r="B19" s="1">
        <v>0.5</v>
      </c>
      <c r="C19" s="1">
        <v>-3</v>
      </c>
      <c r="D19" s="1">
        <f>-0.51*C19^2</f>
        <v>-4.59</v>
      </c>
      <c r="E19" s="1">
        <f>B19^0.5/(1+B19^0.5)</f>
        <v>0.41421356237309498</v>
      </c>
      <c r="F19" s="1">
        <f t="shared" si="0"/>
        <v>-0.15</v>
      </c>
      <c r="G19" s="1">
        <f t="shared" si="1"/>
        <v>-1.2127402512925101</v>
      </c>
      <c r="J19" s="3"/>
      <c r="K19" s="3"/>
      <c r="L19" s="3"/>
    </row>
    <row r="20" spans="1:13" ht="15.6">
      <c r="A20" s="1" t="s">
        <v>46</v>
      </c>
      <c r="B20" s="1">
        <v>0.5</v>
      </c>
      <c r="C20" s="1">
        <v>-1</v>
      </c>
      <c r="D20" s="1">
        <f>-0.51*C20^2</f>
        <v>-0.51</v>
      </c>
      <c r="E20" s="1">
        <f>B20^0.5/(1+B20^0.5)</f>
        <v>0.41421356237309498</v>
      </c>
      <c r="F20" s="1">
        <f t="shared" si="0"/>
        <v>-0.15</v>
      </c>
      <c r="G20" s="1">
        <f t="shared" si="1"/>
        <v>-0.13474891681027901</v>
      </c>
    </row>
    <row r="22" spans="1:13" ht="15.6">
      <c r="A22" s="1" t="s">
        <v>38</v>
      </c>
      <c r="B22" s="1">
        <v>1</v>
      </c>
      <c r="C22" s="1">
        <v>2</v>
      </c>
      <c r="D22" s="1">
        <f>-0.51*C22^2</f>
        <v>-2.04</v>
      </c>
      <c r="E22" s="1">
        <f>B22^0.5/(1+B22^0.5)</f>
        <v>0.5</v>
      </c>
      <c r="F22" s="1">
        <f t="shared" si="0"/>
        <v>-0.3</v>
      </c>
      <c r="G22" s="1">
        <f t="shared" si="1"/>
        <v>-0.40799999999999997</v>
      </c>
      <c r="I22" s="1">
        <f>G24-(G23+G22)</f>
        <v>1.224</v>
      </c>
      <c r="J22" s="3">
        <v>4.03</v>
      </c>
      <c r="K22" s="3">
        <f>I22+J22</f>
        <v>5.2539999999999996</v>
      </c>
      <c r="L22" s="3">
        <v>5.21</v>
      </c>
      <c r="M22" s="1">
        <v>4.29</v>
      </c>
    </row>
    <row r="23" spans="1:13" ht="15.6">
      <c r="A23" s="1" t="s">
        <v>14</v>
      </c>
      <c r="B23" s="1">
        <v>1</v>
      </c>
      <c r="C23" s="1">
        <v>-3</v>
      </c>
      <c r="D23" s="1">
        <f>-0.51*C23^2</f>
        <v>-4.59</v>
      </c>
      <c r="E23" s="1">
        <f>B23^0.5/(1+B23^0.5)</f>
        <v>0.5</v>
      </c>
      <c r="F23" s="1">
        <f t="shared" si="0"/>
        <v>-0.3</v>
      </c>
      <c r="G23" s="1">
        <f t="shared" si="1"/>
        <v>-0.91800000000000004</v>
      </c>
      <c r="J23" s="3"/>
      <c r="K23" s="3"/>
      <c r="L23" s="3"/>
    </row>
    <row r="24" spans="1:13" ht="15.6">
      <c r="A24" s="1" t="s">
        <v>46</v>
      </c>
      <c r="B24" s="1">
        <v>1</v>
      </c>
      <c r="C24" s="1">
        <v>-1</v>
      </c>
      <c r="D24" s="1">
        <f>-0.51*C24^2</f>
        <v>-0.51</v>
      </c>
      <c r="E24" s="1">
        <f>B24^0.5/(1+B24^0.5)</f>
        <v>0.5</v>
      </c>
      <c r="F24" s="1">
        <f t="shared" si="0"/>
        <v>-0.3</v>
      </c>
      <c r="G24" s="1">
        <f t="shared" si="1"/>
        <v>-0.10199999999999999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M34"/>
  <sheetViews>
    <sheetView zoomScale="85" zoomScaleNormal="85" workbookViewId="0">
      <selection activeCell="H13" sqref="H13:H14"/>
    </sheetView>
  </sheetViews>
  <sheetFormatPr defaultColWidth="9.125" defaultRowHeight="12.95"/>
  <cols>
    <col min="1" max="1" width="32.125" style="1" customWidth="1"/>
    <col min="2" max="2" width="7" style="1" customWidth="1"/>
    <col min="3" max="4" width="10.625" style="1" customWidth="1"/>
    <col min="5" max="5" width="12.25" style="1" customWidth="1"/>
    <col min="6" max="6" width="10.625" style="1" customWidth="1"/>
    <col min="7" max="7" width="12.75" style="1" customWidth="1"/>
    <col min="8" max="8" width="11.25" style="1" customWidth="1"/>
    <col min="9" max="9" width="11.625" style="1" customWidth="1"/>
    <col min="10" max="16384" width="9.125" style="1"/>
  </cols>
  <sheetData>
    <row r="2" spans="1:13">
      <c r="A2" s="4"/>
      <c r="B2" s="4">
        <v>0</v>
      </c>
      <c r="C2" s="5">
        <v>0.05</v>
      </c>
      <c r="D2" s="5">
        <v>0.15</v>
      </c>
      <c r="E2" s="5">
        <v>0.3</v>
      </c>
      <c r="F2" s="5">
        <v>0.5</v>
      </c>
      <c r="G2" s="5">
        <v>1</v>
      </c>
      <c r="H2" s="5"/>
      <c r="I2" s="5"/>
    </row>
    <row r="3" spans="1:13" ht="18" customHeight="1">
      <c r="A3" s="6" t="s">
        <v>47</v>
      </c>
      <c r="B3" s="4" t="s">
        <v>1</v>
      </c>
      <c r="C3" s="5" t="s">
        <v>48</v>
      </c>
      <c r="D3" s="5" t="s">
        <v>49</v>
      </c>
      <c r="E3" s="5" t="s">
        <v>50</v>
      </c>
      <c r="F3" s="11" t="s">
        <v>51</v>
      </c>
      <c r="G3" s="5" t="s">
        <v>52</v>
      </c>
      <c r="H3" s="5"/>
      <c r="I3" s="8"/>
      <c r="J3" s="8"/>
      <c r="K3" s="8"/>
    </row>
    <row r="4" spans="1:13">
      <c r="A4" s="7"/>
      <c r="B4" s="7"/>
      <c r="C4" s="5"/>
      <c r="D4" s="5"/>
      <c r="E4" s="5"/>
      <c r="F4" s="5"/>
      <c r="G4" s="5"/>
      <c r="H4" s="7"/>
      <c r="I4" s="5"/>
    </row>
    <row r="5" spans="1:13" ht="15.6">
      <c r="B5" s="1" t="s">
        <v>7</v>
      </c>
      <c r="C5" s="1" t="s">
        <v>8</v>
      </c>
      <c r="J5" s="9" t="s">
        <v>9</v>
      </c>
      <c r="K5" s="9" t="s">
        <v>10</v>
      </c>
      <c r="L5" s="9" t="s">
        <v>11</v>
      </c>
      <c r="M5" s="9" t="s">
        <v>12</v>
      </c>
    </row>
    <row r="6" spans="1:13" ht="15.6">
      <c r="A6" s="1" t="s">
        <v>38</v>
      </c>
      <c r="B6" s="1">
        <v>0.05</v>
      </c>
      <c r="C6" s="1">
        <v>2</v>
      </c>
      <c r="D6" s="1">
        <f>-0.51*C6^2</f>
        <v>-2.04</v>
      </c>
      <c r="E6" s="1">
        <f>B6^0.5/(1+B6^0.5)</f>
        <v>0.18274399763155699</v>
      </c>
      <c r="F6" s="1">
        <f>-0.3*B6</f>
        <v>-1.4999999999999999E-2</v>
      </c>
      <c r="G6" s="1">
        <f>D6*(E6+F6)</f>
        <v>-0.34219775516837603</v>
      </c>
      <c r="I6" s="1">
        <f>(G9+G10*3)-(G7+G6+G8)</f>
        <v>-0.51329663275256399</v>
      </c>
      <c r="J6" s="3">
        <v>21.99</v>
      </c>
      <c r="K6" s="3">
        <v>-21.476703367247399</v>
      </c>
      <c r="L6" s="3">
        <v>-21.49</v>
      </c>
      <c r="M6" s="1">
        <v>-12.47</v>
      </c>
    </row>
    <row r="7" spans="1:13" ht="15.6">
      <c r="A7" s="1" t="s">
        <v>14</v>
      </c>
      <c r="B7" s="1">
        <v>0.05</v>
      </c>
      <c r="C7" s="1">
        <v>-3</v>
      </c>
      <c r="D7" s="1">
        <f>-0.51*C7^2</f>
        <v>-4.59</v>
      </c>
      <c r="E7" s="1">
        <f>B7^0.5/(1+B7^0.5)</f>
        <v>0.18274399763155699</v>
      </c>
      <c r="F7" s="1">
        <f t="shared" ref="F7:F10" si="0">-0.3*B7</f>
        <v>-1.4999999999999999E-2</v>
      </c>
      <c r="G7" s="1">
        <f t="shared" ref="G7:G10" si="1">D7*(E7+F7)</f>
        <v>-0.76994494912884603</v>
      </c>
      <c r="J7" s="3"/>
      <c r="K7" s="3"/>
      <c r="L7" s="3"/>
    </row>
    <row r="8" spans="1:13" ht="15.95">
      <c r="A8" s="1" t="s">
        <v>53</v>
      </c>
      <c r="B8" s="1">
        <v>0.05</v>
      </c>
      <c r="C8" s="1">
        <v>0</v>
      </c>
      <c r="D8" s="1">
        <f>-0.51*C8^2</f>
        <v>0</v>
      </c>
      <c r="E8" s="1">
        <f>B8^0.5/(1+B8^0.5)</f>
        <v>0.18274399763155699</v>
      </c>
      <c r="F8" s="1">
        <f t="shared" si="0"/>
        <v>-1.4999999999999999E-2</v>
      </c>
      <c r="G8" s="1">
        <f t="shared" si="1"/>
        <v>0</v>
      </c>
      <c r="J8" s="3"/>
      <c r="K8" s="3"/>
      <c r="L8" s="3"/>
    </row>
    <row r="9" spans="1:13" ht="15.95">
      <c r="A9" s="1" t="s">
        <v>54</v>
      </c>
      <c r="B9" s="1">
        <v>0.05</v>
      </c>
      <c r="C9" s="1">
        <v>-4</v>
      </c>
      <c r="D9" s="1">
        <f>-0.51*C9^2</f>
        <v>-8.16</v>
      </c>
      <c r="E9" s="1">
        <f>B9^0.5/(1+B9^0.5)</f>
        <v>0.18274399763155699</v>
      </c>
      <c r="F9" s="1">
        <f t="shared" si="0"/>
        <v>-1.4999999999999999E-2</v>
      </c>
      <c r="G9" s="1">
        <f t="shared" si="1"/>
        <v>-1.3687910206734999</v>
      </c>
      <c r="J9" s="3"/>
      <c r="K9" s="3"/>
      <c r="L9" s="3"/>
    </row>
    <row r="10" spans="1:13" ht="15.6">
      <c r="A10" s="1" t="s">
        <v>30</v>
      </c>
      <c r="B10" s="1">
        <v>0.05</v>
      </c>
      <c r="C10" s="1">
        <v>1</v>
      </c>
      <c r="D10" s="1">
        <f>-0.51*C10^2</f>
        <v>-0.51</v>
      </c>
      <c r="E10" s="1">
        <f>B10^0.5/(1+B10^0.5)</f>
        <v>0.18274399763155699</v>
      </c>
      <c r="F10" s="1">
        <f t="shared" si="0"/>
        <v>-1.4999999999999999E-2</v>
      </c>
      <c r="G10" s="1">
        <f t="shared" si="1"/>
        <v>-8.5549438792094007E-2</v>
      </c>
    </row>
    <row r="11" spans="1:13">
      <c r="J11" s="3"/>
      <c r="K11" s="3"/>
      <c r="L11" s="3"/>
    </row>
    <row r="12" spans="1:13" ht="15.6">
      <c r="A12" s="1" t="s">
        <v>38</v>
      </c>
      <c r="B12" s="1">
        <v>0.15</v>
      </c>
      <c r="C12" s="1">
        <v>2</v>
      </c>
      <c r="D12" s="1">
        <f>-0.51*C12^2</f>
        <v>-2.04</v>
      </c>
      <c r="E12" s="1">
        <f>B12^0.5/(1+B12^0.5)</f>
        <v>0.27917451131852</v>
      </c>
      <c r="F12" s="1">
        <f>-0.3*B12</f>
        <v>-4.4999999999999998E-2</v>
      </c>
      <c r="G12" s="1">
        <f>D12*(E12+F12)</f>
        <v>-0.47771600308978002</v>
      </c>
      <c r="I12" s="1">
        <f>(G15+G16*3)-(G13+G12+G14)</f>
        <v>-0.71657400463467003</v>
      </c>
      <c r="J12" s="3">
        <v>22.47</v>
      </c>
      <c r="K12" s="3">
        <v>-21.753425995365301</v>
      </c>
      <c r="L12" s="3">
        <v>-21.8</v>
      </c>
      <c r="M12" s="1">
        <v>-21.7</v>
      </c>
    </row>
    <row r="13" spans="1:13" ht="15.6">
      <c r="A13" s="1" t="s">
        <v>14</v>
      </c>
      <c r="B13" s="1">
        <v>0.15</v>
      </c>
      <c r="C13" s="1">
        <v>-3</v>
      </c>
      <c r="D13" s="1">
        <f>-0.51*C13^2</f>
        <v>-4.59</v>
      </c>
      <c r="E13" s="1">
        <f>B13^0.5/(1+B13^0.5)</f>
        <v>0.27917451131852</v>
      </c>
      <c r="F13" s="1">
        <f t="shared" ref="F13:F14" si="2">-0.3*B13</f>
        <v>-4.4999999999999998E-2</v>
      </c>
      <c r="G13" s="1">
        <f t="shared" ref="G13:G14" si="3">D13*(E13+F13)</f>
        <v>-1.0748610069520099</v>
      </c>
      <c r="J13" s="3"/>
      <c r="K13" s="3"/>
      <c r="L13" s="3"/>
    </row>
    <row r="14" spans="1:13" ht="15.95">
      <c r="A14" s="1" t="s">
        <v>53</v>
      </c>
      <c r="B14" s="1">
        <v>0.15</v>
      </c>
      <c r="C14" s="1">
        <v>0</v>
      </c>
      <c r="D14" s="1">
        <f>-0.51*C14^2</f>
        <v>0</v>
      </c>
      <c r="E14" s="1">
        <f>B14^0.5/(1+B14^0.5)</f>
        <v>0.27917451131852</v>
      </c>
      <c r="F14" s="1">
        <f t="shared" si="2"/>
        <v>-4.4999999999999998E-2</v>
      </c>
      <c r="G14" s="1">
        <f t="shared" si="3"/>
        <v>0</v>
      </c>
      <c r="J14" s="3"/>
      <c r="K14" s="3"/>
      <c r="L14" s="3"/>
    </row>
    <row r="15" spans="1:13" ht="15.95">
      <c r="A15" s="1" t="s">
        <v>54</v>
      </c>
      <c r="B15" s="1">
        <v>0.15</v>
      </c>
      <c r="C15" s="1">
        <v>-4</v>
      </c>
      <c r="D15" s="1">
        <f>-0.51*C15^2</f>
        <v>-8.16</v>
      </c>
      <c r="E15" s="1">
        <f>B15^0.5/(1+B15^0.5)</f>
        <v>0.27917451131852</v>
      </c>
      <c r="F15" s="1">
        <f t="shared" ref="F15:F16" si="4">-0.3*B15</f>
        <v>-4.4999999999999998E-2</v>
      </c>
      <c r="G15" s="1">
        <f t="shared" ref="G15:G16" si="5">D15*(E15+F15)</f>
        <v>-1.9108640123591201</v>
      </c>
      <c r="J15" s="3"/>
      <c r="K15" s="3"/>
      <c r="L15" s="3"/>
    </row>
    <row r="16" spans="1:13" ht="15.6">
      <c r="A16" s="1" t="s">
        <v>30</v>
      </c>
      <c r="B16" s="1">
        <v>0.15</v>
      </c>
      <c r="C16" s="1">
        <v>1</v>
      </c>
      <c r="D16" s="1">
        <f>-0.51*C16^2</f>
        <v>-0.51</v>
      </c>
      <c r="E16" s="1">
        <f>B16^0.5/(1+B16^0.5)</f>
        <v>0.27917451131852</v>
      </c>
      <c r="F16" s="1">
        <f t="shared" si="4"/>
        <v>-4.4999999999999998E-2</v>
      </c>
      <c r="G16" s="1">
        <f t="shared" si="5"/>
        <v>-0.119429000772445</v>
      </c>
      <c r="L16" s="3"/>
    </row>
    <row r="17" spans="1:13">
      <c r="J17" s="3"/>
      <c r="K17" s="3"/>
    </row>
    <row r="18" spans="1:13" ht="15.6">
      <c r="A18" s="1" t="s">
        <v>38</v>
      </c>
      <c r="B18" s="1">
        <v>0.3</v>
      </c>
      <c r="C18" s="1">
        <v>2</v>
      </c>
      <c r="D18" s="1">
        <f>-0.51*C18^2</f>
        <v>-2.04</v>
      </c>
      <c r="E18" s="1">
        <f>B18^0.5/(1+B18^0.5)</f>
        <v>0.35388936786452302</v>
      </c>
      <c r="F18" s="1">
        <f>-0.3*B18</f>
        <v>-0.09</v>
      </c>
      <c r="G18" s="1">
        <f>D18*(E18+F18)</f>
        <v>-0.53833431044362701</v>
      </c>
      <c r="I18" s="1">
        <f>(G21+G22*3)-(G19+G18+G20)</f>
        <v>-0.80750146566544001</v>
      </c>
      <c r="J18" s="3">
        <v>23.27</v>
      </c>
      <c r="K18" s="3">
        <v>-22.4624985343346</v>
      </c>
      <c r="L18" s="1">
        <v>-22.49</v>
      </c>
      <c r="M18" s="1">
        <v>-22.43</v>
      </c>
    </row>
    <row r="19" spans="1:13" ht="15.6">
      <c r="A19" s="1" t="s">
        <v>14</v>
      </c>
      <c r="B19" s="1">
        <v>0.3</v>
      </c>
      <c r="C19" s="1">
        <v>-3</v>
      </c>
      <c r="D19" s="1">
        <f>-0.51*C19^2</f>
        <v>-4.59</v>
      </c>
      <c r="E19" s="1">
        <f>B19^0.5/(1+B19^0.5)</f>
        <v>0.35388936786452302</v>
      </c>
      <c r="F19" s="1">
        <f t="shared" ref="F19:F20" si="6">-0.3*B19</f>
        <v>-0.09</v>
      </c>
      <c r="G19" s="1">
        <f t="shared" ref="G19:G20" si="7">D19*(E19+F19)</f>
        <v>-1.2112521984981599</v>
      </c>
      <c r="J19" s="3"/>
      <c r="K19" s="3"/>
      <c r="L19" s="3"/>
    </row>
    <row r="20" spans="1:13" ht="15.95">
      <c r="A20" s="1" t="s">
        <v>53</v>
      </c>
      <c r="B20" s="1">
        <v>0.3</v>
      </c>
      <c r="C20" s="1">
        <v>0</v>
      </c>
      <c r="D20" s="1">
        <f>-0.51*C20^2</f>
        <v>0</v>
      </c>
      <c r="E20" s="1">
        <f>B20^0.5/(1+B20^0.5)</f>
        <v>0.35388936786452302</v>
      </c>
      <c r="F20" s="1">
        <f t="shared" si="6"/>
        <v>-0.09</v>
      </c>
      <c r="G20" s="1">
        <f t="shared" si="7"/>
        <v>0</v>
      </c>
      <c r="J20" s="3"/>
      <c r="K20" s="3"/>
      <c r="L20" s="3"/>
    </row>
    <row r="21" spans="1:13" ht="15.95">
      <c r="A21" s="1" t="s">
        <v>54</v>
      </c>
      <c r="B21" s="1">
        <v>0.3</v>
      </c>
      <c r="C21" s="1">
        <v>-4</v>
      </c>
      <c r="D21" s="1">
        <f>-0.51*C21^2</f>
        <v>-8.16</v>
      </c>
      <c r="E21" s="1">
        <f>B21^0.5/(1+B21^0.5)</f>
        <v>0.35388936786452302</v>
      </c>
      <c r="F21" s="1">
        <f t="shared" ref="F21:F22" si="8">-0.3*B21</f>
        <v>-0.09</v>
      </c>
      <c r="G21" s="1">
        <f t="shared" ref="G21:G22" si="9">D21*(E21+F21)</f>
        <v>-2.1533372417745098</v>
      </c>
      <c r="J21" s="3"/>
      <c r="K21" s="3"/>
    </row>
    <row r="22" spans="1:13" ht="15.6">
      <c r="A22" s="1" t="s">
        <v>30</v>
      </c>
      <c r="B22" s="1">
        <v>0.3</v>
      </c>
      <c r="C22" s="1">
        <v>1</v>
      </c>
      <c r="D22" s="1">
        <f>-0.51*C22^2</f>
        <v>-0.51</v>
      </c>
      <c r="E22" s="1">
        <f>B22^0.5/(1+B22^0.5)</f>
        <v>0.35388936786452302</v>
      </c>
      <c r="F22" s="1">
        <f t="shared" si="8"/>
        <v>-0.09</v>
      </c>
      <c r="G22" s="1">
        <f t="shared" si="9"/>
        <v>-0.134583577610907</v>
      </c>
    </row>
    <row r="23" spans="1:13">
      <c r="J23" s="3"/>
      <c r="K23" s="3"/>
      <c r="L23" s="3"/>
    </row>
    <row r="24" spans="1:13" ht="15.6">
      <c r="A24" s="1" t="s">
        <v>38</v>
      </c>
      <c r="B24" s="1">
        <v>0.5</v>
      </c>
      <c r="C24" s="1">
        <v>2</v>
      </c>
      <c r="D24" s="1">
        <f>-0.51*C24^2</f>
        <v>-2.04</v>
      </c>
      <c r="E24" s="1">
        <f>B24^0.5/(1+B24^0.5)</f>
        <v>0.41421356237309498</v>
      </c>
      <c r="F24" s="1">
        <f>-0.3*B24</f>
        <v>-0.15</v>
      </c>
      <c r="G24" s="1">
        <f>D24*(E24+F24)</f>
        <v>-0.53899566724111403</v>
      </c>
      <c r="I24" s="1">
        <f>(G27+G28*3)-(G25+G24+G26)</f>
        <v>-0.80849350086167104</v>
      </c>
      <c r="J24" s="3">
        <v>22.75</v>
      </c>
      <c r="K24" s="3">
        <v>-21.941506499138299</v>
      </c>
      <c r="L24" s="3">
        <v>-21.91</v>
      </c>
      <c r="M24" s="1">
        <v>-21.97</v>
      </c>
    </row>
    <row r="25" spans="1:13" ht="15.6">
      <c r="A25" s="1" t="s">
        <v>14</v>
      </c>
      <c r="B25" s="1">
        <v>0.5</v>
      </c>
      <c r="C25" s="1">
        <v>-3</v>
      </c>
      <c r="D25" s="1">
        <f>-0.51*C25^2</f>
        <v>-4.59</v>
      </c>
      <c r="E25" s="1">
        <f>B25^0.5/(1+B25^0.5)</f>
        <v>0.41421356237309498</v>
      </c>
      <c r="F25" s="1">
        <f t="shared" ref="F25:F26" si="10">-0.3*B25</f>
        <v>-0.15</v>
      </c>
      <c r="G25" s="1">
        <f t="shared" ref="G25:G26" si="11">D25*(E25+F25)</f>
        <v>-1.2127402512925101</v>
      </c>
      <c r="J25" s="3"/>
      <c r="K25" s="3"/>
    </row>
    <row r="26" spans="1:13" ht="15.95">
      <c r="A26" s="1" t="s">
        <v>53</v>
      </c>
      <c r="B26" s="1">
        <v>0.5</v>
      </c>
      <c r="C26" s="1">
        <v>0</v>
      </c>
      <c r="D26" s="1">
        <f>-0.51*C26^2</f>
        <v>0</v>
      </c>
      <c r="E26" s="1">
        <f>B26^0.5/(1+B26^0.5)</f>
        <v>0.41421356237309498</v>
      </c>
      <c r="F26" s="1">
        <f t="shared" si="10"/>
        <v>-0.15</v>
      </c>
      <c r="G26" s="1">
        <f t="shared" si="11"/>
        <v>0</v>
      </c>
      <c r="J26" s="3"/>
      <c r="K26" s="3"/>
    </row>
    <row r="27" spans="1:13" ht="15.95">
      <c r="A27" s="1" t="s">
        <v>54</v>
      </c>
      <c r="B27" s="1">
        <v>0.5</v>
      </c>
      <c r="C27" s="1">
        <v>-4</v>
      </c>
      <c r="D27" s="1">
        <f>-0.51*C27^2</f>
        <v>-8.16</v>
      </c>
      <c r="E27" s="1">
        <f>B27^0.5/(1+B27^0.5)</f>
        <v>0.41421356237309498</v>
      </c>
      <c r="F27" s="1">
        <f t="shared" ref="F27:F28" si="12">-0.3*B27</f>
        <v>-0.15</v>
      </c>
      <c r="G27" s="1">
        <f t="shared" ref="G27:G28" si="13">D27*(E27+F27)</f>
        <v>-2.1559826689644601</v>
      </c>
      <c r="J27" s="3"/>
      <c r="K27" s="3"/>
    </row>
    <row r="28" spans="1:13" ht="15.6">
      <c r="A28" s="1" t="s">
        <v>30</v>
      </c>
      <c r="B28" s="1">
        <v>0.5</v>
      </c>
      <c r="C28" s="1">
        <v>1</v>
      </c>
      <c r="D28" s="1">
        <f>-0.51*C28^2</f>
        <v>-0.51</v>
      </c>
      <c r="E28" s="1">
        <f>B28^0.5/(1+B28^0.5)</f>
        <v>0.41421356237309498</v>
      </c>
      <c r="F28" s="1">
        <f t="shared" si="12"/>
        <v>-0.15</v>
      </c>
      <c r="G28" s="1">
        <f t="shared" si="13"/>
        <v>-0.13474891681027901</v>
      </c>
    </row>
    <row r="29" spans="1:13">
      <c r="J29" s="3"/>
      <c r="K29" s="3"/>
    </row>
    <row r="30" spans="1:13" ht="15.6">
      <c r="A30" s="1" t="s">
        <v>38</v>
      </c>
      <c r="B30" s="1">
        <v>1</v>
      </c>
      <c r="C30" s="1">
        <v>2</v>
      </c>
      <c r="D30" s="1">
        <f>-0.51*C30^2</f>
        <v>-2.04</v>
      </c>
      <c r="E30" s="1">
        <f>B30^0.5/(1+B30^0.5)</f>
        <v>0.5</v>
      </c>
      <c r="F30" s="1">
        <f>-0.3*B30</f>
        <v>-0.3</v>
      </c>
      <c r="G30" s="1">
        <f>D30*(E30+F30)</f>
        <v>-0.40799999999999997</v>
      </c>
      <c r="I30" s="1">
        <f>(G33+G34*3)-(G31+G30+G32)</f>
        <v>-0.61199999999999999</v>
      </c>
      <c r="J30" s="3">
        <v>23.68</v>
      </c>
      <c r="K30" s="3">
        <v>-23.068000000000001</v>
      </c>
      <c r="L30" s="1">
        <v>-23.12</v>
      </c>
      <c r="M30" s="1">
        <v>-23.02</v>
      </c>
    </row>
    <row r="31" spans="1:13" ht="15.6">
      <c r="A31" s="1" t="s">
        <v>14</v>
      </c>
      <c r="B31" s="1">
        <v>1</v>
      </c>
      <c r="C31" s="1">
        <v>-3</v>
      </c>
      <c r="D31" s="1">
        <f>-0.51*C31^2</f>
        <v>-4.59</v>
      </c>
      <c r="E31" s="1">
        <f>B31^0.5/(1+B31^0.5)</f>
        <v>0.5</v>
      </c>
      <c r="F31" s="1">
        <f t="shared" ref="F31:F32" si="14">-0.3*B31</f>
        <v>-0.3</v>
      </c>
      <c r="G31" s="1">
        <f t="shared" ref="G31:G32" si="15">D31*(E31+F31)</f>
        <v>-0.91800000000000004</v>
      </c>
      <c r="J31" s="3"/>
      <c r="K31" s="3"/>
    </row>
    <row r="32" spans="1:13" ht="15.95">
      <c r="A32" s="1" t="s">
        <v>53</v>
      </c>
      <c r="B32" s="1">
        <v>1</v>
      </c>
      <c r="C32" s="1">
        <v>0</v>
      </c>
      <c r="D32" s="1">
        <f>-0.51*C32^2</f>
        <v>0</v>
      </c>
      <c r="E32" s="1">
        <f>B32^0.5/(1+B32^0.5)</f>
        <v>0.5</v>
      </c>
      <c r="F32" s="1">
        <f t="shared" si="14"/>
        <v>-0.3</v>
      </c>
      <c r="G32" s="1">
        <f t="shared" si="15"/>
        <v>0</v>
      </c>
      <c r="J32" s="3"/>
      <c r="K32" s="3"/>
    </row>
    <row r="33" spans="1:11" ht="15.95">
      <c r="A33" s="1" t="s">
        <v>54</v>
      </c>
      <c r="B33" s="1">
        <v>1</v>
      </c>
      <c r="C33" s="1">
        <v>-4</v>
      </c>
      <c r="D33" s="1">
        <f>-0.51*C33^2</f>
        <v>-8.16</v>
      </c>
      <c r="E33" s="1">
        <f>B33^0.5/(1+B33^0.5)</f>
        <v>0.5</v>
      </c>
      <c r="F33" s="1">
        <f t="shared" ref="F33:F34" si="16">-0.3*B33</f>
        <v>-0.3</v>
      </c>
      <c r="G33" s="1">
        <f t="shared" ref="G33:G34" si="17">D33*(E33+F33)</f>
        <v>-1.6319999999999999</v>
      </c>
      <c r="J33" s="3"/>
      <c r="K33" s="3"/>
    </row>
    <row r="34" spans="1:11" ht="15.6">
      <c r="A34" s="1" t="s">
        <v>30</v>
      </c>
      <c r="B34" s="1">
        <v>1</v>
      </c>
      <c r="C34" s="1">
        <v>1</v>
      </c>
      <c r="D34" s="1">
        <f>-0.51*C34^2</f>
        <v>-0.51</v>
      </c>
      <c r="E34" s="1">
        <f>B34^0.5/(1+B34^0.5)</f>
        <v>0.5</v>
      </c>
      <c r="F34" s="1">
        <f t="shared" si="16"/>
        <v>-0.3</v>
      </c>
      <c r="G34" s="1">
        <f t="shared" si="17"/>
        <v>-0.10199999999999999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34"/>
  <sheetViews>
    <sheetView tabSelected="1" workbookViewId="0">
      <selection activeCell="K14" sqref="K14"/>
    </sheetView>
  </sheetViews>
  <sheetFormatPr defaultColWidth="9.125" defaultRowHeight="12.95"/>
  <cols>
    <col min="1" max="1" width="35.25" style="1" customWidth="1"/>
    <col min="2" max="2" width="9.125" style="1"/>
    <col min="3" max="4" width="9.625" style="1" customWidth="1"/>
    <col min="5" max="5" width="12.25" style="1" customWidth="1"/>
    <col min="6" max="6" width="9.625" style="1" customWidth="1"/>
    <col min="7" max="7" width="12.75" style="1" customWidth="1"/>
    <col min="8" max="8" width="9.125" style="1"/>
    <col min="9" max="9" width="10.75" style="1"/>
    <col min="10" max="16384" width="9.125" style="1"/>
  </cols>
  <sheetData>
    <row r="2" spans="1:13">
      <c r="A2" s="4"/>
      <c r="B2" s="4">
        <v>0</v>
      </c>
      <c r="C2" s="5">
        <v>0.05</v>
      </c>
      <c r="D2" s="5">
        <v>0.15</v>
      </c>
      <c r="E2" s="5">
        <v>0.3</v>
      </c>
      <c r="F2" s="5">
        <v>0.5</v>
      </c>
      <c r="G2" s="5">
        <v>1</v>
      </c>
      <c r="H2" s="5"/>
      <c r="I2" s="5"/>
    </row>
    <row r="3" spans="1:13" ht="24" customHeight="1">
      <c r="A3" s="6" t="s">
        <v>55</v>
      </c>
      <c r="B3" s="4" t="s">
        <v>1</v>
      </c>
      <c r="C3" s="5" t="s">
        <v>56</v>
      </c>
      <c r="D3" s="5" t="s">
        <v>57</v>
      </c>
      <c r="E3" s="5" t="s">
        <v>58</v>
      </c>
      <c r="F3" s="11" t="s">
        <v>59</v>
      </c>
      <c r="G3" s="5" t="s">
        <v>60</v>
      </c>
      <c r="H3" s="5"/>
      <c r="I3" s="8"/>
      <c r="J3" s="8"/>
      <c r="K3" s="8"/>
    </row>
    <row r="4" spans="1:13">
      <c r="A4" s="7"/>
      <c r="B4" s="7"/>
      <c r="C4" s="5"/>
      <c r="D4" s="5"/>
      <c r="E4" s="5"/>
      <c r="F4" s="5"/>
      <c r="G4" s="5"/>
      <c r="H4" s="7"/>
      <c r="I4" s="5"/>
    </row>
    <row r="5" spans="1:13" ht="15.6">
      <c r="B5" s="1" t="s">
        <v>7</v>
      </c>
      <c r="C5" s="1" t="s">
        <v>8</v>
      </c>
      <c r="J5" s="9" t="s">
        <v>9</v>
      </c>
      <c r="K5" s="9" t="s">
        <v>10</v>
      </c>
      <c r="L5" s="9" t="s">
        <v>11</v>
      </c>
      <c r="M5" s="9" t="s">
        <v>12</v>
      </c>
    </row>
    <row r="6" spans="1:13" ht="15.6">
      <c r="A6" s="1" t="s">
        <v>61</v>
      </c>
      <c r="B6" s="1">
        <v>0.05</v>
      </c>
      <c r="C6" s="1">
        <v>2</v>
      </c>
      <c r="D6" s="1">
        <f>-0.51*C6^2</f>
        <v>-2.04</v>
      </c>
      <c r="E6" s="1">
        <f>B6^0.5/(1+B6^0.5)</f>
        <v>0.18274399763155699</v>
      </c>
      <c r="F6" s="1">
        <f>-0.3*B6</f>
        <v>-1.4999999999999999E-2</v>
      </c>
      <c r="G6" s="1">
        <f>D6*(E6+F6)</f>
        <v>-0.34219775516837603</v>
      </c>
      <c r="I6" s="1">
        <f>(G9+G10*2)-(2*G7+2*G6+2*G8)</f>
        <v>0.68439551033675605</v>
      </c>
      <c r="J6" s="3">
        <v>1.87</v>
      </c>
      <c r="K6" s="3">
        <v>-1.18560448966325</v>
      </c>
      <c r="L6" s="1">
        <v>-1.21</v>
      </c>
      <c r="M6" s="1">
        <v>-1.17</v>
      </c>
    </row>
    <row r="7" spans="1:13" ht="15.6">
      <c r="A7" s="1" t="s">
        <v>62</v>
      </c>
      <c r="B7" s="1">
        <v>0.05</v>
      </c>
      <c r="C7" s="1">
        <v>-3</v>
      </c>
      <c r="D7" s="1">
        <f>-0.51*C7^2</f>
        <v>-4.59</v>
      </c>
      <c r="E7" s="1">
        <f>B7^0.5/(1+B7^0.5)</f>
        <v>0.18274399763155699</v>
      </c>
      <c r="F7" s="1">
        <f t="shared" ref="F7:F10" si="0">-0.3*B7</f>
        <v>-1.4999999999999999E-2</v>
      </c>
      <c r="G7" s="1">
        <f t="shared" ref="G7:G10" si="1">D7*(E7+F7)</f>
        <v>-0.76994494912884603</v>
      </c>
      <c r="J7" s="3"/>
      <c r="K7" s="3">
        <f>I6-J6</f>
        <v>-1.1856044896632401</v>
      </c>
    </row>
    <row r="8" spans="1:13" ht="15.95">
      <c r="A8" s="1" t="s">
        <v>63</v>
      </c>
      <c r="B8" s="1">
        <v>0.05</v>
      </c>
      <c r="C8" s="1">
        <v>0</v>
      </c>
      <c r="D8" s="1">
        <f>-0.51*C8^2</f>
        <v>0</v>
      </c>
      <c r="E8" s="1">
        <f>B8^0.5/(1+B8^0.5)</f>
        <v>0.18274399763155699</v>
      </c>
      <c r="F8" s="1">
        <f t="shared" si="0"/>
        <v>-1.4999999999999999E-2</v>
      </c>
      <c r="G8" s="1">
        <f t="shared" si="1"/>
        <v>0</v>
      </c>
      <c r="J8" s="3"/>
      <c r="K8" s="3"/>
    </row>
    <row r="9" spans="1:13" ht="15.95">
      <c r="A9" s="1" t="s">
        <v>64</v>
      </c>
      <c r="B9" s="1">
        <v>0.05</v>
      </c>
      <c r="C9" s="1">
        <v>-4</v>
      </c>
      <c r="D9" s="1">
        <f>-0.51*C9^2</f>
        <v>-8.16</v>
      </c>
      <c r="E9" s="1">
        <f>B9^0.5/(1+B9^0.5)</f>
        <v>0.18274399763155699</v>
      </c>
      <c r="F9" s="1">
        <f t="shared" si="0"/>
        <v>-1.4999999999999999E-2</v>
      </c>
      <c r="G9" s="1">
        <f t="shared" si="1"/>
        <v>-1.3687910206734999</v>
      </c>
      <c r="J9" s="3"/>
      <c r="K9" s="3"/>
    </row>
    <row r="10" spans="1:13" ht="15.6">
      <c r="A10" s="1" t="s">
        <v>22</v>
      </c>
      <c r="B10" s="1">
        <v>0.05</v>
      </c>
      <c r="C10" s="1">
        <v>1</v>
      </c>
      <c r="D10" s="1">
        <f>-0.51*C10^2</f>
        <v>-0.51</v>
      </c>
      <c r="E10" s="1">
        <f>B10^0.5/(1+B10^0.5)</f>
        <v>0.18274399763155699</v>
      </c>
      <c r="F10" s="1">
        <f t="shared" si="0"/>
        <v>-1.4999999999999999E-2</v>
      </c>
      <c r="G10" s="1">
        <f t="shared" si="1"/>
        <v>-8.5549438792094007E-2</v>
      </c>
    </row>
    <row r="12" spans="1:13" ht="15.6">
      <c r="A12" s="1" t="s">
        <v>61</v>
      </c>
      <c r="B12" s="1">
        <v>0.15</v>
      </c>
      <c r="C12" s="1">
        <v>2</v>
      </c>
      <c r="D12" s="1">
        <f>-0.51*C12^2</f>
        <v>-2.04</v>
      </c>
      <c r="E12" s="1">
        <f>B12^0.5/(1+B12^0.5)</f>
        <v>0.27917451131852</v>
      </c>
      <c r="F12" s="1">
        <f>-0.3*B12</f>
        <v>-4.4999999999999998E-2</v>
      </c>
      <c r="G12" s="1">
        <f>D12*(E12+F12)</f>
        <v>-0.47771600308978002</v>
      </c>
      <c r="I12" s="1">
        <f>(G15+G16*2)-(2*G13+2*G12+2*G14)</f>
        <v>0.95543200617956003</v>
      </c>
      <c r="J12" s="3">
        <v>3.07</v>
      </c>
      <c r="K12" s="3">
        <v>-2.1145679938204398</v>
      </c>
      <c r="L12" s="1">
        <v>-2.19</v>
      </c>
      <c r="M12" s="1">
        <v>-2.0299999999999998</v>
      </c>
    </row>
    <row r="13" spans="1:13" ht="15.6">
      <c r="A13" s="1" t="s">
        <v>62</v>
      </c>
      <c r="B13" s="1">
        <v>0.15</v>
      </c>
      <c r="C13" s="1">
        <v>-3</v>
      </c>
      <c r="D13" s="1">
        <f>-0.51*C13^2</f>
        <v>-4.59</v>
      </c>
      <c r="E13" s="1">
        <f>B13^0.5/(1+B13^0.5)</f>
        <v>0.27917451131852</v>
      </c>
      <c r="F13" s="1">
        <f t="shared" ref="F13:F14" si="2">-0.3*B13</f>
        <v>-4.4999999999999998E-2</v>
      </c>
      <c r="G13" s="1">
        <f t="shared" ref="G13:G14" si="3">D13*(E13+F13)</f>
        <v>-1.0748610069520099</v>
      </c>
      <c r="J13" s="3"/>
      <c r="K13" s="3">
        <f>I12-J12</f>
        <v>-2.1145679938204398</v>
      </c>
    </row>
    <row r="14" spans="1:13" ht="15.95">
      <c r="A14" s="1" t="s">
        <v>63</v>
      </c>
      <c r="B14" s="1">
        <v>0.15</v>
      </c>
      <c r="C14" s="1">
        <v>0</v>
      </c>
      <c r="D14" s="1">
        <f>-0.51*C14^2</f>
        <v>0</v>
      </c>
      <c r="E14" s="1">
        <f>B14^0.5/(1+B14^0.5)</f>
        <v>0.27917451131852</v>
      </c>
      <c r="F14" s="1">
        <f t="shared" si="2"/>
        <v>-4.4999999999999998E-2</v>
      </c>
      <c r="G14" s="1">
        <f t="shared" si="3"/>
        <v>0</v>
      </c>
      <c r="J14" s="3"/>
      <c r="K14" s="3"/>
    </row>
    <row r="15" spans="1:13" ht="15.95">
      <c r="A15" s="1" t="s">
        <v>64</v>
      </c>
      <c r="B15" s="1">
        <v>0.15</v>
      </c>
      <c r="C15" s="1">
        <v>-4</v>
      </c>
      <c r="D15" s="1">
        <f>-0.51*C15^2</f>
        <v>-8.16</v>
      </c>
      <c r="E15" s="1">
        <f>B15^0.5/(1+B15^0.5)</f>
        <v>0.27917451131852</v>
      </c>
      <c r="F15" s="1">
        <f t="shared" ref="F15:F16" si="4">-0.3*B15</f>
        <v>-4.4999999999999998E-2</v>
      </c>
      <c r="G15" s="1">
        <f t="shared" ref="G15:G16" si="5">D15*(E15+F15)</f>
        <v>-1.9108640123591201</v>
      </c>
      <c r="J15" s="3"/>
      <c r="K15" s="3"/>
    </row>
    <row r="16" spans="1:13" ht="15.6">
      <c r="A16" s="1" t="s">
        <v>22</v>
      </c>
      <c r="B16" s="1">
        <v>0.15</v>
      </c>
      <c r="C16" s="1">
        <v>1</v>
      </c>
      <c r="D16" s="1">
        <f>-0.51*C16^2</f>
        <v>-0.51</v>
      </c>
      <c r="E16" s="1">
        <f>B16^0.5/(1+B16^0.5)</f>
        <v>0.27917451131852</v>
      </c>
      <c r="F16" s="1">
        <f t="shared" si="4"/>
        <v>-4.4999999999999998E-2</v>
      </c>
      <c r="G16" s="1">
        <f t="shared" si="5"/>
        <v>-0.119429000772445</v>
      </c>
    </row>
    <row r="18" spans="1:13" ht="15.6">
      <c r="A18" s="1" t="s">
        <v>61</v>
      </c>
      <c r="B18" s="1">
        <v>0.3</v>
      </c>
      <c r="C18" s="1">
        <v>2</v>
      </c>
      <c r="D18" s="1">
        <f>-0.51*C18^2</f>
        <v>-2.04</v>
      </c>
      <c r="E18" s="1">
        <f>B18^0.5/(1+B18^0.5)</f>
        <v>0.35388936786452302</v>
      </c>
      <c r="F18" s="1">
        <f>-0.3*B18</f>
        <v>-0.09</v>
      </c>
      <c r="G18" s="1">
        <f>D18*(E18+F18)</f>
        <v>-0.53833431044362701</v>
      </c>
      <c r="I18" s="1">
        <f>(G21+G22*2)-(2*G19+2*G18+2*G20)</f>
        <v>1.07666862088725</v>
      </c>
      <c r="J18" s="3">
        <v>3.35</v>
      </c>
      <c r="K18" s="3">
        <v>-2.2733313791127499</v>
      </c>
      <c r="L18" s="1">
        <v>-2.33</v>
      </c>
      <c r="M18" s="1">
        <v>-2.21</v>
      </c>
    </row>
    <row r="19" spans="1:13" ht="15.6">
      <c r="A19" s="1" t="s">
        <v>62</v>
      </c>
      <c r="B19" s="1">
        <v>0.3</v>
      </c>
      <c r="C19" s="1">
        <v>-3</v>
      </c>
      <c r="D19" s="1">
        <f>-0.51*C19^2</f>
        <v>-4.59</v>
      </c>
      <c r="E19" s="1">
        <f>B19^0.5/(1+B19^0.5)</f>
        <v>0.35388936786452302</v>
      </c>
      <c r="F19" s="1">
        <f t="shared" ref="F19:F20" si="6">-0.3*B19</f>
        <v>-0.09</v>
      </c>
      <c r="G19" s="1">
        <f t="shared" ref="G19:G20" si="7">D19*(E19+F19)</f>
        <v>-1.2112521984981599</v>
      </c>
      <c r="J19" s="3"/>
      <c r="K19" s="3"/>
    </row>
    <row r="20" spans="1:13" ht="15.95">
      <c r="A20" s="1" t="s">
        <v>63</v>
      </c>
      <c r="B20" s="1">
        <v>0.3</v>
      </c>
      <c r="C20" s="1">
        <v>0</v>
      </c>
      <c r="D20" s="1">
        <f>-0.51*C20^2</f>
        <v>0</v>
      </c>
      <c r="E20" s="1">
        <f>B20^0.5/(1+B20^0.5)</f>
        <v>0.35388936786452302</v>
      </c>
      <c r="F20" s="1">
        <f t="shared" si="6"/>
        <v>-0.09</v>
      </c>
      <c r="G20" s="1">
        <f t="shared" si="7"/>
        <v>0</v>
      </c>
      <c r="J20" s="3"/>
      <c r="K20" s="3"/>
    </row>
    <row r="21" spans="1:13" ht="15.95">
      <c r="A21" s="1" t="s">
        <v>64</v>
      </c>
      <c r="B21" s="1">
        <v>0.3</v>
      </c>
      <c r="C21" s="1">
        <v>-4</v>
      </c>
      <c r="D21" s="1">
        <f>-0.51*C21^2</f>
        <v>-8.16</v>
      </c>
      <c r="E21" s="1">
        <f>B21^0.5/(1+B21^0.5)</f>
        <v>0.35388936786452302</v>
      </c>
      <c r="F21" s="1">
        <f t="shared" ref="F21:F22" si="8">-0.3*B21</f>
        <v>-0.09</v>
      </c>
      <c r="G21" s="1">
        <f t="shared" ref="G21:G22" si="9">D21*(E21+F21)</f>
        <v>-2.1533372417745098</v>
      </c>
      <c r="J21" s="3"/>
      <c r="K21" s="3"/>
    </row>
    <row r="22" spans="1:13" ht="15.6">
      <c r="A22" s="1" t="s">
        <v>22</v>
      </c>
      <c r="B22" s="1">
        <v>0.3</v>
      </c>
      <c r="C22" s="1">
        <v>1</v>
      </c>
      <c r="D22" s="1">
        <f>-0.51*C22^2</f>
        <v>-0.51</v>
      </c>
      <c r="E22" s="1">
        <f>B22^0.5/(1+B22^0.5)</f>
        <v>0.35388936786452302</v>
      </c>
      <c r="F22" s="1">
        <f t="shared" si="8"/>
        <v>-0.09</v>
      </c>
      <c r="G22" s="1">
        <f t="shared" si="9"/>
        <v>-0.134583577610907</v>
      </c>
    </row>
    <row r="24" spans="1:13" ht="15.6">
      <c r="A24" s="1" t="s">
        <v>61</v>
      </c>
      <c r="B24" s="1">
        <v>0.5</v>
      </c>
      <c r="C24" s="1">
        <v>2</v>
      </c>
      <c r="D24" s="1">
        <f>-0.51*C24^2</f>
        <v>-2.04</v>
      </c>
      <c r="E24" s="1">
        <f>B24^0.5/(1+B24^0.5)</f>
        <v>0.41421356237309498</v>
      </c>
      <c r="F24" s="1">
        <f>-0.3*B24</f>
        <v>-0.15</v>
      </c>
      <c r="G24" s="1">
        <f>D24*(E24+F24)</f>
        <v>-0.53899566724111403</v>
      </c>
      <c r="I24" s="1">
        <f>(G27+G28*2)-(2*G25+2*G24+2*G26)</f>
        <v>1.0779913344822301</v>
      </c>
      <c r="J24" s="3">
        <v>3.16</v>
      </c>
      <c r="K24" s="3">
        <v>-2.0820086655177699</v>
      </c>
      <c r="L24" s="1">
        <v>-2.1</v>
      </c>
      <c r="M24" s="1">
        <v>-2.06</v>
      </c>
    </row>
    <row r="25" spans="1:13" ht="15.6">
      <c r="A25" s="1" t="s">
        <v>62</v>
      </c>
      <c r="B25" s="1">
        <v>0.5</v>
      </c>
      <c r="C25" s="1">
        <v>-3</v>
      </c>
      <c r="D25" s="1">
        <f>-0.51*C25^2</f>
        <v>-4.59</v>
      </c>
      <c r="E25" s="1">
        <f>B25^0.5/(1+B25^0.5)</f>
        <v>0.41421356237309498</v>
      </c>
      <c r="F25" s="1">
        <f t="shared" ref="F25:F26" si="10">-0.3*B25</f>
        <v>-0.15</v>
      </c>
      <c r="G25" s="1">
        <f t="shared" ref="G25:G26" si="11">D25*(E25+F25)</f>
        <v>-1.2127402512925101</v>
      </c>
      <c r="J25" s="3"/>
      <c r="K25" s="3"/>
    </row>
    <row r="26" spans="1:13" ht="15.95">
      <c r="A26" s="1" t="s">
        <v>63</v>
      </c>
      <c r="B26" s="1">
        <v>0.5</v>
      </c>
      <c r="C26" s="1">
        <v>0</v>
      </c>
      <c r="D26" s="1">
        <f>-0.51*C26^2</f>
        <v>0</v>
      </c>
      <c r="E26" s="1">
        <f>B26^0.5/(1+B26^0.5)</f>
        <v>0.41421356237309498</v>
      </c>
      <c r="F26" s="1">
        <f t="shared" si="10"/>
        <v>-0.15</v>
      </c>
      <c r="G26" s="1">
        <f t="shared" si="11"/>
        <v>0</v>
      </c>
      <c r="J26" s="3"/>
      <c r="K26" s="3"/>
    </row>
    <row r="27" spans="1:13" ht="15.95">
      <c r="A27" s="1" t="s">
        <v>64</v>
      </c>
      <c r="B27" s="1">
        <v>0.5</v>
      </c>
      <c r="C27" s="1">
        <v>-4</v>
      </c>
      <c r="D27" s="1">
        <f>-0.51*C27^2</f>
        <v>-8.16</v>
      </c>
      <c r="E27" s="1">
        <f>B27^0.5/(1+B27^0.5)</f>
        <v>0.41421356237309498</v>
      </c>
      <c r="F27" s="1">
        <f t="shared" ref="F27:F28" si="12">-0.3*B27</f>
        <v>-0.15</v>
      </c>
      <c r="G27" s="1">
        <f t="shared" ref="G27:G28" si="13">D27*(E27+F27)</f>
        <v>-2.1559826689644601</v>
      </c>
      <c r="J27" s="3"/>
      <c r="K27" s="3"/>
    </row>
    <row r="28" spans="1:13" ht="15.6">
      <c r="A28" s="1" t="s">
        <v>22</v>
      </c>
      <c r="B28" s="1">
        <v>0.5</v>
      </c>
      <c r="C28" s="1">
        <v>1</v>
      </c>
      <c r="D28" s="1">
        <f>-0.51*C28^2</f>
        <v>-0.51</v>
      </c>
      <c r="E28" s="1">
        <f>B28^0.5/(1+B28^0.5)</f>
        <v>0.41421356237309498</v>
      </c>
      <c r="F28" s="1">
        <f t="shared" si="12"/>
        <v>-0.15</v>
      </c>
      <c r="G28" s="1">
        <f t="shared" si="13"/>
        <v>-0.13474891681027901</v>
      </c>
    </row>
    <row r="30" spans="1:13" ht="15.6">
      <c r="A30" s="1" t="s">
        <v>61</v>
      </c>
      <c r="B30" s="1">
        <v>1</v>
      </c>
      <c r="C30" s="1">
        <v>2</v>
      </c>
      <c r="D30" s="1">
        <f>-0.51*C30^2</f>
        <v>-2.04</v>
      </c>
      <c r="E30" s="1">
        <f>B30^0.5/(1+B30^0.5)</f>
        <v>0.5</v>
      </c>
      <c r="F30" s="1">
        <f>-0.3*B30</f>
        <v>-0.3</v>
      </c>
      <c r="G30" s="1">
        <f>D30*(E30+F30)</f>
        <v>-0.40799999999999997</v>
      </c>
      <c r="I30" s="1">
        <f>(G33+G34*2)-(2*G31+2*G30+2*G32)</f>
        <v>0.81599999999999995</v>
      </c>
      <c r="J30" s="3">
        <v>3.39</v>
      </c>
      <c r="K30" s="3">
        <v>-2.5739999999999998</v>
      </c>
      <c r="L30" s="1">
        <v>-2.66</v>
      </c>
      <c r="M30" s="1">
        <v>-2.48</v>
      </c>
    </row>
    <row r="31" spans="1:13" ht="15.6">
      <c r="A31" s="1" t="s">
        <v>62</v>
      </c>
      <c r="B31" s="1">
        <v>1</v>
      </c>
      <c r="C31" s="1">
        <v>-3</v>
      </c>
      <c r="D31" s="1">
        <f>-0.51*C31^2</f>
        <v>-4.59</v>
      </c>
      <c r="E31" s="1">
        <f>B31^0.5/(1+B31^0.5)</f>
        <v>0.5</v>
      </c>
      <c r="F31" s="1">
        <f t="shared" ref="F31:F32" si="14">-0.3*B31</f>
        <v>-0.3</v>
      </c>
      <c r="G31" s="1">
        <f t="shared" ref="G31:G32" si="15">D31*(E31+F31)</f>
        <v>-0.91800000000000004</v>
      </c>
      <c r="J31" s="3"/>
      <c r="K31" s="3"/>
    </row>
    <row r="32" spans="1:13" ht="15.95">
      <c r="A32" s="1" t="s">
        <v>63</v>
      </c>
      <c r="B32" s="1">
        <v>1</v>
      </c>
      <c r="C32" s="1">
        <v>0</v>
      </c>
      <c r="D32" s="1">
        <f>-0.51*C32^2</f>
        <v>0</v>
      </c>
      <c r="E32" s="1">
        <f>B32^0.5/(1+B32^0.5)</f>
        <v>0.5</v>
      </c>
      <c r="F32" s="1">
        <f t="shared" si="14"/>
        <v>-0.3</v>
      </c>
      <c r="G32" s="1">
        <f t="shared" si="15"/>
        <v>0</v>
      </c>
      <c r="J32" s="3"/>
      <c r="K32" s="3"/>
    </row>
    <row r="33" spans="1:11" ht="15.95">
      <c r="A33" s="1" t="s">
        <v>64</v>
      </c>
      <c r="B33" s="1">
        <v>1</v>
      </c>
      <c r="C33" s="1">
        <v>-4</v>
      </c>
      <c r="D33" s="1">
        <f>-0.51*C33^2</f>
        <v>-8.16</v>
      </c>
      <c r="E33" s="1">
        <f>B33^0.5/(1+B33^0.5)</f>
        <v>0.5</v>
      </c>
      <c r="F33" s="1">
        <f t="shared" ref="F33:F34" si="16">-0.3*B33</f>
        <v>-0.3</v>
      </c>
      <c r="G33" s="1">
        <f t="shared" ref="G33:G34" si="17">D33*(E33+F33)</f>
        <v>-1.6319999999999999</v>
      </c>
      <c r="J33" s="3"/>
      <c r="K33" s="3"/>
    </row>
    <row r="34" spans="1:11" ht="15.6">
      <c r="A34" s="1" t="s">
        <v>22</v>
      </c>
      <c r="B34" s="1">
        <v>1</v>
      </c>
      <c r="C34" s="1">
        <v>1</v>
      </c>
      <c r="D34" s="1">
        <f>-0.51*C34^2</f>
        <v>-0.51</v>
      </c>
      <c r="E34" s="1">
        <f>B34^0.5/(1+B34^0.5)</f>
        <v>0.5</v>
      </c>
      <c r="F34" s="1">
        <f t="shared" si="16"/>
        <v>-0.3</v>
      </c>
      <c r="G34" s="1">
        <f t="shared" si="17"/>
        <v>-0.10199999999999999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0"/>
  <sheetViews>
    <sheetView zoomScale="85" zoomScaleNormal="85" workbookViewId="0">
      <selection activeCell="H52" sqref="H52"/>
    </sheetView>
  </sheetViews>
  <sheetFormatPr defaultColWidth="9.125" defaultRowHeight="12.95"/>
  <cols>
    <col min="1" max="1" width="13" style="1" customWidth="1"/>
    <col min="2" max="2" width="14.875" style="1" customWidth="1"/>
    <col min="3" max="4" width="9.125" style="1"/>
    <col min="5" max="5" width="14.875" style="1" customWidth="1"/>
    <col min="6" max="7" width="9.125" style="1"/>
    <col min="8" max="8" width="14.875" style="1" customWidth="1"/>
    <col min="9" max="10" width="9.125" style="1"/>
    <col min="11" max="11" width="14.875" style="1" customWidth="1"/>
    <col min="12" max="13" width="9.125" style="1"/>
    <col min="14" max="14" width="14.875" style="1" customWidth="1"/>
    <col min="15" max="16" width="9.125" style="1"/>
    <col min="17" max="17" width="14.875" style="1" customWidth="1"/>
    <col min="18" max="16384" width="9.125" style="1"/>
  </cols>
  <sheetData>
    <row r="1" spans="1:32">
      <c r="B1" s="1" t="s">
        <v>65</v>
      </c>
      <c r="E1" s="1" t="s">
        <v>66</v>
      </c>
    </row>
    <row r="2" spans="1:32">
      <c r="A2" s="2"/>
      <c r="B2" s="2"/>
      <c r="C2" s="2" t="s">
        <v>11</v>
      </c>
      <c r="D2" s="2" t="s">
        <v>12</v>
      </c>
      <c r="E2" s="2">
        <v>0.05</v>
      </c>
      <c r="F2" s="2" t="s">
        <v>11</v>
      </c>
      <c r="G2" s="2" t="s">
        <v>12</v>
      </c>
      <c r="H2" s="2">
        <v>0.15</v>
      </c>
      <c r="I2" s="2" t="s">
        <v>11</v>
      </c>
      <c r="J2" s="2" t="s">
        <v>12</v>
      </c>
      <c r="K2" s="2">
        <v>0.3</v>
      </c>
      <c r="L2" s="2" t="s">
        <v>11</v>
      </c>
      <c r="M2" s="2" t="s">
        <v>12</v>
      </c>
      <c r="N2" s="2">
        <v>0.5</v>
      </c>
      <c r="O2" s="2" t="s">
        <v>11</v>
      </c>
      <c r="P2" s="2" t="s">
        <v>12</v>
      </c>
      <c r="Q2" s="2">
        <v>1</v>
      </c>
      <c r="R2" s="2" t="s">
        <v>11</v>
      </c>
      <c r="S2" s="2" t="s">
        <v>12</v>
      </c>
      <c r="AD2" s="3"/>
      <c r="AF2" s="3"/>
    </row>
    <row r="3" spans="1:32" ht="15.6">
      <c r="A3" s="2" t="s">
        <v>67</v>
      </c>
      <c r="B3" s="3">
        <v>6.1950000000000003</v>
      </c>
      <c r="C3" s="12" t="s">
        <v>1</v>
      </c>
      <c r="D3" s="12" t="s">
        <v>1</v>
      </c>
      <c r="E3" s="3">
        <v>6.2032966327525596</v>
      </c>
      <c r="F3" s="3">
        <v>6.19</v>
      </c>
      <c r="G3" s="3">
        <v>6.21</v>
      </c>
      <c r="H3" s="3">
        <v>6.1565740046346704</v>
      </c>
      <c r="I3" s="3">
        <v>6.15</v>
      </c>
      <c r="J3" s="3">
        <v>6.17</v>
      </c>
      <c r="K3" s="3">
        <v>6.1575014656654403</v>
      </c>
      <c r="L3" s="3">
        <v>6.15</v>
      </c>
      <c r="M3" s="3">
        <v>6.17</v>
      </c>
      <c r="N3" s="3">
        <v>6.07</v>
      </c>
      <c r="O3" s="3">
        <v>6.06</v>
      </c>
      <c r="P3" s="3">
        <v>6.08</v>
      </c>
      <c r="Q3" s="3">
        <v>5.7320000000000002</v>
      </c>
      <c r="R3" s="3">
        <v>5.72</v>
      </c>
      <c r="S3" s="3">
        <v>5.74</v>
      </c>
      <c r="AD3" s="3"/>
      <c r="AF3" s="3"/>
    </row>
    <row r="4" spans="1:32" ht="15.95">
      <c r="A4" s="2" t="s">
        <v>68</v>
      </c>
      <c r="B4" s="3">
        <v>10.911</v>
      </c>
      <c r="C4" s="12" t="s">
        <v>1</v>
      </c>
      <c r="D4" s="12" t="s">
        <v>1</v>
      </c>
      <c r="E4" s="3">
        <v>11.035494387920901</v>
      </c>
      <c r="F4" s="3">
        <v>11.02</v>
      </c>
      <c r="G4" s="3">
        <v>11.06</v>
      </c>
      <c r="H4" s="3">
        <v>10.764290007724499</v>
      </c>
      <c r="I4" s="3">
        <v>10.74</v>
      </c>
      <c r="J4" s="3">
        <v>10.78</v>
      </c>
      <c r="K4" s="3">
        <v>10.795835776109101</v>
      </c>
      <c r="L4" s="3">
        <v>10.78</v>
      </c>
      <c r="M4" s="3">
        <v>10.82</v>
      </c>
      <c r="N4" s="3">
        <v>10.67</v>
      </c>
      <c r="O4" s="3">
        <v>10.65</v>
      </c>
      <c r="P4" s="3">
        <v>10.69</v>
      </c>
      <c r="Q4" s="3">
        <v>10.15</v>
      </c>
      <c r="R4" s="3">
        <v>10.130000000000001</v>
      </c>
      <c r="S4" s="3">
        <v>10.17</v>
      </c>
      <c r="AD4" s="3"/>
      <c r="AF4" s="3"/>
    </row>
    <row r="5" spans="1:32" ht="15.95">
      <c r="A5" s="2" t="s">
        <v>69</v>
      </c>
      <c r="B5" s="3">
        <v>13.789</v>
      </c>
      <c r="C5" s="12" t="s">
        <v>1</v>
      </c>
      <c r="D5" s="12" t="s">
        <v>1</v>
      </c>
      <c r="E5" s="3">
        <v>14.026593265505101</v>
      </c>
      <c r="F5" s="3">
        <v>13.98</v>
      </c>
      <c r="G5" s="3">
        <v>14.08</v>
      </c>
      <c r="H5" s="3">
        <v>13.533148009269301</v>
      </c>
      <c r="I5" s="3">
        <v>13.5</v>
      </c>
      <c r="J5" s="3">
        <v>13.56</v>
      </c>
      <c r="K5" s="3">
        <v>13.5550029313309</v>
      </c>
      <c r="L5" s="3">
        <v>13.52</v>
      </c>
      <c r="M5" s="3">
        <v>13.6</v>
      </c>
      <c r="N5" s="3">
        <v>13.32</v>
      </c>
      <c r="O5" s="3">
        <v>13.29</v>
      </c>
      <c r="P5" s="3">
        <v>13.35</v>
      </c>
      <c r="Q5" s="3">
        <v>12.754</v>
      </c>
      <c r="R5" s="3">
        <v>12.72</v>
      </c>
      <c r="S5" s="3">
        <v>12.78</v>
      </c>
    </row>
    <row r="6" spans="1:32">
      <c r="A6" s="2" t="s">
        <v>70</v>
      </c>
      <c r="B6" s="3">
        <v>10.429</v>
      </c>
      <c r="C6" s="3">
        <v>10.39</v>
      </c>
      <c r="D6" s="3">
        <v>10.47</v>
      </c>
      <c r="E6" s="3">
        <v>11.257692143089301</v>
      </c>
      <c r="F6" s="3">
        <v>11.24</v>
      </c>
      <c r="G6" s="3">
        <v>11.28</v>
      </c>
      <c r="H6" s="3">
        <v>9.7920060108142302</v>
      </c>
      <c r="I6" s="3">
        <v>9.67</v>
      </c>
      <c r="J6" s="3">
        <v>9.91</v>
      </c>
      <c r="K6" s="3">
        <v>9.6941700865526901</v>
      </c>
      <c r="L6" s="3">
        <v>9.61</v>
      </c>
      <c r="M6" s="3">
        <v>9.77</v>
      </c>
      <c r="N6" s="3">
        <v>9.7364848353438997</v>
      </c>
      <c r="O6" s="3">
        <v>9.7100000000000009</v>
      </c>
      <c r="P6" s="3">
        <v>9.77</v>
      </c>
      <c r="Q6" s="3">
        <v>9.1379999999999999</v>
      </c>
      <c r="R6" s="3">
        <v>9.02</v>
      </c>
      <c r="S6" s="3">
        <v>9.26</v>
      </c>
      <c r="AD6" s="3"/>
      <c r="AF6" s="3"/>
    </row>
    <row r="7" spans="1:32" ht="15.6">
      <c r="A7" s="2" t="s">
        <v>71</v>
      </c>
      <c r="B7" s="3">
        <v>6.4930000000000003</v>
      </c>
      <c r="C7" s="12" t="s">
        <v>1</v>
      </c>
      <c r="D7" s="12" t="s">
        <v>1</v>
      </c>
      <c r="E7" s="3">
        <v>6.9065932655051299</v>
      </c>
      <c r="F7" s="3">
        <v>6.9</v>
      </c>
      <c r="G7" s="3">
        <v>6.92</v>
      </c>
      <c r="H7" s="3">
        <v>6.0931480092693402</v>
      </c>
      <c r="I7" s="3">
        <v>6.05</v>
      </c>
      <c r="J7" s="3">
        <v>6.13</v>
      </c>
      <c r="K7" s="3">
        <v>6.0450029313308802</v>
      </c>
      <c r="L7" s="3">
        <v>6.02</v>
      </c>
      <c r="M7" s="3">
        <v>6.08</v>
      </c>
      <c r="N7" s="3">
        <v>5.9469870017233397</v>
      </c>
      <c r="O7" s="3">
        <v>5.96</v>
      </c>
      <c r="P7" s="3">
        <v>5.94</v>
      </c>
      <c r="Q7" s="3">
        <v>5.2539999999999996</v>
      </c>
      <c r="R7" s="3">
        <v>5.21</v>
      </c>
      <c r="S7" s="3">
        <v>4.29</v>
      </c>
      <c r="AD7" s="3"/>
      <c r="AF7" s="3"/>
    </row>
    <row r="8" spans="1:32" ht="15.95">
      <c r="A8" s="2" t="s">
        <v>72</v>
      </c>
      <c r="B8" s="3">
        <v>-21.652000000000001</v>
      </c>
      <c r="C8" s="3">
        <v>-21.67</v>
      </c>
      <c r="D8" s="3">
        <v>-21.63</v>
      </c>
      <c r="E8" s="3">
        <v>-21.476703367247399</v>
      </c>
      <c r="F8" s="3">
        <v>-21.49</v>
      </c>
      <c r="G8" s="3">
        <v>-22.47</v>
      </c>
      <c r="H8" s="3">
        <v>-21.753425995365301</v>
      </c>
      <c r="I8" s="3">
        <v>-21.8</v>
      </c>
      <c r="J8" s="3">
        <v>-21.7</v>
      </c>
      <c r="K8" s="3">
        <v>-22.4624985343346</v>
      </c>
      <c r="L8" s="3">
        <v>-22.49</v>
      </c>
      <c r="M8" s="3">
        <v>-22.43</v>
      </c>
      <c r="N8" s="3">
        <v>-21.941506499138299</v>
      </c>
      <c r="O8" s="3">
        <v>-21.91</v>
      </c>
      <c r="P8" s="3">
        <v>-21.97</v>
      </c>
      <c r="Q8" s="3">
        <v>-23.068000000000001</v>
      </c>
      <c r="R8" s="3">
        <v>-23.12</v>
      </c>
      <c r="S8" s="3">
        <v>-23.02</v>
      </c>
      <c r="AD8" s="3"/>
      <c r="AF8" s="3"/>
    </row>
    <row r="9" spans="1:32" ht="15.95">
      <c r="A9" s="2" t="s">
        <v>73</v>
      </c>
      <c r="B9" s="3">
        <v>-1.718</v>
      </c>
      <c r="C9" s="3">
        <v>-1.73</v>
      </c>
      <c r="D9" s="3">
        <v>-1.71</v>
      </c>
      <c r="E9" s="3">
        <v>-1.18560448966325</v>
      </c>
      <c r="F9" s="3">
        <v>-1.21</v>
      </c>
      <c r="G9" s="3">
        <v>-1.17</v>
      </c>
      <c r="H9" s="3">
        <v>-2.1145679938204398</v>
      </c>
      <c r="I9" s="3">
        <v>-2.19</v>
      </c>
      <c r="J9" s="3">
        <v>-2.0299999999999998</v>
      </c>
      <c r="K9" s="3">
        <v>-2.2733313791127499</v>
      </c>
      <c r="L9" s="3">
        <v>-2.33</v>
      </c>
      <c r="M9" s="3">
        <v>-2.21</v>
      </c>
      <c r="N9" s="3">
        <v>-2.0820086655177699</v>
      </c>
      <c r="O9" s="3">
        <v>-2.1</v>
      </c>
      <c r="P9" s="3">
        <v>-2.06</v>
      </c>
      <c r="Q9" s="3">
        <v>-2.57</v>
      </c>
      <c r="R9" s="3">
        <v>-2.66</v>
      </c>
      <c r="S9" s="3">
        <v>-2.48</v>
      </c>
      <c r="AD9" s="3"/>
      <c r="AF9" s="3"/>
    </row>
    <row r="10" spans="1:32">
      <c r="AD10" s="3"/>
      <c r="AF10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Northover, George</dc:creator>
  <cp:keywords/>
  <dc:description/>
  <cp:lastModifiedBy>Adeyemi, Victoria</cp:lastModifiedBy>
  <cp:revision/>
  <dcterms:created xsi:type="dcterms:W3CDTF">2020-11-23T14:32:00Z</dcterms:created>
  <dcterms:modified xsi:type="dcterms:W3CDTF">2022-10-27T16:23:43Z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1FE16668A3D645C4A5B5B67BD137F0CB</vt:lpwstr>
  </property>
  <property fmtid="{D5CDD505-2E9C-101B-9397-08002B2CF9AE}" pid="3" name="KSOProductBuildVer">
    <vt:lpwstr>2057-11.2.0.11254</vt:lpwstr>
  </property>
</Properties>
</file>