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ongyanan/Desktop/"/>
    </mc:Choice>
  </mc:AlternateContent>
  <xr:revisionPtr revIDLastSave="0" documentId="8_{F62B55EF-1E5B-6746-8ACB-C18A4A444BC7}" xr6:coauthVersionLast="47" xr6:coauthVersionMax="47" xr10:uidLastSave="{00000000-0000-0000-0000-000000000000}"/>
  <bookViews>
    <workbookView xWindow="4740" yWindow="500" windowWidth="27640" windowHeight="16940" xr2:uid="{CAFEE9B4-E817-0D4E-AEF6-6047F50B02C4}"/>
  </bookViews>
  <sheets>
    <sheet name="Sheet1" sheetId="1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L17" i="1" s="1"/>
  <c r="G18" i="1"/>
  <c r="L18" i="1"/>
  <c r="G19" i="1"/>
  <c r="L19" i="1"/>
  <c r="G20" i="1"/>
  <c r="L20" i="1" s="1"/>
  <c r="G21" i="1"/>
  <c r="L21" i="1"/>
  <c r="G22" i="1"/>
  <c r="L22" i="1" s="1"/>
  <c r="G23" i="1"/>
  <c r="L23" i="1"/>
  <c r="G24" i="1"/>
  <c r="L24" i="1" s="1"/>
  <c r="G25" i="1"/>
  <c r="L25" i="1" s="1"/>
  <c r="G26" i="1"/>
  <c r="L26" i="1" s="1"/>
  <c r="G27" i="1"/>
  <c r="L27" i="1"/>
  <c r="G28" i="1"/>
  <c r="L28" i="1" s="1"/>
  <c r="G29" i="1"/>
  <c r="L29" i="1"/>
  <c r="G30" i="1"/>
  <c r="L30" i="1" s="1"/>
  <c r="G31" i="1"/>
  <c r="L31" i="1"/>
  <c r="C33" i="1"/>
  <c r="E22" i="1" s="1"/>
  <c r="L34" i="1"/>
  <c r="T45" i="1"/>
  <c r="R43" i="1"/>
  <c r="R42" i="1"/>
  <c r="R41" i="1"/>
  <c r="R40" i="1"/>
  <c r="R39" i="1"/>
  <c r="R38" i="1"/>
  <c r="R37" i="1"/>
  <c r="R36" i="1"/>
  <c r="R35" i="1"/>
  <c r="R34" i="1"/>
  <c r="R33" i="1"/>
  <c r="R32" i="1"/>
  <c r="W33" i="1" s="1"/>
  <c r="W34" i="1" s="1"/>
  <c r="T24" i="1"/>
  <c r="W22" i="1"/>
  <c r="Y22" i="1" s="1"/>
  <c r="W21" i="1"/>
  <c r="Y21" i="1" s="1"/>
  <c r="V21" i="1"/>
  <c r="W20" i="1"/>
  <c r="Y20" i="1" s="1"/>
  <c r="V20" i="1"/>
  <c r="W19" i="1"/>
  <c r="Y19" i="1" s="1"/>
  <c r="W18" i="1"/>
  <c r="Y18" i="1" s="1"/>
  <c r="W17" i="1"/>
  <c r="Y17" i="1" s="1"/>
  <c r="V17" i="1"/>
  <c r="W16" i="1"/>
  <c r="Y16" i="1" s="1"/>
  <c r="V16" i="1"/>
  <c r="W15" i="1"/>
  <c r="Y15" i="1" s="1"/>
  <c r="V15" i="1"/>
  <c r="W14" i="1"/>
  <c r="Y14" i="1" s="1"/>
  <c r="W13" i="1"/>
  <c r="Y13" i="1" s="1"/>
  <c r="V13" i="1"/>
  <c r="W12" i="1"/>
  <c r="Y12" i="1" s="1"/>
  <c r="V12" i="1"/>
  <c r="V43" i="1" l="1"/>
  <c r="V32" i="1"/>
  <c r="L33" i="1"/>
  <c r="E24" i="1"/>
  <c r="E29" i="1"/>
  <c r="E21" i="1"/>
  <c r="E26" i="1"/>
  <c r="E18" i="1"/>
  <c r="E27" i="1"/>
  <c r="E31" i="1"/>
  <c r="E23" i="1"/>
  <c r="E19" i="1"/>
  <c r="E28" i="1"/>
  <c r="E20" i="1"/>
  <c r="E25" i="1"/>
  <c r="E17" i="1"/>
  <c r="E30" i="1"/>
  <c r="W35" i="1"/>
  <c r="Y34" i="1"/>
  <c r="Y24" i="1"/>
  <c r="V9" i="1" s="1"/>
  <c r="V34" i="1"/>
  <c r="V36" i="1"/>
  <c r="V38" i="1"/>
  <c r="V40" i="1"/>
  <c r="V42" i="1"/>
  <c r="V14" i="1"/>
  <c r="V19" i="1"/>
  <c r="V11" i="1"/>
  <c r="V33" i="1"/>
  <c r="V18" i="1"/>
  <c r="V22" i="1"/>
  <c r="V35" i="1"/>
  <c r="V37" i="1"/>
  <c r="V39" i="1"/>
  <c r="V41" i="1"/>
  <c r="Y33" i="1"/>
  <c r="E33" i="1" l="1"/>
  <c r="H10" i="1"/>
  <c r="W36" i="1"/>
  <c r="Y35" i="1"/>
  <c r="W37" i="1" l="1"/>
  <c r="Y36" i="1"/>
  <c r="W38" i="1" l="1"/>
  <c r="Y37" i="1"/>
  <c r="W39" i="1" l="1"/>
  <c r="Y38" i="1"/>
  <c r="W40" i="1" l="1"/>
  <c r="Y39" i="1"/>
  <c r="W41" i="1" l="1"/>
  <c r="Y40" i="1"/>
  <c r="W42" i="1" l="1"/>
  <c r="Y41" i="1"/>
  <c r="W43" i="1" l="1"/>
  <c r="Y43" i="1" s="1"/>
  <c r="Y42" i="1"/>
  <c r="Y45" i="1" l="1"/>
  <c r="V30" i="1" s="1"/>
</calcChain>
</file>

<file path=xl/sharedStrings.xml><?xml version="1.0" encoding="utf-8"?>
<sst xmlns="http://schemas.openxmlformats.org/spreadsheetml/2006/main" count="58" uniqueCount="46">
  <si>
    <t>adsorbent:</t>
  </si>
  <si>
    <t>TiO2/Fe2O3</t>
  </si>
  <si>
    <t>adsorbate:</t>
  </si>
  <si>
    <t>As(III)</t>
  </si>
  <si>
    <t>Cs (g L-1)</t>
  </si>
  <si>
    <t>C0 (mg L-1)</t>
  </si>
  <si>
    <t>media</t>
  </si>
  <si>
    <t>0.01 M HEPES</t>
  </si>
  <si>
    <t xml:space="preserve"> </t>
  </si>
  <si>
    <t>Manna: non-linear PSO</t>
  </si>
  <si>
    <t>pH</t>
  </si>
  <si>
    <t>qe</t>
  </si>
  <si>
    <t>data source:</t>
  </si>
  <si>
    <t>https://doi.org/10.1016/j.jece.2020.104033</t>
  </si>
  <si>
    <t>qe (mg g-1)</t>
  </si>
  <si>
    <t>k</t>
  </si>
  <si>
    <t>k (g mg-1 min-1)</t>
  </si>
  <si>
    <t>R^2</t>
  </si>
  <si>
    <t>=1-(L33/E33)</t>
  </si>
  <si>
    <t>R^2=1-(sum of squared differences between model and experiment</t>
  </si>
  <si>
    <t>square diff</t>
  </si>
  <si>
    <t>model</t>
  </si>
  <si>
    <t>Pseudo-second order rate equation:</t>
  </si>
  <si>
    <t xml:space="preserve">                    /sum of square differences between experiment and average)</t>
  </si>
  <si>
    <t>d(qt)/d(t)=k*(qe-qt)^2</t>
  </si>
  <si>
    <t>t/qt=(1/qe)*t+(1/(k*(qe^2))</t>
  </si>
  <si>
    <t>qt=t/((1/qe)*t+(1/(k*(qe^2)))</t>
  </si>
  <si>
    <t>1. experimental</t>
  </si>
  <si>
    <t>square differences</t>
  </si>
  <si>
    <t>2. model</t>
  </si>
  <si>
    <t>Ce (mg L-1)</t>
  </si>
  <si>
    <t>qt (mg g-1)</t>
  </si>
  <si>
    <t>=(C17-C$33)^2</t>
  </si>
  <si>
    <t>=B17/((B17/H$8)+(1/(H$9*H$8^2)))</t>
  </si>
  <si>
    <t>=(G17-C17)^2</t>
  </si>
  <si>
    <t>ave</t>
  </si>
  <si>
    <t>Manna: rPSO</t>
  </si>
  <si>
    <t>c0</t>
  </si>
  <si>
    <t>cs</t>
  </si>
  <si>
    <t>ct</t>
  </si>
  <si>
    <t>average</t>
  </si>
  <si>
    <t>sum</t>
  </si>
  <si>
    <t>=SUM(E16:E31)</t>
  </si>
  <si>
    <t>=SUM(L16:L31)</t>
  </si>
  <si>
    <t>=AVERAGE(C16:C31)</t>
  </si>
  <si>
    <t>=SUMXMY2(G16:G31,C16:C31)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</si>
</sst>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3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0" borderId="0" xfId="0" quotePrefix="1"/>
    <xf numFmtId="0" fontId="3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2" borderId="0" xfId="0" quotePrefix="1" applyFill="1"/>
    <xf numFmtId="0" fontId="4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'[2]PSO (non-linear)'!$B$16:$B$31</c:f>
              <c:strCach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90</c:v>
                </c:pt>
                <c:pt idx="11">
                  <c:v>120</c:v>
                </c:pt>
                <c:pt idx="12">
                  <c:v>180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strCache>
            </c:strRef>
          </c:xVal>
          <c:yVal>
            <c:numRef>
              <c:f>'[2]PSO (non-linear)'!$C$16:$C$31</c:f>
              <c:numCache>
                <c:formatCode>General</c:formatCode>
                <c:ptCount val="16"/>
                <c:pt idx="0">
                  <c:v>0</c:v>
                </c:pt>
                <c:pt idx="1">
                  <c:v>10.252630270219807</c:v>
                </c:pt>
                <c:pt idx="2">
                  <c:v>13.242587763926961</c:v>
                </c:pt>
                <c:pt idx="3">
                  <c:v>14.317840616553511</c:v>
                </c:pt>
                <c:pt idx="4">
                  <c:v>14.478185340190805</c:v>
                </c:pt>
                <c:pt idx="5">
                  <c:v>15.742079044155345</c:v>
                </c:pt>
                <c:pt idx="6">
                  <c:v>15.638326575919448</c:v>
                </c:pt>
                <c:pt idx="7">
                  <c:v>15.251612830676565</c:v>
                </c:pt>
                <c:pt idx="8">
                  <c:v>15.298773043511062</c:v>
                </c:pt>
                <c:pt idx="9">
                  <c:v>15.770375171856038</c:v>
                </c:pt>
                <c:pt idx="10">
                  <c:v>16.194817087366523</c:v>
                </c:pt>
                <c:pt idx="11">
                  <c:v>16.873924152183289</c:v>
                </c:pt>
                <c:pt idx="12">
                  <c:v>15.921287852926433</c:v>
                </c:pt>
                <c:pt idx="13">
                  <c:v>15.657190661053248</c:v>
                </c:pt>
                <c:pt idx="14">
                  <c:v>16.82676393934879</c:v>
                </c:pt>
                <c:pt idx="15">
                  <c:v>16.524938577208005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4-1A42-AB09-BD1A42840A4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'[2]PSO (non-linear)'!$B$16:$B$31</c:f>
              <c:strCach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90</c:v>
                </c:pt>
                <c:pt idx="11">
                  <c:v>120</c:v>
                </c:pt>
                <c:pt idx="12">
                  <c:v>180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strCache>
            </c:strRef>
          </c:xVal>
          <c:yVal>
            <c:numRef>
              <c:f>'[2]PSO (non-linear)'!$G$16:$G$31</c:f>
              <c:numCache>
                <c:formatCode>General</c:formatCode>
                <c:ptCount val="16"/>
                <c:pt idx="1">
                  <c:v>10.733037682420873</c:v>
                </c:pt>
                <c:pt idx="2">
                  <c:v>13.04403664666264</c:v>
                </c:pt>
                <c:pt idx="3">
                  <c:v>14.052623374357648</c:v>
                </c:pt>
                <c:pt idx="4">
                  <c:v>14.617758126521883</c:v>
                </c:pt>
                <c:pt idx="5">
                  <c:v>14.979196599570168</c:v>
                </c:pt>
                <c:pt idx="6">
                  <c:v>15.230251923360779</c:v>
                </c:pt>
                <c:pt idx="7">
                  <c:v>15.556158624570452</c:v>
                </c:pt>
                <c:pt idx="8">
                  <c:v>15.758484723899844</c:v>
                </c:pt>
                <c:pt idx="9">
                  <c:v>15.896318240122921</c:v>
                </c:pt>
                <c:pt idx="10">
                  <c:v>16.131478155023718</c:v>
                </c:pt>
                <c:pt idx="11">
                  <c:v>16.251686658460436</c:v>
                </c:pt>
                <c:pt idx="12">
                  <c:v>16.373700151084513</c:v>
                </c:pt>
                <c:pt idx="13">
                  <c:v>16.435396520645686</c:v>
                </c:pt>
                <c:pt idx="14">
                  <c:v>16.472638022090589</c:v>
                </c:pt>
                <c:pt idx="15">
                  <c:v>16.49755959461277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4-1A42-AB09-BD1A4284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29976"/>
        <c:axId val="649332600"/>
      </c:scatterChart>
      <c:valAx>
        <c:axId val="6493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2600"/>
        <c:crosses val="autoZero"/>
        <c:crossBetween val="midCat"/>
      </c:valAx>
      <c:valAx>
        <c:axId val="649332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</a:t>
                </a:r>
                <a:r>
                  <a:rPr lang="en-US" sz="1400" baseline="-25000"/>
                  <a:t>t</a:t>
                </a:r>
                <a:r>
                  <a:rPr lang="en-US" sz="1400"/>
                  <a:t> (mg g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9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620143017234827"/>
          <c:y val="0.61659110898801506"/>
          <c:w val="0.310979305827635"/>
          <c:h val="0.13859589127678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66677</xdr:colOff>
      <xdr:row>34</xdr:row>
      <xdr:rowOff>128586</xdr:rowOff>
    </xdr:from>
    <xdr:to>
      <xdr:col>6</xdr:col>
      <xdr:colOff>352426</xdr:colOff>
      <xdr:row>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FD7FE-7365-D642-83A2-E4327A1E2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0.53383</cdr:x>
      <cdr:y>0.40637</cdr:y>
    </cdr:from>
    <cdr:to>
      <cdr:x>0.87218</cdr:x>
      <cdr:y>0.53885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6FFD27-7C42-4551-B40E-B5BD9F24798F}"/>
            </a:ext>
          </a:extLst>
        </cdr:cNvPr>
        <cdr:cNvSpPr txBox="1"/>
      </cdr:nvSpPr>
      <cdr:spPr>
        <a:xfrm xmlns:a="http://schemas.openxmlformats.org/drawingml/2006/main">
          <a:off x="2028823" y="1519239"/>
          <a:ext cx="128587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R</a:t>
          </a:r>
          <a:r>
            <a:rPr lang="en-GB" sz="1200" baseline="30000"/>
            <a:t>2 </a:t>
          </a:r>
          <a:r>
            <a:rPr lang="en-GB" sz="1200"/>
            <a:t>=</a:t>
          </a:r>
        </a:p>
      </cdr:txBody>
    </cdr:sp>
  </cdr:relSizeAnchor>
  <cdr:relSizeAnchor xmlns:cdr="http://schemas.openxmlformats.org/drawingml/2006/chartDrawing">
    <cdr:from>
      <cdr:x>0.62155</cdr:x>
      <cdr:y>0.40637</cdr:y>
    </cdr:from>
    <cdr:to>
      <cdr:x>0.79699</cdr:x>
      <cdr:y>0.51847</cdr:y>
    </cdr:to>
    <cdr:sp macro="" textlink="'[1]PSO (non-linear)'!$H$1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EE9E80-CED9-405F-B5A8-280F32AB71F2}"/>
            </a:ext>
          </a:extLst>
        </cdr:cNvPr>
        <cdr:cNvSpPr txBox="1"/>
      </cdr:nvSpPr>
      <cdr:spPr>
        <a:xfrm xmlns:a="http://schemas.openxmlformats.org/drawingml/2006/main">
          <a:off x="2362198" y="1519239"/>
          <a:ext cx="6667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402F807-2174-4952-BF4A-1D5133C7B996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en-GB" sz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SO%20(non-linear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Yanan/Adsorption%20kinetics%20fitting%20spreadsheet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O (non-linear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SO (linear)"/>
      <sheetName val="R^2"/>
      <sheetName val="PSO (non-linear)"/>
    </sheetNames>
    <sheetDataSet>
      <sheetData sheetId="0"/>
      <sheetData sheetId="1"/>
      <sheetData sheetId="2"/>
      <sheetData sheetId="3">
        <row r="16">
          <cell r="B16">
            <v>0</v>
          </cell>
          <cell r="C16">
            <v>0</v>
          </cell>
        </row>
        <row r="17">
          <cell r="B17">
            <v>5</v>
          </cell>
          <cell r="C17">
            <v>10.252630270219807</v>
          </cell>
          <cell r="G17">
            <v>10.733037682420873</v>
          </cell>
        </row>
        <row r="18">
          <cell r="B18">
            <v>10</v>
          </cell>
          <cell r="C18">
            <v>13.242587763926961</v>
          </cell>
          <cell r="G18">
            <v>13.04403664666264</v>
          </cell>
        </row>
        <row r="19">
          <cell r="B19">
            <v>15</v>
          </cell>
          <cell r="C19">
            <v>14.317840616553511</v>
          </cell>
          <cell r="G19">
            <v>14.052623374357648</v>
          </cell>
        </row>
        <row r="20">
          <cell r="B20">
            <v>20</v>
          </cell>
          <cell r="C20">
            <v>14.478185340190805</v>
          </cell>
          <cell r="G20">
            <v>14.617758126521883</v>
          </cell>
        </row>
        <row r="21">
          <cell r="B21">
            <v>25</v>
          </cell>
          <cell r="C21">
            <v>15.742079044155345</v>
          </cell>
          <cell r="G21">
            <v>14.979196599570168</v>
          </cell>
        </row>
        <row r="22">
          <cell r="B22">
            <v>30</v>
          </cell>
          <cell r="C22">
            <v>15.638326575919448</v>
          </cell>
          <cell r="G22">
            <v>15.230251923360779</v>
          </cell>
        </row>
        <row r="23">
          <cell r="B23">
            <v>40</v>
          </cell>
          <cell r="C23">
            <v>15.251612830676565</v>
          </cell>
          <cell r="G23">
            <v>15.556158624570452</v>
          </cell>
        </row>
        <row r="24">
          <cell r="B24">
            <v>50</v>
          </cell>
          <cell r="C24">
            <v>15.298773043511062</v>
          </cell>
          <cell r="G24">
            <v>15.758484723899844</v>
          </cell>
        </row>
        <row r="25">
          <cell r="B25">
            <v>60</v>
          </cell>
          <cell r="C25">
            <v>15.770375171856038</v>
          </cell>
          <cell r="G25">
            <v>15.896318240122921</v>
          </cell>
        </row>
        <row r="26">
          <cell r="B26">
            <v>90</v>
          </cell>
          <cell r="C26">
            <v>16.194817087366523</v>
          </cell>
          <cell r="G26">
            <v>16.131478155023718</v>
          </cell>
        </row>
        <row r="27">
          <cell r="B27">
            <v>120</v>
          </cell>
          <cell r="C27">
            <v>16.873924152183289</v>
          </cell>
          <cell r="G27">
            <v>16.251686658460436</v>
          </cell>
        </row>
        <row r="28">
          <cell r="B28">
            <v>180</v>
          </cell>
          <cell r="C28">
            <v>15.921287852926433</v>
          </cell>
          <cell r="G28">
            <v>16.373700151084513</v>
          </cell>
        </row>
        <row r="29">
          <cell r="B29">
            <v>240</v>
          </cell>
          <cell r="C29">
            <v>15.657190661053248</v>
          </cell>
          <cell r="G29">
            <v>16.435396520645686</v>
          </cell>
        </row>
        <row r="30">
          <cell r="B30">
            <v>300</v>
          </cell>
          <cell r="C30">
            <v>16.82676393934879</v>
          </cell>
          <cell r="G30">
            <v>16.472638022090589</v>
          </cell>
        </row>
        <row r="31">
          <cell r="B31">
            <v>360</v>
          </cell>
          <cell r="C31">
            <v>16.524938577208005</v>
          </cell>
          <cell r="G31">
            <v>16.49755959461277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5DC9-9389-7240-8E53-971C9E3690AF}">
  <dimension ref="B2:Y45"/>
  <sheetViews>
    <sheetView tabSelected="1" topLeftCell="K1" workbookViewId="0">
      <selection activeCell="AA29" sqref="AA29"/>
    </sheetView>
  </sheetViews>
  <sheetFormatPr defaultColWidth="11" defaultRowHeight="15.95"/>
  <sheetData>
    <row r="2" spans="2:25">
      <c r="B2" t="s">
        <v>0</v>
      </c>
      <c r="C2" t="s">
        <v>1</v>
      </c>
    </row>
    <row r="3" spans="2:25">
      <c r="B3" t="s">
        <v>2</v>
      </c>
      <c r="C3" t="s">
        <v>3</v>
      </c>
    </row>
    <row r="4" spans="2:25">
      <c r="B4" t="s">
        <v>4</v>
      </c>
      <c r="C4">
        <v>1</v>
      </c>
    </row>
    <row r="5" spans="2:25">
      <c r="B5" t="s">
        <v>5</v>
      </c>
      <c r="C5">
        <v>39</v>
      </c>
    </row>
    <row r="6" spans="2:25">
      <c r="B6" t="s">
        <v>6</v>
      </c>
      <c r="C6" t="s">
        <v>7</v>
      </c>
      <c r="I6" t="s">
        <v>8</v>
      </c>
      <c r="R6" s="11" t="s">
        <v>9</v>
      </c>
      <c r="S6" s="11"/>
      <c r="T6" s="11"/>
      <c r="U6" s="11"/>
      <c r="V6" s="11"/>
      <c r="W6" s="11"/>
      <c r="X6" s="11"/>
      <c r="Y6" s="11"/>
    </row>
    <row r="7" spans="2:25">
      <c r="B7" t="s">
        <v>10</v>
      </c>
      <c r="C7">
        <v>7</v>
      </c>
      <c r="U7" t="s">
        <v>11</v>
      </c>
      <c r="V7">
        <v>16.0088473232118</v>
      </c>
    </row>
    <row r="8" spans="2:25">
      <c r="B8" t="s">
        <v>12</v>
      </c>
      <c r="C8" s="1" t="s">
        <v>13</v>
      </c>
      <c r="G8" s="2" t="s">
        <v>14</v>
      </c>
      <c r="H8" s="3">
        <v>16.623307199634699</v>
      </c>
      <c r="U8" t="s">
        <v>15</v>
      </c>
      <c r="V8">
        <v>8.8971082609958668E-4</v>
      </c>
    </row>
    <row r="9" spans="2:25">
      <c r="C9" s="1"/>
      <c r="G9" s="2" t="s">
        <v>16</v>
      </c>
      <c r="H9" s="3">
        <v>2.1923003443436E-2</v>
      </c>
      <c r="U9" t="s">
        <v>17</v>
      </c>
      <c r="V9">
        <f>1-(Y24/T24)</f>
        <v>0.84185299136387637</v>
      </c>
    </row>
    <row r="10" spans="2:25">
      <c r="C10" s="1"/>
      <c r="G10" s="2" t="s">
        <v>17</v>
      </c>
      <c r="H10" s="4">
        <f>1-(L33/E33)</f>
        <v>0.94788969035203752</v>
      </c>
      <c r="I10" s="5" t="s">
        <v>18</v>
      </c>
      <c r="K10" t="s">
        <v>19</v>
      </c>
      <c r="V10" t="s">
        <v>20</v>
      </c>
      <c r="W10" t="s">
        <v>21</v>
      </c>
      <c r="Y10" t="s">
        <v>20</v>
      </c>
    </row>
    <row r="11" spans="2:25">
      <c r="B11" t="s">
        <v>22</v>
      </c>
      <c r="C11" s="1"/>
      <c r="K11" s="5" t="s">
        <v>23</v>
      </c>
      <c r="S11">
        <v>0</v>
      </c>
      <c r="T11">
        <v>0</v>
      </c>
      <c r="V11">
        <f>(T11-T$24)^2</f>
        <v>58.979776066303209</v>
      </c>
    </row>
    <row r="12" spans="2:25">
      <c r="C12" s="1"/>
      <c r="D12" t="s">
        <v>24</v>
      </c>
      <c r="G12" t="s">
        <v>25</v>
      </c>
      <c r="S12">
        <v>15</v>
      </c>
      <c r="T12">
        <v>2.0226443459999999</v>
      </c>
      <c r="V12">
        <f>(T12-T$24)^2</f>
        <v>32.003740122524412</v>
      </c>
      <c r="W12">
        <f>S12/((S12/V$7)+(1/(V$8*V$7^2)))</f>
        <v>2.8181705671341981</v>
      </c>
      <c r="Y12">
        <f>(W12-T12)^2</f>
        <v>0.63286196851205723</v>
      </c>
    </row>
    <row r="13" spans="2:25">
      <c r="C13" s="1"/>
      <c r="G13" t="s">
        <v>26</v>
      </c>
      <c r="S13">
        <v>30</v>
      </c>
      <c r="T13">
        <v>4.609541933</v>
      </c>
      <c r="V13">
        <f>(T13-T$24)^2</f>
        <v>9.4266637120562375</v>
      </c>
      <c r="W13">
        <f t="shared" ref="W13:W22" si="0">S13/((S13/V$7)+(1/(V$8*V$7^2)))</f>
        <v>4.7926509235596706</v>
      </c>
      <c r="Y13">
        <f t="shared" ref="Y13:Y22" si="1">(W13-T13)^2</f>
        <v>3.3528902423781523E-2</v>
      </c>
    </row>
    <row r="14" spans="2:25">
      <c r="B14" s="6" t="s">
        <v>27</v>
      </c>
      <c r="C14" s="7"/>
      <c r="D14" s="7"/>
      <c r="E14" s="6" t="s">
        <v>28</v>
      </c>
      <c r="G14" s="2" t="s">
        <v>29</v>
      </c>
      <c r="L14" s="2" t="s">
        <v>28</v>
      </c>
      <c r="S14">
        <v>45</v>
      </c>
      <c r="T14">
        <v>6.3992310940000001</v>
      </c>
      <c r="V14">
        <f t="shared" ref="V14:V24" si="2">(T14-T$24)^2</f>
        <v>1.6399314299071395</v>
      </c>
      <c r="W14">
        <f t="shared" si="0"/>
        <v>6.2529826102432597</v>
      </c>
      <c r="Y14">
        <f t="shared" si="1"/>
        <v>2.1388619001145553E-2</v>
      </c>
    </row>
    <row r="15" spans="2:25">
      <c r="B15" s="7" t="s">
        <v>30</v>
      </c>
      <c r="C15" s="7" t="s">
        <v>31</v>
      </c>
      <c r="D15" s="7"/>
      <c r="E15" s="7"/>
      <c r="G15" s="3" t="s">
        <v>31</v>
      </c>
      <c r="L15" s="3"/>
      <c r="S15">
        <v>60</v>
      </c>
      <c r="T15">
        <v>7.2363434230000001</v>
      </c>
      <c r="V15">
        <f>(T15-T$24)^2</f>
        <v>0.19667960697909112</v>
      </c>
      <c r="W15">
        <f t="shared" si="0"/>
        <v>7.3768548782898362</v>
      </c>
      <c r="Y15">
        <f t="shared" si="1"/>
        <v>1.9743469067667611E-2</v>
      </c>
    </row>
    <row r="16" spans="2:25">
      <c r="B16" s="7">
        <v>0</v>
      </c>
      <c r="C16" s="7">
        <v>0</v>
      </c>
      <c r="D16" s="7"/>
      <c r="E16" s="8"/>
      <c r="F16" s="5"/>
      <c r="G16" s="9"/>
      <c r="H16" s="5"/>
      <c r="L16" s="3"/>
      <c r="M16" s="5"/>
      <c r="S16">
        <v>75</v>
      </c>
      <c r="T16">
        <v>8.4745104540000007</v>
      </c>
      <c r="V16">
        <f t="shared" si="2"/>
        <v>0.63151834459680467</v>
      </c>
      <c r="W16">
        <f t="shared" si="0"/>
        <v>8.2685360782824286</v>
      </c>
      <c r="Y16">
        <f t="shared" si="1"/>
        <v>4.2425443452243534E-2</v>
      </c>
    </row>
    <row r="17" spans="2:25">
      <c r="B17" s="7">
        <v>5</v>
      </c>
      <c r="C17" s="7">
        <v>10.252630270219807</v>
      </c>
      <c r="D17" s="7"/>
      <c r="E17" s="8">
        <f>(C17-C$33)^2</f>
        <v>15.974634363134129</v>
      </c>
      <c r="F17" s="5" t="s">
        <v>32</v>
      </c>
      <c r="G17" s="9">
        <f>B17/((B17/H$8)+(1/(H$9*H$8^2)))</f>
        <v>10.733037682420873</v>
      </c>
      <c r="H17" s="5" t="s">
        <v>33</v>
      </c>
      <c r="L17" s="3">
        <f>(G17-C17)^2</f>
        <v>0.2307912816977247</v>
      </c>
      <c r="M17" s="5" t="s">
        <v>34</v>
      </c>
      <c r="S17">
        <v>90</v>
      </c>
      <c r="T17">
        <v>9.3923763539999996</v>
      </c>
      <c r="V17">
        <f t="shared" si="2"/>
        <v>2.9328178605659967</v>
      </c>
      <c r="W17">
        <f t="shared" si="0"/>
        <v>8.9932448699240091</v>
      </c>
      <c r="Y17">
        <f t="shared" si="1"/>
        <v>0.15930594158070269</v>
      </c>
    </row>
    <row r="18" spans="2:25">
      <c r="B18" s="7">
        <v>10</v>
      </c>
      <c r="C18" s="7">
        <v>13.242587763926961</v>
      </c>
      <c r="D18" s="7"/>
      <c r="E18" s="8">
        <f>(C18-C$33)^2</f>
        <v>1.0137882924081372</v>
      </c>
      <c r="F18" s="5"/>
      <c r="G18" s="9">
        <f t="shared" ref="G18:G31" si="3">B18/((B18/H$8)+(1/(H$9*H$8^2)))</f>
        <v>13.04403664666264</v>
      </c>
      <c r="H18" s="5"/>
      <c r="L18" s="3">
        <f t="shared" ref="L18:L31" si="4">(G18-C18)^2</f>
        <v>3.9422546166910176E-2</v>
      </c>
      <c r="M18" s="5"/>
      <c r="S18">
        <v>105</v>
      </c>
      <c r="T18">
        <v>9.9333482150000005</v>
      </c>
      <c r="V18">
        <f t="shared" si="2"/>
        <v>5.0783480903091638</v>
      </c>
      <c r="W18">
        <f t="shared" si="0"/>
        <v>9.5938658672275743</v>
      </c>
      <c r="Y18">
        <f t="shared" si="1"/>
        <v>0.11524826444907857</v>
      </c>
    </row>
    <row r="19" spans="2:25">
      <c r="B19" s="7">
        <v>15</v>
      </c>
      <c r="C19" s="7">
        <v>14.317840616553511</v>
      </c>
      <c r="D19" s="7"/>
      <c r="E19" s="8">
        <f t="shared" ref="E19:E28" si="5">(C19-C$33)^2</f>
        <v>4.67614013083637E-3</v>
      </c>
      <c r="F19" s="5"/>
      <c r="G19" s="9">
        <f t="shared" si="3"/>
        <v>14.052623374357648</v>
      </c>
      <c r="H19" s="5"/>
      <c r="L19" s="3">
        <f t="shared" si="4"/>
        <v>7.0340185557979149E-2</v>
      </c>
      <c r="S19">
        <v>120</v>
      </c>
      <c r="T19">
        <v>10.244364940000001</v>
      </c>
      <c r="V19">
        <f t="shared" si="2"/>
        <v>6.5768437203111425</v>
      </c>
      <c r="W19">
        <f t="shared" si="0"/>
        <v>10.099756035074206</v>
      </c>
      <c r="Y19">
        <f t="shared" si="1"/>
        <v>2.0911735383837497E-2</v>
      </c>
    </row>
    <row r="20" spans="2:25">
      <c r="B20" s="7">
        <v>20</v>
      </c>
      <c r="C20" s="7">
        <v>14.478185340190805</v>
      </c>
      <c r="D20" s="7"/>
      <c r="E20" s="8">
        <f t="shared" si="5"/>
        <v>5.2316055280665165E-2</v>
      </c>
      <c r="F20" s="5"/>
      <c r="G20" s="9">
        <f t="shared" si="3"/>
        <v>14.617758126521883</v>
      </c>
      <c r="H20" s="5"/>
      <c r="L20" s="3">
        <f t="shared" si="4"/>
        <v>1.9480562684220708E-2</v>
      </c>
      <c r="S20">
        <v>150</v>
      </c>
      <c r="T20">
        <v>10.874490720000001</v>
      </c>
      <c r="V20">
        <f t="shared" si="2"/>
        <v>10.205862424905284</v>
      </c>
      <c r="W20">
        <f t="shared" si="0"/>
        <v>10.904777460947027</v>
      </c>
      <c r="Y20">
        <f>(W20-T20)^2</f>
        <v>9.1728667719230127E-4</v>
      </c>
    </row>
    <row r="21" spans="2:25">
      <c r="B21" s="7">
        <v>25</v>
      </c>
      <c r="C21" s="7">
        <v>15.742079044155345</v>
      </c>
      <c r="D21" s="7"/>
      <c r="E21" s="8">
        <f>(C21-C$33)^2</f>
        <v>2.2279166621696245</v>
      </c>
      <c r="F21" s="5"/>
      <c r="G21" s="9">
        <f t="shared" si="3"/>
        <v>14.979196599570168</v>
      </c>
      <c r="H21" s="5"/>
      <c r="L21" s="3">
        <f t="shared" si="4"/>
        <v>0.58198962425625556</v>
      </c>
      <c r="S21">
        <v>180</v>
      </c>
      <c r="T21">
        <v>11.34656137</v>
      </c>
      <c r="V21">
        <f t="shared" si="2"/>
        <v>13.444925033239178</v>
      </c>
      <c r="W21">
        <f t="shared" si="0"/>
        <v>11.516754914006585</v>
      </c>
      <c r="Y21">
        <f t="shared" si="1"/>
        <v>2.8965842421521362E-2</v>
      </c>
    </row>
    <row r="22" spans="2:25">
      <c r="B22" s="7">
        <v>30</v>
      </c>
      <c r="C22" s="7">
        <v>15.638326575919448</v>
      </c>
      <c r="D22" s="7"/>
      <c r="E22" s="8">
        <f t="shared" si="5"/>
        <v>1.9289550657905432</v>
      </c>
      <c r="F22" s="5"/>
      <c r="G22" s="9">
        <f t="shared" si="3"/>
        <v>15.230251923360779</v>
      </c>
      <c r="H22" s="5"/>
      <c r="L22" s="3">
        <f t="shared" si="4"/>
        <v>0.16652492206087871</v>
      </c>
      <c r="S22">
        <v>210</v>
      </c>
      <c r="T22">
        <v>11.624537180000001</v>
      </c>
      <c r="V22">
        <f t="shared" si="2"/>
        <v>15.560721291390127</v>
      </c>
      <c r="W22">
        <f t="shared" si="0"/>
        <v>11.997692023138541</v>
      </c>
      <c r="Y22">
        <f t="shared" si="1"/>
        <v>0.1392445369577483</v>
      </c>
    </row>
    <row r="23" spans="2:25">
      <c r="B23" s="7">
        <v>40</v>
      </c>
      <c r="C23" s="7">
        <v>15.251612830676565</v>
      </c>
      <c r="D23" s="7"/>
      <c r="E23" s="8">
        <f t="shared" si="5"/>
        <v>1.0043136874343619</v>
      </c>
      <c r="F23" s="5"/>
      <c r="G23" s="9">
        <f t="shared" si="3"/>
        <v>15.556158624570452</v>
      </c>
      <c r="H23" s="5"/>
      <c r="L23" s="3">
        <f>(G23-C23)^2</f>
        <v>9.2748140578457719E-2</v>
      </c>
    </row>
    <row r="24" spans="2:25">
      <c r="B24" s="7">
        <v>50</v>
      </c>
      <c r="C24" s="7">
        <v>15.298773043511062</v>
      </c>
      <c r="D24" s="7"/>
      <c r="E24" s="8">
        <f>(C24-C$33)^2</f>
        <v>1.1010614142792474</v>
      </c>
      <c r="F24" s="5"/>
      <c r="G24" s="9">
        <f t="shared" si="3"/>
        <v>15.758484723899844</v>
      </c>
      <c r="H24" s="5"/>
      <c r="L24" s="3">
        <f t="shared" si="4"/>
        <v>0.21133482908587783</v>
      </c>
      <c r="S24" t="s">
        <v>35</v>
      </c>
      <c r="T24">
        <f>AVERAGE(T11:T22)</f>
        <v>7.6798291690833338</v>
      </c>
      <c r="Y24">
        <f>SUM(Y11:Y22)</f>
        <v>1.2145420099269759</v>
      </c>
    </row>
    <row r="25" spans="2:25">
      <c r="B25" s="7">
        <v>60</v>
      </c>
      <c r="C25" s="7">
        <v>15.770375171856038</v>
      </c>
      <c r="D25" s="7"/>
      <c r="E25" s="8">
        <f t="shared" si="5"/>
        <v>2.3131881069335862</v>
      </c>
      <c r="F25" s="5"/>
      <c r="G25" s="9">
        <f t="shared" si="3"/>
        <v>15.896318240122921</v>
      </c>
      <c r="H25" s="5"/>
      <c r="L25" s="3">
        <f t="shared" si="4"/>
        <v>1.5861656444476794E-2</v>
      </c>
    </row>
    <row r="26" spans="2:25">
      <c r="B26" s="7">
        <v>90</v>
      </c>
      <c r="C26" s="7">
        <v>16.194817087366523</v>
      </c>
      <c r="D26" s="7"/>
      <c r="E26" s="8">
        <f t="shared" si="5"/>
        <v>3.784420780678281</v>
      </c>
      <c r="F26" s="5"/>
      <c r="G26" s="9">
        <f t="shared" si="3"/>
        <v>16.131478155023718</v>
      </c>
      <c r="H26" s="5"/>
      <c r="L26" s="3">
        <f t="shared" si="4"/>
        <v>4.0118203503264954E-3</v>
      </c>
    </row>
    <row r="27" spans="2:25">
      <c r="B27" s="7">
        <v>120</v>
      </c>
      <c r="C27" s="7">
        <v>16.873924152183289</v>
      </c>
      <c r="D27" s="7"/>
      <c r="E27" s="8">
        <f t="shared" si="5"/>
        <v>6.8878209675813293</v>
      </c>
      <c r="F27" s="5"/>
      <c r="G27" s="9">
        <f t="shared" si="3"/>
        <v>16.251686658460436</v>
      </c>
      <c r="H27" s="5"/>
      <c r="L27" s="3">
        <f t="shared" si="4"/>
        <v>0.38717949859449752</v>
      </c>
      <c r="R27" s="11" t="s">
        <v>36</v>
      </c>
      <c r="S27" s="11"/>
      <c r="T27" s="11"/>
      <c r="U27" s="11"/>
      <c r="V27" s="11"/>
      <c r="W27" s="11"/>
      <c r="X27" s="11"/>
      <c r="Y27" s="11"/>
    </row>
    <row r="28" spans="2:25">
      <c r="B28" s="7">
        <v>180</v>
      </c>
      <c r="C28" s="7">
        <v>15.921287852926433</v>
      </c>
      <c r="D28" s="7"/>
      <c r="E28" s="8">
        <f t="shared" si="5"/>
        <v>2.7950140274778801</v>
      </c>
      <c r="F28" s="5"/>
      <c r="G28" s="9">
        <f t="shared" si="3"/>
        <v>16.373700151084513</v>
      </c>
      <c r="H28" s="5"/>
      <c r="L28" s="3">
        <f t="shared" si="4"/>
        <v>0.20467688752467572</v>
      </c>
      <c r="S28" t="s">
        <v>37</v>
      </c>
      <c r="T28">
        <v>50</v>
      </c>
      <c r="U28" t="s">
        <v>11</v>
      </c>
      <c r="V28" s="10">
        <v>128.61618663002722</v>
      </c>
    </row>
    <row r="29" spans="2:25">
      <c r="B29" s="7">
        <v>240</v>
      </c>
      <c r="C29" s="7">
        <v>15.657190661053248</v>
      </c>
      <c r="D29" s="7"/>
      <c r="E29" s="8">
        <f>(C29-C$33)^2</f>
        <v>1.9817103779919403</v>
      </c>
      <c r="G29" s="9">
        <f t="shared" si="3"/>
        <v>16.435396520645686</v>
      </c>
      <c r="L29" s="3">
        <f t="shared" si="4"/>
        <v>0.60560435990400519</v>
      </c>
      <c r="S29" t="s">
        <v>38</v>
      </c>
      <c r="T29">
        <v>4</v>
      </c>
      <c r="U29" t="s">
        <v>15</v>
      </c>
      <c r="V29" s="10">
        <v>3.4796005647354869E-3</v>
      </c>
    </row>
    <row r="30" spans="2:25">
      <c r="B30" s="7">
        <v>300</v>
      </c>
      <c r="C30" s="7">
        <v>16.82676393934879</v>
      </c>
      <c r="D30" s="7"/>
      <c r="E30" s="8">
        <f>(C30-C$33)^2</f>
        <v>6.6425043176734837</v>
      </c>
      <c r="G30" s="9">
        <f t="shared" si="3"/>
        <v>16.472638022090589</v>
      </c>
      <c r="L30" s="3">
        <f t="shared" si="4"/>
        <v>0.12540516527396267</v>
      </c>
      <c r="U30" t="s">
        <v>17</v>
      </c>
      <c r="V30">
        <f>1-(Y45/T45)</f>
        <v>0.91138420185847058</v>
      </c>
    </row>
    <row r="31" spans="2:25">
      <c r="B31" s="7">
        <v>360</v>
      </c>
      <c r="C31" s="7">
        <v>16.524938577208005</v>
      </c>
      <c r="D31" s="7"/>
      <c r="E31" s="8">
        <f>(C31-C$33)^2</f>
        <v>5.1778104558121161</v>
      </c>
      <c r="G31" s="9">
        <f t="shared" si="3"/>
        <v>16.49755959461277</v>
      </c>
      <c r="L31" s="3">
        <f t="shared" si="4"/>
        <v>7.4960868795013677E-4</v>
      </c>
      <c r="R31" t="s">
        <v>39</v>
      </c>
      <c r="V31" t="s">
        <v>20</v>
      </c>
      <c r="W31" t="s">
        <v>21</v>
      </c>
      <c r="Y31" t="s">
        <v>20</v>
      </c>
    </row>
    <row r="32" spans="2:25">
      <c r="R32">
        <f>T$28-T$29*T32</f>
        <v>50</v>
      </c>
      <c r="S32">
        <v>0</v>
      </c>
      <c r="T32">
        <v>0</v>
      </c>
      <c r="V32">
        <f>(T32-T$24)^2</f>
        <v>58.979776066303209</v>
      </c>
      <c r="W32">
        <v>0</v>
      </c>
    </row>
    <row r="33" spans="2:25">
      <c r="B33" s="6" t="s">
        <v>40</v>
      </c>
      <c r="C33" s="7">
        <f>AVERAGE(C16:C31)</f>
        <v>14.249458307943488</v>
      </c>
      <c r="D33" s="6" t="s">
        <v>41</v>
      </c>
      <c r="E33" s="7">
        <f>SUM(E16:E31)</f>
        <v>52.890130714776163</v>
      </c>
      <c r="F33" s="5" t="s">
        <v>42</v>
      </c>
      <c r="K33" s="2" t="s">
        <v>41</v>
      </c>
      <c r="L33" s="3">
        <f>SUM(L16:L31)</f>
        <v>2.7561210888681993</v>
      </c>
      <c r="M33" s="5" t="s">
        <v>43</v>
      </c>
      <c r="R33">
        <f t="shared" ref="R33:R43" si="6">T$28-T$29*T33</f>
        <v>41.909422616000001</v>
      </c>
      <c r="S33">
        <v>15</v>
      </c>
      <c r="T33">
        <v>2.0226443459999999</v>
      </c>
      <c r="V33">
        <f>(T33-T$24)^2</f>
        <v>32.003740122524412</v>
      </c>
      <c r="W33">
        <f>W32+(S33-S32)*V$29*R32*(1-W32/V$28)^2</f>
        <v>2.6097004235516152</v>
      </c>
      <c r="Y33">
        <f>(W33-T33)^2</f>
        <v>0.34463483819028823</v>
      </c>
    </row>
    <row r="34" spans="2:25">
      <c r="C34" s="5" t="s">
        <v>44</v>
      </c>
      <c r="L34">
        <f>SUMXMY2(G16:G31,C16:C31)</f>
        <v>2.7561210888681993</v>
      </c>
      <c r="M34" s="5" t="s">
        <v>45</v>
      </c>
      <c r="R34">
        <f t="shared" si="6"/>
        <v>31.561832268</v>
      </c>
      <c r="S34">
        <v>30</v>
      </c>
      <c r="T34">
        <v>4.609541933</v>
      </c>
      <c r="V34">
        <f>(T34-T$24)^2</f>
        <v>9.4266637120562375</v>
      </c>
      <c r="W34">
        <f t="shared" ref="W34:W43" si="7">W33+(S34-S33)*V$29*R33*(1-W33/V$28)^2</f>
        <v>4.7092535753239702</v>
      </c>
      <c r="Y34">
        <f t="shared" ref="Y34:Y43" si="8">(W34-T34)^2</f>
        <v>9.9424116149433497E-3</v>
      </c>
    </row>
    <row r="35" spans="2:25">
      <c r="R35">
        <f t="shared" si="6"/>
        <v>24.403075624</v>
      </c>
      <c r="S35">
        <v>45</v>
      </c>
      <c r="T35">
        <v>6.3992310940000001</v>
      </c>
      <c r="V35">
        <f t="shared" ref="V35:V45" si="9">(T35-T$24)^2</f>
        <v>1.6399314299071395</v>
      </c>
      <c r="W35">
        <f t="shared" si="7"/>
        <v>6.2381667261228824</v>
      </c>
      <c r="Y35">
        <f>(W35-T35)^2</f>
        <v>2.5941730599655523E-2</v>
      </c>
    </row>
    <row r="36" spans="2:25">
      <c r="R36">
        <f t="shared" si="6"/>
        <v>21.054626308</v>
      </c>
      <c r="S36">
        <v>60</v>
      </c>
      <c r="T36">
        <v>7.2363434230000001</v>
      </c>
      <c r="V36">
        <f>(T36-T$24)^2</f>
        <v>0.19667960697909112</v>
      </c>
      <c r="W36">
        <f t="shared" si="7"/>
        <v>7.3913034505856983</v>
      </c>
      <c r="Y36">
        <f t="shared" si="8"/>
        <v>2.4012610149360333E-2</v>
      </c>
    </row>
    <row r="37" spans="2:25">
      <c r="R37">
        <f t="shared" si="6"/>
        <v>16.101958183999997</v>
      </c>
      <c r="S37">
        <v>75</v>
      </c>
      <c r="T37">
        <v>8.4745104540000007</v>
      </c>
      <c r="V37">
        <f t="shared" ref="V37:V45" si="10">(T37-T$24)^2</f>
        <v>0.63151834459680467</v>
      </c>
      <c r="W37">
        <f t="shared" si="7"/>
        <v>8.3675521763676191</v>
      </c>
      <c r="Y37">
        <f t="shared" si="8"/>
        <v>1.144007315408563E-2</v>
      </c>
    </row>
    <row r="38" spans="2:25">
      <c r="R38">
        <f t="shared" si="6"/>
        <v>12.430494584000002</v>
      </c>
      <c r="S38">
        <v>90</v>
      </c>
      <c r="T38">
        <v>9.3923763539999996</v>
      </c>
      <c r="V38">
        <f t="shared" si="10"/>
        <v>2.9328178605659967</v>
      </c>
      <c r="W38">
        <f t="shared" si="7"/>
        <v>9.1021817283062685</v>
      </c>
      <c r="Y38">
        <f t="shared" si="8"/>
        <v>8.4212920781524703E-2</v>
      </c>
    </row>
    <row r="39" spans="2:25">
      <c r="R39">
        <f t="shared" si="6"/>
        <v>10.266607139999998</v>
      </c>
      <c r="S39">
        <v>105</v>
      </c>
      <c r="T39">
        <v>9.9333482150000005</v>
      </c>
      <c r="V39">
        <f t="shared" si="10"/>
        <v>5.0783480903091638</v>
      </c>
      <c r="W39">
        <f t="shared" si="7"/>
        <v>9.6623975913343969</v>
      </c>
      <c r="Y39">
        <f t="shared" si="8"/>
        <v>7.3414240464779568E-2</v>
      </c>
    </row>
    <row r="40" spans="2:25">
      <c r="R40">
        <f t="shared" si="6"/>
        <v>9.0225402399999979</v>
      </c>
      <c r="S40">
        <v>120</v>
      </c>
      <c r="T40">
        <v>10.244364940000001</v>
      </c>
      <c r="V40">
        <f t="shared" si="10"/>
        <v>6.5768437203111425</v>
      </c>
      <c r="W40">
        <f t="shared" si="7"/>
        <v>10.120764121390096</v>
      </c>
      <c r="Y40">
        <f t="shared" si="8"/>
        <v>1.5277162361038614E-2</v>
      </c>
    </row>
    <row r="41" spans="2:25">
      <c r="R41">
        <f t="shared" si="6"/>
        <v>6.5020371199999971</v>
      </c>
      <c r="S41">
        <v>150</v>
      </c>
      <c r="T41">
        <v>10.874490720000001</v>
      </c>
      <c r="V41">
        <f t="shared" si="10"/>
        <v>10.205862424905284</v>
      </c>
      <c r="W41">
        <f t="shared" si="7"/>
        <v>10.920214228068767</v>
      </c>
      <c r="Y41">
        <f>(W41-T41)^2</f>
        <v>2.0906391901145413E-3</v>
      </c>
    </row>
    <row r="42" spans="2:25">
      <c r="R42">
        <f t="shared" si="6"/>
        <v>4.6137545200000005</v>
      </c>
      <c r="S42">
        <v>180</v>
      </c>
      <c r="T42">
        <v>11.34656137</v>
      </c>
      <c r="V42">
        <f t="shared" si="10"/>
        <v>13.444925033239178</v>
      </c>
      <c r="W42">
        <f t="shared" si="7"/>
        <v>11.488585392965913</v>
      </c>
      <c r="Y42">
        <f t="shared" ref="Y42:Y45" si="11">(W42-T42)^2</f>
        <v>2.0170823099422149E-2</v>
      </c>
    </row>
    <row r="43" spans="2:25">
      <c r="R43">
        <f t="shared" si="6"/>
        <v>3.5018512799999968</v>
      </c>
      <c r="S43">
        <v>210</v>
      </c>
      <c r="T43">
        <v>11.624537180000001</v>
      </c>
      <c r="V43">
        <f t="shared" si="10"/>
        <v>15.560721291390127</v>
      </c>
      <c r="W43">
        <f t="shared" si="7"/>
        <v>11.88800775103917</v>
      </c>
      <c r="Y43">
        <f t="shared" si="11"/>
        <v>6.941674180370612E-2</v>
      </c>
    </row>
    <row r="45" spans="2:25">
      <c r="S45" t="s">
        <v>35</v>
      </c>
      <c r="T45">
        <f>AVERAGE(T32:T43)</f>
        <v>7.6798291690833338</v>
      </c>
      <c r="Y45">
        <f>SUM(Y32:Y43)</f>
        <v>0.68055419140891882</v>
      </c>
    </row>
  </sheetData>
  <mergeCells count="2">
    <mergeCell ref="R6:Y6"/>
    <mergeCell ref="R27:Y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YANAN XIONG</dc:creator>
  <cp:keywords/>
  <dc:description/>
  <cp:lastModifiedBy>DING, DONGZI</cp:lastModifiedBy>
  <cp:revision/>
  <dcterms:created xsi:type="dcterms:W3CDTF">2022-06-29T08:25:30Z</dcterms:created>
  <dcterms:modified xsi:type="dcterms:W3CDTF">2023-08-25T08:11:09Z</dcterms:modified>
  <cp:category/>
  <cp:contentStatus/>
</cp:coreProperties>
</file>