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c/Documents/code/CIIBER/custom_list/scenario2/"/>
    </mc:Choice>
  </mc:AlternateContent>
  <xr:revisionPtr revIDLastSave="0" documentId="8_{C3BD5E63-534B-F24F-90EC-832E979DF9CE}" xr6:coauthVersionLast="47" xr6:coauthVersionMax="47" xr10:uidLastSave="{00000000-0000-0000-0000-000000000000}"/>
  <bookViews>
    <workbookView xWindow="0" yWindow="760" windowWidth="26300" windowHeight="16780" tabRatio="621" activeTab="2" xr2:uid="{00000000-000D-0000-FFFF-FFFF00000000}"/>
  </bookViews>
  <sheets>
    <sheet name=" PL " sheetId="20" r:id="rId1"/>
    <sheet name="UCCI2025012205D" sheetId="26" r:id="rId2"/>
    <sheet name="UCCI2025012206S" sheetId="27" r:id="rId3"/>
  </sheets>
  <externalReferences>
    <externalReference r:id="rId4"/>
  </externalReferences>
  <definedNames>
    <definedName name="_xlnm._FilterDatabase" localSheetId="0" hidden="1">' PL '!$A$16:$I$164</definedName>
    <definedName name="_xlnm._FilterDatabase" localSheetId="1" hidden="1">UCCI2025012205D!$A$10:$Z$77</definedName>
    <definedName name="_xlnm._FilterDatabase" localSheetId="2" hidden="1">UCCI2025012206S!$A$10:$Z$93</definedName>
    <definedName name="_xlnm.Print_Area" localSheetId="0">' PL '!$A$1:$I$166</definedName>
    <definedName name="_xlnm.Print_Area" localSheetId="1">UCCI2025012205D!$A$1:$G$77</definedName>
    <definedName name="_xlnm.Print_Area" localSheetId="2">UCCI2025012206S!$A$1:$G$93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27" l="1"/>
  <c r="K86" i="27"/>
  <c r="K85" i="27"/>
  <c r="K84" i="27"/>
  <c r="K83" i="27"/>
  <c r="K82" i="27"/>
  <c r="K81" i="27"/>
  <c r="K80" i="27"/>
  <c r="K79" i="27"/>
  <c r="K78" i="27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C60" i="27"/>
  <c r="K59" i="27"/>
  <c r="C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C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A163" i="20"/>
  <c r="A162" i="20"/>
  <c r="A161" i="20"/>
  <c r="A160" i="20"/>
  <c r="H159" i="20"/>
  <c r="G159" i="20"/>
  <c r="F159" i="20"/>
  <c r="E159" i="20"/>
  <c r="D159" i="20"/>
  <c r="C158" i="20"/>
  <c r="C87" i="27" s="1"/>
  <c r="C157" i="20"/>
  <c r="C86" i="27" s="1"/>
  <c r="C156" i="20"/>
  <c r="C85" i="27" s="1"/>
  <c r="C155" i="20"/>
  <c r="C154" i="20"/>
  <c r="C153" i="20"/>
  <c r="C84" i="27" s="1"/>
  <c r="C152" i="20"/>
  <c r="C83" i="27" s="1"/>
  <c r="C151" i="20"/>
  <c r="C82" i="27" s="1"/>
  <c r="C150" i="20"/>
  <c r="C81" i="27" s="1"/>
  <c r="C149" i="20"/>
  <c r="C80" i="27" s="1"/>
  <c r="C148" i="20"/>
  <c r="C79" i="27" s="1"/>
  <c r="C147" i="20"/>
  <c r="C78" i="27" s="1"/>
  <c r="C146" i="20"/>
  <c r="C77" i="27" s="1"/>
  <c r="C145" i="20"/>
  <c r="C76" i="27" s="1"/>
  <c r="C144" i="20"/>
  <c r="C75" i="27" s="1"/>
  <c r="C143" i="20"/>
  <c r="C74" i="27" s="1"/>
  <c r="C142" i="20"/>
  <c r="C73" i="27" s="1"/>
  <c r="C141" i="20"/>
  <c r="C72" i="27" s="1"/>
  <c r="C140" i="20"/>
  <c r="C71" i="27" s="1"/>
  <c r="C139" i="20"/>
  <c r="C138" i="20"/>
  <c r="C70" i="27" s="1"/>
  <c r="C137" i="20"/>
  <c r="C136" i="20"/>
  <c r="C69" i="27" s="1"/>
  <c r="C135" i="20"/>
  <c r="C71" i="26" s="1"/>
  <c r="C134" i="20"/>
  <c r="C70" i="26" s="1"/>
  <c r="C133" i="20"/>
  <c r="C69" i="26" s="1"/>
  <c r="C132" i="20"/>
  <c r="C68" i="26" s="1"/>
  <c r="C131" i="20"/>
  <c r="C67" i="26" s="1"/>
  <c r="C130" i="20"/>
  <c r="C66" i="26" s="1"/>
  <c r="C129" i="20"/>
  <c r="C65" i="26" s="1"/>
  <c r="C128" i="20"/>
  <c r="C64" i="26" s="1"/>
  <c r="C127" i="20"/>
  <c r="C63" i="26" s="1"/>
  <c r="C126" i="20"/>
  <c r="C62" i="26" s="1"/>
  <c r="C125" i="20"/>
  <c r="C61" i="26" s="1"/>
  <c r="C124" i="20"/>
  <c r="C60" i="26" s="1"/>
  <c r="C123" i="20"/>
  <c r="C59" i="26" s="1"/>
  <c r="C122" i="20"/>
  <c r="C58" i="26" s="1"/>
  <c r="C121" i="20"/>
  <c r="C57" i="26" s="1"/>
  <c r="C120" i="20"/>
  <c r="C56" i="26" s="1"/>
  <c r="C119" i="20"/>
  <c r="C55" i="26" s="1"/>
  <c r="C118" i="20"/>
  <c r="C54" i="26" s="1"/>
  <c r="C117" i="20"/>
  <c r="C53" i="26" s="1"/>
  <c r="C116" i="20"/>
  <c r="C52" i="26" s="1"/>
  <c r="C115" i="20"/>
  <c r="C51" i="26" s="1"/>
  <c r="C114" i="20"/>
  <c r="C50" i="26" s="1"/>
  <c r="C113" i="20"/>
  <c r="C49" i="26" s="1"/>
  <c r="C112" i="20"/>
  <c r="C48" i="26" s="1"/>
  <c r="C111" i="20"/>
  <c r="C47" i="26" s="1"/>
  <c r="C110" i="20"/>
  <c r="C68" i="27" s="1"/>
  <c r="C109" i="20"/>
  <c r="C67" i="27" s="1"/>
  <c r="C108" i="20"/>
  <c r="C66" i="27" s="1"/>
  <c r="C107" i="20"/>
  <c r="C65" i="27" s="1"/>
  <c r="C106" i="20"/>
  <c r="C46" i="26" s="1"/>
  <c r="C105" i="20"/>
  <c r="C103" i="20"/>
  <c r="C44" i="26" s="1"/>
  <c r="C102" i="20"/>
  <c r="C43" i="26" s="1"/>
  <c r="C101" i="20"/>
  <c r="C42" i="26" s="1"/>
  <c r="C100" i="20"/>
  <c r="C41" i="26" s="1"/>
  <c r="C99" i="20"/>
  <c r="C40" i="26" s="1"/>
  <c r="C98" i="20"/>
  <c r="C39" i="26" s="1"/>
  <c r="C97" i="20"/>
  <c r="C38" i="26" s="1"/>
  <c r="C96" i="20"/>
  <c r="C95" i="20"/>
  <c r="C36" i="26" s="1"/>
  <c r="C94" i="20"/>
  <c r="C35" i="26" s="1"/>
  <c r="C93" i="20"/>
  <c r="C34" i="26" s="1"/>
  <c r="C92" i="20"/>
  <c r="C64" i="27" s="1"/>
  <c r="C91" i="20"/>
  <c r="C63" i="27" s="1"/>
  <c r="C90" i="20"/>
  <c r="C62" i="27" s="1"/>
  <c r="C89" i="20"/>
  <c r="C61" i="27" s="1"/>
  <c r="C86" i="20"/>
  <c r="C58" i="27" s="1"/>
  <c r="C85" i="20"/>
  <c r="C57" i="27" s="1"/>
  <c r="C84" i="20"/>
  <c r="C33" i="26" s="1"/>
  <c r="C83" i="20"/>
  <c r="C32" i="26" s="1"/>
  <c r="C82" i="20"/>
  <c r="C56" i="27" s="1"/>
  <c r="C81" i="20"/>
  <c r="C55" i="27" s="1"/>
  <c r="C80" i="20"/>
  <c r="C54" i="27" s="1"/>
  <c r="C79" i="20"/>
  <c r="C53" i="27" s="1"/>
  <c r="C78" i="20"/>
  <c r="C52" i="27" s="1"/>
  <c r="C77" i="20"/>
  <c r="C51" i="27" s="1"/>
  <c r="C76" i="20"/>
  <c r="C50" i="27" s="1"/>
  <c r="C75" i="20"/>
  <c r="C49" i="27" s="1"/>
  <c r="C74" i="20"/>
  <c r="C48" i="27" s="1"/>
  <c r="C73" i="20"/>
  <c r="C31" i="26" s="1"/>
  <c r="C72" i="20"/>
  <c r="C47" i="27" s="1"/>
  <c r="C71" i="20"/>
  <c r="C46" i="27" s="1"/>
  <c r="C70" i="20"/>
  <c r="C45" i="27" s="1"/>
  <c r="C69" i="20"/>
  <c r="C30" i="26" s="1"/>
  <c r="C68" i="20"/>
  <c r="C44" i="27" s="1"/>
  <c r="C67" i="20"/>
  <c r="C43" i="27" s="1"/>
  <c r="C66" i="20"/>
  <c r="C42" i="27" s="1"/>
  <c r="C65" i="20"/>
  <c r="C41" i="27" s="1"/>
  <c r="C64" i="20"/>
  <c r="C40" i="27" s="1"/>
  <c r="C63" i="20"/>
  <c r="C39" i="27" s="1"/>
  <c r="C62" i="20"/>
  <c r="C38" i="27" s="1"/>
  <c r="C61" i="20"/>
  <c r="C37" i="27" s="1"/>
  <c r="C60" i="20"/>
  <c r="C36" i="27" s="1"/>
  <c r="C59" i="20"/>
  <c r="C35" i="27" s="1"/>
  <c r="C58" i="20"/>
  <c r="C34" i="27" s="1"/>
  <c r="C57" i="20"/>
  <c r="C33" i="27" s="1"/>
  <c r="C56" i="20"/>
  <c r="C32" i="27" s="1"/>
  <c r="C55" i="20"/>
  <c r="C31" i="27" s="1"/>
  <c r="C54" i="20"/>
  <c r="C30" i="27" s="1"/>
  <c r="C53" i="20"/>
  <c r="C29" i="26" s="1"/>
  <c r="C52" i="20"/>
  <c r="C28" i="26" s="1"/>
  <c r="C51" i="20"/>
  <c r="C29" i="27" s="1"/>
  <c r="C50" i="20"/>
  <c r="C28" i="27" s="1"/>
  <c r="C49" i="20"/>
  <c r="C27" i="27" s="1"/>
  <c r="C48" i="20"/>
  <c r="C26" i="27" s="1"/>
  <c r="C47" i="20"/>
  <c r="C25" i="27" s="1"/>
  <c r="C46" i="20"/>
  <c r="C24" i="27" s="1"/>
  <c r="C45" i="20"/>
  <c r="C23" i="27" s="1"/>
  <c r="C44" i="20"/>
  <c r="C22" i="27" s="1"/>
  <c r="C43" i="20"/>
  <c r="C27" i="26" s="1"/>
  <c r="C42" i="20"/>
  <c r="C26" i="26" s="1"/>
  <c r="C41" i="20"/>
  <c r="C25" i="26" s="1"/>
  <c r="C40" i="20"/>
  <c r="C24" i="26" s="1"/>
  <c r="C39" i="20"/>
  <c r="C23" i="26" s="1"/>
  <c r="C38" i="20"/>
  <c r="C22" i="26" s="1"/>
  <c r="C37" i="20"/>
  <c r="C21" i="26" s="1"/>
  <c r="C36" i="20"/>
  <c r="C20" i="26" s="1"/>
  <c r="C35" i="20"/>
  <c r="C19" i="26" s="1"/>
  <c r="C34" i="20"/>
  <c r="C18" i="26" s="1"/>
  <c r="C33" i="20"/>
  <c r="C17" i="26" s="1"/>
  <c r="C32" i="20"/>
  <c r="C16" i="26" s="1"/>
  <c r="C31" i="20"/>
  <c r="C15" i="26" s="1"/>
  <c r="C30" i="20"/>
  <c r="C14" i="26" s="1"/>
  <c r="C29" i="20"/>
  <c r="C13" i="26" s="1"/>
  <c r="C28" i="20"/>
  <c r="C21" i="27" s="1"/>
  <c r="C27" i="20"/>
  <c r="C12" i="26" s="1"/>
  <c r="C26" i="20"/>
  <c r="C20" i="27" s="1"/>
  <c r="C25" i="20"/>
  <c r="C19" i="27" s="1"/>
  <c r="C24" i="20"/>
  <c r="C18" i="27" s="1"/>
  <c r="C23" i="20"/>
  <c r="C17" i="27" s="1"/>
  <c r="C22" i="20"/>
  <c r="C16" i="27" s="1"/>
  <c r="C21" i="20"/>
  <c r="C20" i="20"/>
  <c r="C15" i="27" s="1"/>
  <c r="C19" i="20"/>
  <c r="C14" i="27" s="1"/>
  <c r="C18" i="20"/>
  <c r="C13" i="27" s="1"/>
  <c r="C17" i="20"/>
  <c r="E76" i="27" s="1"/>
  <c r="G7" i="20"/>
  <c r="G6" i="20"/>
  <c r="G76" i="27" l="1"/>
  <c r="L76" i="27"/>
  <c r="J76" i="27"/>
  <c r="E20" i="26"/>
  <c r="H26" i="26"/>
  <c r="P26" i="26" s="1"/>
  <c r="E44" i="26"/>
  <c r="E48" i="26"/>
  <c r="E21" i="27"/>
  <c r="E36" i="27"/>
  <c r="E53" i="27"/>
  <c r="H64" i="27"/>
  <c r="E70" i="27"/>
  <c r="H79" i="27"/>
  <c r="H15" i="26"/>
  <c r="P15" i="26" s="1"/>
  <c r="E25" i="26"/>
  <c r="H31" i="26"/>
  <c r="P31" i="26" s="1"/>
  <c r="H36" i="26"/>
  <c r="P36" i="26" s="1"/>
  <c r="H40" i="26"/>
  <c r="P40" i="26" s="1"/>
  <c r="E52" i="26"/>
  <c r="H58" i="26"/>
  <c r="P58" i="26" s="1"/>
  <c r="E63" i="26"/>
  <c r="H12" i="27"/>
  <c r="E27" i="27"/>
  <c r="H38" i="27"/>
  <c r="E44" i="27"/>
  <c r="E59" i="27"/>
  <c r="E68" i="27"/>
  <c r="E85" i="27"/>
  <c r="E14" i="26"/>
  <c r="H20" i="26"/>
  <c r="P20" i="26" s="1"/>
  <c r="E30" i="26"/>
  <c r="H48" i="26"/>
  <c r="P48" i="26" s="1"/>
  <c r="H21" i="27"/>
  <c r="E25" i="27"/>
  <c r="H36" i="27"/>
  <c r="E42" i="27"/>
  <c r="H44" i="27"/>
  <c r="H53" i="27"/>
  <c r="E57" i="27"/>
  <c r="H70" i="27"/>
  <c r="E87" i="27"/>
  <c r="H77" i="27"/>
  <c r="E71" i="27"/>
  <c r="H61" i="27"/>
  <c r="E55" i="27"/>
  <c r="H45" i="27"/>
  <c r="E39" i="27"/>
  <c r="H29" i="27"/>
  <c r="E23" i="27"/>
  <c r="H13" i="27"/>
  <c r="E70" i="26"/>
  <c r="H60" i="26"/>
  <c r="P60" i="26" s="1"/>
  <c r="E54" i="26"/>
  <c r="H44" i="26"/>
  <c r="P44" i="26" s="1"/>
  <c r="E38" i="26"/>
  <c r="E82" i="27"/>
  <c r="H72" i="27"/>
  <c r="E66" i="27"/>
  <c r="H56" i="27"/>
  <c r="E50" i="27"/>
  <c r="H40" i="27"/>
  <c r="E34" i="27"/>
  <c r="H24" i="27"/>
  <c r="E18" i="27"/>
  <c r="E12" i="27"/>
  <c r="H71" i="26"/>
  <c r="P71" i="26" s="1"/>
  <c r="E65" i="26"/>
  <c r="H55" i="26"/>
  <c r="P55" i="26" s="1"/>
  <c r="H83" i="27"/>
  <c r="E77" i="27"/>
  <c r="H67" i="27"/>
  <c r="E61" i="27"/>
  <c r="H51" i="27"/>
  <c r="E45" i="27"/>
  <c r="H35" i="27"/>
  <c r="E29" i="27"/>
  <c r="H19" i="27"/>
  <c r="E13" i="27"/>
  <c r="C12" i="27"/>
  <c r="H66" i="26"/>
  <c r="P66" i="26" s="1"/>
  <c r="H78" i="27"/>
  <c r="E72" i="27"/>
  <c r="H62" i="27"/>
  <c r="E56" i="27"/>
  <c r="H46" i="27"/>
  <c r="E40" i="27"/>
  <c r="H30" i="27"/>
  <c r="E24" i="27"/>
  <c r="H14" i="27"/>
  <c r="E71" i="26"/>
  <c r="H61" i="26"/>
  <c r="P61" i="26" s="1"/>
  <c r="E83" i="27"/>
  <c r="H73" i="27"/>
  <c r="E67" i="27"/>
  <c r="H57" i="27"/>
  <c r="E51" i="27"/>
  <c r="H41" i="27"/>
  <c r="E35" i="27"/>
  <c r="H25" i="27"/>
  <c r="E19" i="27"/>
  <c r="E66" i="26"/>
  <c r="H56" i="26"/>
  <c r="P56" i="26" s="1"/>
  <c r="E86" i="27"/>
  <c r="H87" i="27"/>
  <c r="E81" i="27"/>
  <c r="H71" i="27"/>
  <c r="E65" i="27"/>
  <c r="H55" i="27"/>
  <c r="E49" i="27"/>
  <c r="H39" i="27"/>
  <c r="E33" i="27"/>
  <c r="H23" i="27"/>
  <c r="E17" i="27"/>
  <c r="H70" i="26"/>
  <c r="P70" i="26" s="1"/>
  <c r="E64" i="26"/>
  <c r="H54" i="26"/>
  <c r="P54" i="26" s="1"/>
  <c r="E19" i="26"/>
  <c r="H25" i="26"/>
  <c r="P25" i="26" s="1"/>
  <c r="E35" i="26"/>
  <c r="E39" i="26"/>
  <c r="E43" i="26"/>
  <c r="H52" i="26"/>
  <c r="P52" i="26" s="1"/>
  <c r="E55" i="26"/>
  <c r="H63" i="26"/>
  <c r="P63" i="26" s="1"/>
  <c r="H65" i="26"/>
  <c r="P65" i="26" s="1"/>
  <c r="H27" i="27"/>
  <c r="H59" i="27"/>
  <c r="H68" i="27"/>
  <c r="E74" i="27"/>
  <c r="H76" i="27"/>
  <c r="H85" i="27"/>
  <c r="H14" i="26"/>
  <c r="P14" i="26" s="1"/>
  <c r="E24" i="26"/>
  <c r="H30" i="26"/>
  <c r="P30" i="26" s="1"/>
  <c r="E47" i="26"/>
  <c r="E60" i="26"/>
  <c r="E69" i="26"/>
  <c r="H42" i="27"/>
  <c r="E13" i="26"/>
  <c r="H19" i="26"/>
  <c r="P19" i="26" s="1"/>
  <c r="E29" i="26"/>
  <c r="H35" i="26"/>
  <c r="P35" i="26" s="1"/>
  <c r="H39" i="26"/>
  <c r="P39" i="26" s="1"/>
  <c r="H43" i="26"/>
  <c r="P43" i="26" s="1"/>
  <c r="E67" i="26"/>
  <c r="E14" i="27"/>
  <c r="E16" i="27"/>
  <c r="E31" i="27"/>
  <c r="E46" i="27"/>
  <c r="E48" i="27"/>
  <c r="H74" i="27"/>
  <c r="E18" i="26"/>
  <c r="H24" i="26"/>
  <c r="P24" i="26" s="1"/>
  <c r="E34" i="26"/>
  <c r="H47" i="26"/>
  <c r="P47" i="26" s="1"/>
  <c r="E51" i="26"/>
  <c r="E57" i="26"/>
  <c r="H69" i="26"/>
  <c r="P69" i="26" s="1"/>
  <c r="H18" i="27"/>
  <c r="H33" i="27"/>
  <c r="H50" i="27"/>
  <c r="E63" i="27"/>
  <c r="E78" i="27"/>
  <c r="E80" i="27"/>
  <c r="H13" i="26"/>
  <c r="P13" i="26" s="1"/>
  <c r="E23" i="26"/>
  <c r="H29" i="26"/>
  <c r="P29" i="26" s="1"/>
  <c r="E42" i="26"/>
  <c r="H67" i="26"/>
  <c r="P67" i="26" s="1"/>
  <c r="H16" i="27"/>
  <c r="E22" i="27"/>
  <c r="H31" i="27"/>
  <c r="H48" i="27"/>
  <c r="E54" i="27"/>
  <c r="H65" i="27"/>
  <c r="H82" i="27"/>
  <c r="E12" i="26"/>
  <c r="H18" i="26"/>
  <c r="P18" i="26" s="1"/>
  <c r="E28" i="26"/>
  <c r="H34" i="26"/>
  <c r="P34" i="26" s="1"/>
  <c r="H38" i="26"/>
  <c r="P38" i="26" s="1"/>
  <c r="E46" i="26"/>
  <c r="H51" i="26"/>
  <c r="P51" i="26" s="1"/>
  <c r="H57" i="26"/>
  <c r="P57" i="26" s="1"/>
  <c r="E62" i="26"/>
  <c r="E20" i="27"/>
  <c r="E37" i="27"/>
  <c r="E52" i="27"/>
  <c r="H63" i="27"/>
  <c r="H80" i="27"/>
  <c r="H86" i="27"/>
  <c r="E17" i="26"/>
  <c r="H23" i="26"/>
  <c r="P23" i="26" s="1"/>
  <c r="E33" i="26"/>
  <c r="H42" i="26"/>
  <c r="P42" i="26" s="1"/>
  <c r="E50" i="26"/>
  <c r="E59" i="26"/>
  <c r="H22" i="27"/>
  <c r="E28" i="27"/>
  <c r="E43" i="27"/>
  <c r="H54" i="27"/>
  <c r="E69" i="27"/>
  <c r="E84" i="27"/>
  <c r="H12" i="26"/>
  <c r="E22" i="26"/>
  <c r="H28" i="26"/>
  <c r="P28" i="26" s="1"/>
  <c r="E37" i="26"/>
  <c r="H46" i="26"/>
  <c r="P46" i="26" s="1"/>
  <c r="H59" i="26"/>
  <c r="P59" i="26" s="1"/>
  <c r="H62" i="26"/>
  <c r="P62" i="26" s="1"/>
  <c r="H20" i="27"/>
  <c r="E26" i="27"/>
  <c r="H28" i="27"/>
  <c r="H37" i="27"/>
  <c r="E41" i="27"/>
  <c r="H52" i="27"/>
  <c r="E58" i="27"/>
  <c r="E60" i="27"/>
  <c r="E75" i="27"/>
  <c r="H17" i="26"/>
  <c r="P17" i="26" s="1"/>
  <c r="E27" i="26"/>
  <c r="H33" i="26"/>
  <c r="P33" i="26" s="1"/>
  <c r="E41" i="26"/>
  <c r="H50" i="26"/>
  <c r="P50" i="26" s="1"/>
  <c r="H64" i="26"/>
  <c r="P64" i="26" s="1"/>
  <c r="H43" i="27"/>
  <c r="H60" i="27"/>
  <c r="H69" i="27"/>
  <c r="E73" i="27"/>
  <c r="H84" i="27"/>
  <c r="E16" i="26"/>
  <c r="H22" i="26"/>
  <c r="P22" i="26" s="1"/>
  <c r="E32" i="26"/>
  <c r="H37" i="26"/>
  <c r="P37" i="26" s="1"/>
  <c r="E45" i="26"/>
  <c r="E53" i="26"/>
  <c r="H26" i="27"/>
  <c r="H58" i="27"/>
  <c r="H75" i="27"/>
  <c r="E21" i="26"/>
  <c r="H27" i="26"/>
  <c r="P27" i="26" s="1"/>
  <c r="H41" i="26"/>
  <c r="P41" i="26" s="1"/>
  <c r="E49" i="26"/>
  <c r="E56" i="26"/>
  <c r="E68" i="26"/>
  <c r="E15" i="27"/>
  <c r="E30" i="27"/>
  <c r="E32" i="27"/>
  <c r="E47" i="27"/>
  <c r="H16" i="26"/>
  <c r="P16" i="26" s="1"/>
  <c r="E26" i="26"/>
  <c r="H32" i="26"/>
  <c r="P32" i="26" s="1"/>
  <c r="H45" i="26"/>
  <c r="P45" i="26" s="1"/>
  <c r="H49" i="26"/>
  <c r="P49" i="26" s="1"/>
  <c r="H53" i="26"/>
  <c r="P53" i="26" s="1"/>
  <c r="H17" i="27"/>
  <c r="H34" i="27"/>
  <c r="H49" i="27"/>
  <c r="E62" i="27"/>
  <c r="E64" i="27"/>
  <c r="E79" i="27"/>
  <c r="E15" i="26"/>
  <c r="H21" i="26"/>
  <c r="P21" i="26" s="1"/>
  <c r="E31" i="26"/>
  <c r="E36" i="26"/>
  <c r="E40" i="26"/>
  <c r="E58" i="26"/>
  <c r="E61" i="26"/>
  <c r="H68" i="26"/>
  <c r="P68" i="26" s="1"/>
  <c r="H15" i="27"/>
  <c r="H32" i="27"/>
  <c r="E38" i="27"/>
  <c r="H47" i="27"/>
  <c r="H66" i="27"/>
  <c r="H81" i="27"/>
  <c r="G29" i="27" l="1"/>
  <c r="L29" i="27"/>
  <c r="J29" i="27"/>
  <c r="L47" i="27"/>
  <c r="G47" i="27"/>
  <c r="J47" i="27"/>
  <c r="L42" i="26"/>
  <c r="Q42" i="26" s="1"/>
  <c r="R42" i="26" s="1"/>
  <c r="S42" i="26" s="1"/>
  <c r="T42" i="26" s="1"/>
  <c r="U42" i="26" s="1"/>
  <c r="J42" i="26"/>
  <c r="G42" i="26"/>
  <c r="J16" i="26"/>
  <c r="G16" i="26"/>
  <c r="L16" i="26"/>
  <c r="L15" i="27"/>
  <c r="G15" i="27"/>
  <c r="J15" i="27"/>
  <c r="L73" i="27"/>
  <c r="J73" i="27"/>
  <c r="G73" i="27"/>
  <c r="L80" i="27"/>
  <c r="J80" i="27"/>
  <c r="G80" i="27"/>
  <c r="L31" i="27"/>
  <c r="J31" i="27"/>
  <c r="G31" i="27"/>
  <c r="G49" i="26"/>
  <c r="J49" i="26"/>
  <c r="L49" i="26"/>
  <c r="L33" i="26"/>
  <c r="J33" i="26"/>
  <c r="G33" i="26"/>
  <c r="L14" i="27"/>
  <c r="J14" i="27"/>
  <c r="G14" i="27"/>
  <c r="J35" i="27"/>
  <c r="G35" i="27"/>
  <c r="L35" i="27"/>
  <c r="E72" i="26"/>
  <c r="L12" i="26"/>
  <c r="J12" i="26"/>
  <c r="G12" i="26"/>
  <c r="L74" i="27"/>
  <c r="J74" i="27"/>
  <c r="G74" i="27"/>
  <c r="L38" i="27"/>
  <c r="J38" i="27"/>
  <c r="G38" i="27"/>
  <c r="G21" i="26"/>
  <c r="L21" i="26"/>
  <c r="Q21" i="26" s="1"/>
  <c r="R21" i="26" s="1"/>
  <c r="S21" i="26" s="1"/>
  <c r="T21" i="26" s="1"/>
  <c r="U21" i="26" s="1"/>
  <c r="J21" i="26"/>
  <c r="Q50" i="26"/>
  <c r="R50" i="26" s="1"/>
  <c r="S50" i="26" s="1"/>
  <c r="T50" i="26" s="1"/>
  <c r="U50" i="26" s="1"/>
  <c r="L17" i="26"/>
  <c r="Q17" i="26" s="1"/>
  <c r="R17" i="26" s="1"/>
  <c r="S17" i="26" s="1"/>
  <c r="T17" i="26" s="1"/>
  <c r="U17" i="26" s="1"/>
  <c r="J17" i="26"/>
  <c r="G17" i="26"/>
  <c r="Q43" i="26"/>
  <c r="R43" i="26" s="1"/>
  <c r="S43" i="26" s="1"/>
  <c r="T43" i="26" s="1"/>
  <c r="U43" i="26" s="1"/>
  <c r="J51" i="27"/>
  <c r="G51" i="27"/>
  <c r="L51" i="27"/>
  <c r="G18" i="27"/>
  <c r="J18" i="27"/>
  <c r="L18" i="27"/>
  <c r="Q31" i="26"/>
  <c r="R31" i="26" s="1"/>
  <c r="S31" i="26" s="1"/>
  <c r="T31" i="26" s="1"/>
  <c r="U31" i="26" s="1"/>
  <c r="L52" i="27"/>
  <c r="J52" i="27"/>
  <c r="G52" i="27"/>
  <c r="G50" i="27"/>
  <c r="J50" i="27"/>
  <c r="L50" i="27"/>
  <c r="G28" i="27"/>
  <c r="L28" i="27"/>
  <c r="J28" i="27"/>
  <c r="G64" i="27"/>
  <c r="L64" i="27"/>
  <c r="J64" i="27"/>
  <c r="L39" i="27"/>
  <c r="J39" i="27"/>
  <c r="G39" i="27"/>
  <c r="L30" i="26"/>
  <c r="J30" i="26"/>
  <c r="G30" i="26"/>
  <c r="L25" i="26"/>
  <c r="J25" i="26"/>
  <c r="G25" i="26"/>
  <c r="L51" i="26"/>
  <c r="J51" i="26"/>
  <c r="G51" i="26"/>
  <c r="L40" i="26"/>
  <c r="J40" i="26"/>
  <c r="G40" i="26"/>
  <c r="L69" i="27"/>
  <c r="J69" i="27"/>
  <c r="G69" i="27"/>
  <c r="J32" i="26"/>
  <c r="G32" i="26"/>
  <c r="L32" i="26"/>
  <c r="Q32" i="26" s="1"/>
  <c r="R32" i="26" s="1"/>
  <c r="S32" i="26" s="1"/>
  <c r="T32" i="26" s="1"/>
  <c r="U32" i="26" s="1"/>
  <c r="G32" i="27"/>
  <c r="L32" i="27"/>
  <c r="J32" i="27"/>
  <c r="L79" i="27"/>
  <c r="G79" i="27"/>
  <c r="J79" i="27"/>
  <c r="L50" i="26"/>
  <c r="J50" i="26"/>
  <c r="G50" i="26"/>
  <c r="Q34" i="26"/>
  <c r="R34" i="26" s="1"/>
  <c r="S34" i="26" s="1"/>
  <c r="T34" i="26" s="1"/>
  <c r="U34" i="26" s="1"/>
  <c r="L62" i="27"/>
  <c r="J62" i="27"/>
  <c r="G62" i="27"/>
  <c r="L78" i="27"/>
  <c r="J78" i="27"/>
  <c r="G78" i="27"/>
  <c r="L64" i="26"/>
  <c r="Q64" i="26" s="1"/>
  <c r="R64" i="26" s="1"/>
  <c r="S64" i="26" s="1"/>
  <c r="T64" i="26" s="1"/>
  <c r="U64" i="26" s="1"/>
  <c r="J64" i="26"/>
  <c r="G64" i="26"/>
  <c r="J41" i="26"/>
  <c r="G41" i="26"/>
  <c r="L41" i="26"/>
  <c r="L37" i="26"/>
  <c r="Q37" i="26" s="1"/>
  <c r="R37" i="26" s="1"/>
  <c r="S37" i="26" s="1"/>
  <c r="T37" i="26" s="1"/>
  <c r="U37" i="26" s="1"/>
  <c r="J37" i="26"/>
  <c r="G37" i="26"/>
  <c r="L33" i="27"/>
  <c r="J33" i="27"/>
  <c r="G33" i="27"/>
  <c r="Q49" i="26"/>
  <c r="R49" i="26" s="1"/>
  <c r="S49" i="26" s="1"/>
  <c r="T49" i="26" s="1"/>
  <c r="U49" i="26" s="1"/>
  <c r="Q33" i="26"/>
  <c r="R33" i="26" s="1"/>
  <c r="S33" i="26" s="1"/>
  <c r="T33" i="26" s="1"/>
  <c r="U33" i="26" s="1"/>
  <c r="L54" i="27"/>
  <c r="J54" i="27"/>
  <c r="G54" i="27"/>
  <c r="J67" i="27"/>
  <c r="G67" i="27"/>
  <c r="L67" i="27"/>
  <c r="G13" i="27"/>
  <c r="L13" i="27"/>
  <c r="J13" i="27"/>
  <c r="G34" i="27"/>
  <c r="J34" i="27"/>
  <c r="L34" i="27"/>
  <c r="L61" i="26"/>
  <c r="G61" i="26"/>
  <c r="J61" i="26"/>
  <c r="G60" i="27"/>
  <c r="L60" i="27"/>
  <c r="J60" i="27"/>
  <c r="Q67" i="26"/>
  <c r="R67" i="26" s="1"/>
  <c r="S67" i="26" s="1"/>
  <c r="T67" i="26" s="1"/>
  <c r="U67" i="26" s="1"/>
  <c r="L43" i="27"/>
  <c r="J43" i="27"/>
  <c r="G43" i="27"/>
  <c r="L41" i="27"/>
  <c r="J41" i="27"/>
  <c r="G41" i="27"/>
  <c r="L15" i="26"/>
  <c r="Q15" i="26" s="1"/>
  <c r="R15" i="26" s="1"/>
  <c r="S15" i="26" s="1"/>
  <c r="T15" i="26" s="1"/>
  <c r="U15" i="26" s="1"/>
  <c r="J15" i="26"/>
  <c r="G15" i="26"/>
  <c r="G59" i="26"/>
  <c r="L59" i="26"/>
  <c r="Q59" i="26" s="1"/>
  <c r="R59" i="26" s="1"/>
  <c r="S59" i="26" s="1"/>
  <c r="T59" i="26" s="1"/>
  <c r="U59" i="26" s="1"/>
  <c r="J59" i="26"/>
  <c r="J27" i="26"/>
  <c r="G27" i="26"/>
  <c r="L27" i="26"/>
  <c r="Q27" i="26" s="1"/>
  <c r="R27" i="26" s="1"/>
  <c r="S27" i="26" s="1"/>
  <c r="T27" i="26" s="1"/>
  <c r="U27" i="26" s="1"/>
  <c r="L22" i="26"/>
  <c r="Q22" i="26" s="1"/>
  <c r="R22" i="26" s="1"/>
  <c r="S22" i="26" s="1"/>
  <c r="T22" i="26" s="1"/>
  <c r="U22" i="26" s="1"/>
  <c r="J22" i="26"/>
  <c r="G22" i="26"/>
  <c r="L57" i="26"/>
  <c r="Q57" i="26" s="1"/>
  <c r="R57" i="26" s="1"/>
  <c r="S57" i="26" s="1"/>
  <c r="T57" i="26" s="1"/>
  <c r="U57" i="26" s="1"/>
  <c r="J57" i="26"/>
  <c r="G57" i="26"/>
  <c r="L29" i="26"/>
  <c r="J29" i="26"/>
  <c r="G29" i="26"/>
  <c r="Q65" i="26"/>
  <c r="R65" i="26" s="1"/>
  <c r="S65" i="26" s="1"/>
  <c r="T65" i="26" s="1"/>
  <c r="U65" i="26" s="1"/>
  <c r="J49" i="27"/>
  <c r="G49" i="27"/>
  <c r="L49" i="27"/>
  <c r="L55" i="27"/>
  <c r="J55" i="27"/>
  <c r="G55" i="27"/>
  <c r="L14" i="26"/>
  <c r="Q14" i="26" s="1"/>
  <c r="R14" i="26" s="1"/>
  <c r="S14" i="26" s="1"/>
  <c r="T14" i="26" s="1"/>
  <c r="U14" i="26" s="1"/>
  <c r="J14" i="26"/>
  <c r="G14" i="26"/>
  <c r="P12" i="26"/>
  <c r="Q12" i="26" s="1"/>
  <c r="R12" i="26" s="1"/>
  <c r="S12" i="26" s="1"/>
  <c r="T12" i="26" s="1"/>
  <c r="U12" i="26" s="1"/>
  <c r="H72" i="26"/>
  <c r="L85" i="27"/>
  <c r="J85" i="27"/>
  <c r="G85" i="27"/>
  <c r="L70" i="27"/>
  <c r="J70" i="27"/>
  <c r="G70" i="27"/>
  <c r="L75" i="27"/>
  <c r="J75" i="27"/>
  <c r="G75" i="27"/>
  <c r="L84" i="27"/>
  <c r="J84" i="27"/>
  <c r="G84" i="27"/>
  <c r="L37" i="27"/>
  <c r="J37" i="27"/>
  <c r="G37" i="27"/>
  <c r="L22" i="27"/>
  <c r="J22" i="27"/>
  <c r="G22" i="27"/>
  <c r="L13" i="26"/>
  <c r="Q13" i="26" s="1"/>
  <c r="R13" i="26" s="1"/>
  <c r="S13" i="26" s="1"/>
  <c r="T13" i="26" s="1"/>
  <c r="U13" i="26" s="1"/>
  <c r="J13" i="26"/>
  <c r="G13" i="26"/>
  <c r="J55" i="26"/>
  <c r="L55" i="26"/>
  <c r="G55" i="26"/>
  <c r="L65" i="27"/>
  <c r="J65" i="27"/>
  <c r="G65" i="27"/>
  <c r="Q61" i="26"/>
  <c r="R61" i="26" s="1"/>
  <c r="S61" i="26" s="1"/>
  <c r="T61" i="26" s="1"/>
  <c r="U61" i="26" s="1"/>
  <c r="L71" i="27"/>
  <c r="J71" i="27"/>
  <c r="G71" i="27"/>
  <c r="L68" i="27"/>
  <c r="J68" i="27"/>
  <c r="G68" i="27"/>
  <c r="J53" i="26"/>
  <c r="G53" i="26"/>
  <c r="L53" i="26"/>
  <c r="Q53" i="26" s="1"/>
  <c r="R53" i="26" s="1"/>
  <c r="S53" i="26" s="1"/>
  <c r="T53" i="26" s="1"/>
  <c r="U53" i="26" s="1"/>
  <c r="J83" i="27"/>
  <c r="G83" i="27"/>
  <c r="L83" i="27"/>
  <c r="L34" i="26"/>
  <c r="J34" i="26"/>
  <c r="G34" i="26"/>
  <c r="Q52" i="26"/>
  <c r="R52" i="26" s="1"/>
  <c r="S52" i="26" s="1"/>
  <c r="T52" i="26" s="1"/>
  <c r="U52" i="26" s="1"/>
  <c r="J71" i="26"/>
  <c r="G71" i="26"/>
  <c r="L71" i="26"/>
  <c r="G45" i="27"/>
  <c r="L45" i="27"/>
  <c r="J45" i="27"/>
  <c r="G66" i="27"/>
  <c r="J66" i="27"/>
  <c r="L66" i="27"/>
  <c r="L59" i="27"/>
  <c r="J59" i="27"/>
  <c r="G59" i="27"/>
  <c r="L53" i="27"/>
  <c r="J53" i="27"/>
  <c r="G53" i="27"/>
  <c r="G26" i="26"/>
  <c r="L26" i="26"/>
  <c r="J26" i="26"/>
  <c r="L69" i="26"/>
  <c r="Q69" i="26" s="1"/>
  <c r="R69" i="26" s="1"/>
  <c r="S69" i="26" s="1"/>
  <c r="T69" i="26" s="1"/>
  <c r="U69" i="26" s="1"/>
  <c r="J69" i="26"/>
  <c r="G69" i="26"/>
  <c r="L43" i="26"/>
  <c r="J43" i="26"/>
  <c r="G43" i="26"/>
  <c r="G81" i="27"/>
  <c r="L81" i="27"/>
  <c r="J81" i="27"/>
  <c r="L87" i="27"/>
  <c r="J87" i="27"/>
  <c r="G87" i="27"/>
  <c r="G44" i="27"/>
  <c r="L44" i="27"/>
  <c r="J44" i="27"/>
  <c r="L36" i="27"/>
  <c r="J36" i="27"/>
  <c r="G36" i="27"/>
  <c r="L45" i="26"/>
  <c r="Q45" i="26" s="1"/>
  <c r="R45" i="26" s="1"/>
  <c r="S45" i="26" s="1"/>
  <c r="T45" i="26" s="1"/>
  <c r="U45" i="26" s="1"/>
  <c r="J45" i="26"/>
  <c r="G45" i="26"/>
  <c r="L58" i="27"/>
  <c r="J58" i="27"/>
  <c r="G58" i="27"/>
  <c r="L18" i="26"/>
  <c r="Q18" i="26" s="1"/>
  <c r="R18" i="26" s="1"/>
  <c r="S18" i="26" s="1"/>
  <c r="T18" i="26" s="1"/>
  <c r="U18" i="26" s="1"/>
  <c r="J18" i="26"/>
  <c r="G18" i="26"/>
  <c r="G60" i="26"/>
  <c r="L60" i="26"/>
  <c r="J60" i="26"/>
  <c r="J39" i="26"/>
  <c r="L39" i="26"/>
  <c r="Q39" i="26" s="1"/>
  <c r="R39" i="26" s="1"/>
  <c r="S39" i="26" s="1"/>
  <c r="T39" i="26" s="1"/>
  <c r="U39" i="26" s="1"/>
  <c r="G39" i="26"/>
  <c r="J24" i="27"/>
  <c r="G24" i="27"/>
  <c r="L24" i="27"/>
  <c r="G61" i="27"/>
  <c r="L61" i="27"/>
  <c r="J61" i="27"/>
  <c r="G82" i="27"/>
  <c r="J82" i="27"/>
  <c r="L82" i="27"/>
  <c r="L21" i="27"/>
  <c r="J21" i="27"/>
  <c r="G21" i="27"/>
  <c r="L20" i="27"/>
  <c r="J20" i="27"/>
  <c r="G20" i="27"/>
  <c r="L31" i="26"/>
  <c r="J31" i="26"/>
  <c r="G31" i="26"/>
  <c r="L47" i="26"/>
  <c r="Q47" i="26" s="1"/>
  <c r="R47" i="26" s="1"/>
  <c r="S47" i="26" s="1"/>
  <c r="T47" i="26" s="1"/>
  <c r="U47" i="26" s="1"/>
  <c r="J47" i="26"/>
  <c r="G47" i="26"/>
  <c r="L35" i="26"/>
  <c r="Q35" i="26" s="1"/>
  <c r="R35" i="26" s="1"/>
  <c r="S35" i="26" s="1"/>
  <c r="T35" i="26" s="1"/>
  <c r="U35" i="26" s="1"/>
  <c r="J35" i="26"/>
  <c r="G35" i="26"/>
  <c r="G86" i="27"/>
  <c r="L86" i="27"/>
  <c r="J86" i="27"/>
  <c r="L38" i="26"/>
  <c r="Q38" i="26" s="1"/>
  <c r="R38" i="26" s="1"/>
  <c r="S38" i="26" s="1"/>
  <c r="T38" i="26" s="1"/>
  <c r="U38" i="26" s="1"/>
  <c r="J38" i="26"/>
  <c r="G38" i="26"/>
  <c r="L57" i="27"/>
  <c r="J57" i="27"/>
  <c r="G57" i="27"/>
  <c r="L27" i="27"/>
  <c r="J27" i="27"/>
  <c r="G27" i="27"/>
  <c r="L48" i="26"/>
  <c r="Q48" i="26" s="1"/>
  <c r="R48" i="26" s="1"/>
  <c r="S48" i="26" s="1"/>
  <c r="T48" i="26" s="1"/>
  <c r="U48" i="26" s="1"/>
  <c r="J48" i="26"/>
  <c r="G48" i="26"/>
  <c r="L58" i="26"/>
  <c r="J58" i="26"/>
  <c r="G58" i="26"/>
  <c r="Q51" i="26"/>
  <c r="R51" i="26" s="1"/>
  <c r="S51" i="26" s="1"/>
  <c r="T51" i="26" s="1"/>
  <c r="U51" i="26" s="1"/>
  <c r="L46" i="26"/>
  <c r="Q46" i="26" s="1"/>
  <c r="R46" i="26" s="1"/>
  <c r="S46" i="26" s="1"/>
  <c r="T46" i="26" s="1"/>
  <c r="U46" i="26" s="1"/>
  <c r="J46" i="26"/>
  <c r="G46" i="26"/>
  <c r="L23" i="26"/>
  <c r="Q23" i="26" s="1"/>
  <c r="R23" i="26" s="1"/>
  <c r="S23" i="26" s="1"/>
  <c r="T23" i="26" s="1"/>
  <c r="U23" i="26" s="1"/>
  <c r="J23" i="26"/>
  <c r="G23" i="26"/>
  <c r="L48" i="27"/>
  <c r="J48" i="27"/>
  <c r="G48" i="27"/>
  <c r="Q30" i="26"/>
  <c r="R30" i="26" s="1"/>
  <c r="S30" i="26" s="1"/>
  <c r="T30" i="26" s="1"/>
  <c r="U30" i="26" s="1"/>
  <c r="Q25" i="26"/>
  <c r="R25" i="26" s="1"/>
  <c r="S25" i="26" s="1"/>
  <c r="T25" i="26" s="1"/>
  <c r="U25" i="26" s="1"/>
  <c r="Q56" i="26"/>
  <c r="R56" i="26" s="1"/>
  <c r="S56" i="26" s="1"/>
  <c r="T56" i="26" s="1"/>
  <c r="U56" i="26" s="1"/>
  <c r="J40" i="27"/>
  <c r="G40" i="27"/>
  <c r="L40" i="27"/>
  <c r="G77" i="27"/>
  <c r="L77" i="27"/>
  <c r="J77" i="27"/>
  <c r="Q44" i="26"/>
  <c r="R44" i="26" s="1"/>
  <c r="S44" i="26" s="1"/>
  <c r="T44" i="26" s="1"/>
  <c r="U44" i="26" s="1"/>
  <c r="H88" i="27"/>
  <c r="L44" i="26"/>
  <c r="J44" i="26"/>
  <c r="G44" i="26"/>
  <c r="L36" i="26"/>
  <c r="J36" i="26"/>
  <c r="G36" i="26"/>
  <c r="L62" i="26"/>
  <c r="J62" i="26"/>
  <c r="G62" i="26"/>
  <c r="L46" i="27"/>
  <c r="J46" i="27"/>
  <c r="G46" i="27"/>
  <c r="L19" i="26"/>
  <c r="J19" i="26"/>
  <c r="G19" i="26"/>
  <c r="J66" i="26"/>
  <c r="G66" i="26"/>
  <c r="L66" i="26"/>
  <c r="Q66" i="26" s="1"/>
  <c r="R66" i="26" s="1"/>
  <c r="S66" i="26" s="1"/>
  <c r="T66" i="26" s="1"/>
  <c r="U66" i="26" s="1"/>
  <c r="L54" i="26"/>
  <c r="J54" i="26"/>
  <c r="G54" i="26"/>
  <c r="L63" i="26"/>
  <c r="Q63" i="26" s="1"/>
  <c r="R63" i="26" s="1"/>
  <c r="S63" i="26" s="1"/>
  <c r="T63" i="26" s="1"/>
  <c r="U63" i="26" s="1"/>
  <c r="J63" i="26"/>
  <c r="G63" i="26"/>
  <c r="Q26" i="26"/>
  <c r="R26" i="26" s="1"/>
  <c r="S26" i="26" s="1"/>
  <c r="T26" i="26" s="1"/>
  <c r="U26" i="26" s="1"/>
  <c r="L24" i="26"/>
  <c r="Q24" i="26" s="1"/>
  <c r="R24" i="26" s="1"/>
  <c r="S24" i="26" s="1"/>
  <c r="T24" i="26" s="1"/>
  <c r="U24" i="26" s="1"/>
  <c r="J24" i="26"/>
  <c r="G24" i="26"/>
  <c r="Q54" i="26"/>
  <c r="R54" i="26" s="1"/>
  <c r="S54" i="26" s="1"/>
  <c r="T54" i="26" s="1"/>
  <c r="U54" i="26" s="1"/>
  <c r="J19" i="27"/>
  <c r="G19" i="27"/>
  <c r="L19" i="27"/>
  <c r="J56" i="27"/>
  <c r="G56" i="27"/>
  <c r="L56" i="27"/>
  <c r="Q55" i="26"/>
  <c r="R55" i="26" s="1"/>
  <c r="S55" i="26" s="1"/>
  <c r="T55" i="26" s="1"/>
  <c r="U55" i="26" s="1"/>
  <c r="Q60" i="26"/>
  <c r="R60" i="26" s="1"/>
  <c r="S60" i="26" s="1"/>
  <c r="T60" i="26" s="1"/>
  <c r="U60" i="26" s="1"/>
  <c r="L42" i="27"/>
  <c r="J42" i="27"/>
  <c r="G42" i="27"/>
  <c r="Q58" i="26"/>
  <c r="R58" i="26" s="1"/>
  <c r="S58" i="26" s="1"/>
  <c r="T58" i="26" s="1"/>
  <c r="U58" i="26" s="1"/>
  <c r="L20" i="26"/>
  <c r="Q20" i="26" s="1"/>
  <c r="R20" i="26" s="1"/>
  <c r="S20" i="26" s="1"/>
  <c r="T20" i="26" s="1"/>
  <c r="U20" i="26" s="1"/>
  <c r="J20" i="26"/>
  <c r="G20" i="26"/>
  <c r="L30" i="27"/>
  <c r="J30" i="27"/>
  <c r="G30" i="27"/>
  <c r="L56" i="26"/>
  <c r="J56" i="26"/>
  <c r="G56" i="26"/>
  <c r="L28" i="26"/>
  <c r="Q28" i="26" s="1"/>
  <c r="R28" i="26" s="1"/>
  <c r="S28" i="26" s="1"/>
  <c r="T28" i="26" s="1"/>
  <c r="U28" i="26" s="1"/>
  <c r="J28" i="26"/>
  <c r="G28" i="26"/>
  <c r="G65" i="26"/>
  <c r="J65" i="26"/>
  <c r="L65" i="26"/>
  <c r="J70" i="26"/>
  <c r="G70" i="26"/>
  <c r="L70" i="26"/>
  <c r="Q70" i="26" s="1"/>
  <c r="R70" i="26" s="1"/>
  <c r="S70" i="26" s="1"/>
  <c r="T70" i="26" s="1"/>
  <c r="U70" i="26" s="1"/>
  <c r="L52" i="26"/>
  <c r="J52" i="26"/>
  <c r="G52" i="26"/>
  <c r="Q19" i="26"/>
  <c r="R19" i="26" s="1"/>
  <c r="S19" i="26" s="1"/>
  <c r="T19" i="26" s="1"/>
  <c r="U19" i="26" s="1"/>
  <c r="Q16" i="26"/>
  <c r="R16" i="26" s="1"/>
  <c r="S16" i="26" s="1"/>
  <c r="T16" i="26" s="1"/>
  <c r="U16" i="26" s="1"/>
  <c r="Q29" i="26"/>
  <c r="R29" i="26" s="1"/>
  <c r="S29" i="26" s="1"/>
  <c r="T29" i="26" s="1"/>
  <c r="U29" i="26" s="1"/>
  <c r="L26" i="27"/>
  <c r="J26" i="27"/>
  <c r="G26" i="27"/>
  <c r="Q41" i="26"/>
  <c r="R41" i="26" s="1"/>
  <c r="S41" i="26" s="1"/>
  <c r="T41" i="26" s="1"/>
  <c r="U41" i="26" s="1"/>
  <c r="J72" i="27"/>
  <c r="G72" i="27"/>
  <c r="L72" i="27"/>
  <c r="Q71" i="26"/>
  <c r="R71" i="26" s="1"/>
  <c r="S71" i="26" s="1"/>
  <c r="T71" i="26" s="1"/>
  <c r="U71" i="26" s="1"/>
  <c r="L25" i="27"/>
  <c r="J25" i="27"/>
  <c r="G25" i="27"/>
  <c r="Q40" i="26"/>
  <c r="R40" i="26" s="1"/>
  <c r="S40" i="26" s="1"/>
  <c r="T40" i="26" s="1"/>
  <c r="U40" i="26" s="1"/>
  <c r="G68" i="26"/>
  <c r="L68" i="26"/>
  <c r="Q68" i="26" s="1"/>
  <c r="R68" i="26" s="1"/>
  <c r="S68" i="26" s="1"/>
  <c r="T68" i="26" s="1"/>
  <c r="U68" i="26" s="1"/>
  <c r="J68" i="26"/>
  <c r="L16" i="27"/>
  <c r="J16" i="27"/>
  <c r="G16" i="27"/>
  <c r="Q62" i="26"/>
  <c r="R62" i="26" s="1"/>
  <c r="S62" i="26" s="1"/>
  <c r="T62" i="26" s="1"/>
  <c r="U62" i="26" s="1"/>
  <c r="L63" i="27"/>
  <c r="J63" i="27"/>
  <c r="G63" i="27"/>
  <c r="L67" i="26"/>
  <c r="J67" i="26"/>
  <c r="G67" i="26"/>
  <c r="J17" i="27"/>
  <c r="G17" i="27"/>
  <c r="L17" i="27"/>
  <c r="G12" i="27"/>
  <c r="E88" i="27"/>
  <c r="J12" i="27"/>
  <c r="L12" i="27"/>
  <c r="L23" i="27"/>
  <c r="J23" i="27"/>
  <c r="G23" i="27"/>
  <c r="Q36" i="26"/>
  <c r="R36" i="26" s="1"/>
  <c r="S36" i="26" s="1"/>
  <c r="T36" i="26" s="1"/>
  <c r="U36" i="26" s="1"/>
  <c r="J72" i="26" l="1"/>
  <c r="L72" i="26"/>
  <c r="J88" i="27"/>
  <c r="G88" i="27"/>
  <c r="L88" i="27"/>
  <c r="M12" i="27" s="1"/>
  <c r="O12" i="27" s="1"/>
  <c r="G72" i="26"/>
  <c r="P73" i="27" l="1"/>
  <c r="Q73" i="27" s="1"/>
  <c r="R73" i="27" s="1"/>
  <c r="S73" i="27" s="1"/>
  <c r="T73" i="27" s="1"/>
  <c r="U73" i="27" s="1"/>
  <c r="P57" i="27"/>
  <c r="Q57" i="27" s="1"/>
  <c r="R57" i="27" s="1"/>
  <c r="S57" i="27" s="1"/>
  <c r="T57" i="27" s="1"/>
  <c r="U57" i="27" s="1"/>
  <c r="P41" i="27"/>
  <c r="Q41" i="27" s="1"/>
  <c r="R41" i="27" s="1"/>
  <c r="S41" i="27" s="1"/>
  <c r="T41" i="27" s="1"/>
  <c r="U41" i="27" s="1"/>
  <c r="P25" i="27"/>
  <c r="Q25" i="27" s="1"/>
  <c r="R25" i="27" s="1"/>
  <c r="S25" i="27" s="1"/>
  <c r="T25" i="27" s="1"/>
  <c r="U25" i="27" s="1"/>
  <c r="P84" i="27"/>
  <c r="Q84" i="27" s="1"/>
  <c r="R84" i="27" s="1"/>
  <c r="S84" i="27" s="1"/>
  <c r="T84" i="27" s="1"/>
  <c r="U84" i="27" s="1"/>
  <c r="P68" i="27"/>
  <c r="Q68" i="27" s="1"/>
  <c r="R68" i="27" s="1"/>
  <c r="S68" i="27" s="1"/>
  <c r="T68" i="27" s="1"/>
  <c r="U68" i="27" s="1"/>
  <c r="P52" i="27"/>
  <c r="Q52" i="27" s="1"/>
  <c r="R52" i="27" s="1"/>
  <c r="S52" i="27" s="1"/>
  <c r="T52" i="27" s="1"/>
  <c r="U52" i="27" s="1"/>
  <c r="P36" i="27"/>
  <c r="Q36" i="27" s="1"/>
  <c r="R36" i="27" s="1"/>
  <c r="S36" i="27" s="1"/>
  <c r="T36" i="27" s="1"/>
  <c r="U36" i="27" s="1"/>
  <c r="P20" i="27"/>
  <c r="Q20" i="27" s="1"/>
  <c r="R20" i="27" s="1"/>
  <c r="S20" i="27" s="1"/>
  <c r="T20" i="27" s="1"/>
  <c r="U20" i="27" s="1"/>
  <c r="P79" i="27"/>
  <c r="Q79" i="27" s="1"/>
  <c r="R79" i="27" s="1"/>
  <c r="S79" i="27" s="1"/>
  <c r="T79" i="27" s="1"/>
  <c r="U79" i="27" s="1"/>
  <c r="P63" i="27"/>
  <c r="Q63" i="27" s="1"/>
  <c r="R63" i="27" s="1"/>
  <c r="S63" i="27" s="1"/>
  <c r="T63" i="27" s="1"/>
  <c r="U63" i="27" s="1"/>
  <c r="P47" i="27"/>
  <c r="Q47" i="27" s="1"/>
  <c r="R47" i="27" s="1"/>
  <c r="S47" i="27" s="1"/>
  <c r="T47" i="27" s="1"/>
  <c r="U47" i="27" s="1"/>
  <c r="P31" i="27"/>
  <c r="Q31" i="27" s="1"/>
  <c r="R31" i="27" s="1"/>
  <c r="S31" i="27" s="1"/>
  <c r="T31" i="27" s="1"/>
  <c r="U31" i="27" s="1"/>
  <c r="P15" i="27"/>
  <c r="Q15" i="27" s="1"/>
  <c r="R15" i="27" s="1"/>
  <c r="S15" i="27" s="1"/>
  <c r="T15" i="27" s="1"/>
  <c r="U15" i="27" s="1"/>
  <c r="P74" i="27"/>
  <c r="Q74" i="27" s="1"/>
  <c r="R74" i="27" s="1"/>
  <c r="S74" i="27" s="1"/>
  <c r="T74" i="27" s="1"/>
  <c r="U74" i="27" s="1"/>
  <c r="P58" i="27"/>
  <c r="Q58" i="27" s="1"/>
  <c r="R58" i="27" s="1"/>
  <c r="S58" i="27" s="1"/>
  <c r="T58" i="27" s="1"/>
  <c r="U58" i="27" s="1"/>
  <c r="P42" i="27"/>
  <c r="Q42" i="27" s="1"/>
  <c r="R42" i="27" s="1"/>
  <c r="S42" i="27" s="1"/>
  <c r="T42" i="27" s="1"/>
  <c r="U42" i="27" s="1"/>
  <c r="P26" i="27"/>
  <c r="Q26" i="27" s="1"/>
  <c r="R26" i="27" s="1"/>
  <c r="S26" i="27" s="1"/>
  <c r="T26" i="27" s="1"/>
  <c r="U26" i="27" s="1"/>
  <c r="P85" i="27"/>
  <c r="Q85" i="27" s="1"/>
  <c r="R85" i="27" s="1"/>
  <c r="S85" i="27" s="1"/>
  <c r="T85" i="27" s="1"/>
  <c r="U85" i="27" s="1"/>
  <c r="P69" i="27"/>
  <c r="Q69" i="27" s="1"/>
  <c r="R69" i="27" s="1"/>
  <c r="S69" i="27" s="1"/>
  <c r="T69" i="27" s="1"/>
  <c r="U69" i="27" s="1"/>
  <c r="P53" i="27"/>
  <c r="Q53" i="27" s="1"/>
  <c r="R53" i="27" s="1"/>
  <c r="S53" i="27" s="1"/>
  <c r="T53" i="27" s="1"/>
  <c r="U53" i="27" s="1"/>
  <c r="P37" i="27"/>
  <c r="Q37" i="27" s="1"/>
  <c r="R37" i="27" s="1"/>
  <c r="S37" i="27" s="1"/>
  <c r="T37" i="27" s="1"/>
  <c r="U37" i="27" s="1"/>
  <c r="P21" i="27"/>
  <c r="Q21" i="27" s="1"/>
  <c r="R21" i="27" s="1"/>
  <c r="S21" i="27" s="1"/>
  <c r="T21" i="27" s="1"/>
  <c r="U21" i="27" s="1"/>
  <c r="P87" i="27"/>
  <c r="Q87" i="27" s="1"/>
  <c r="R87" i="27" s="1"/>
  <c r="S87" i="27" s="1"/>
  <c r="T87" i="27" s="1"/>
  <c r="U87" i="27" s="1"/>
  <c r="P83" i="27"/>
  <c r="Q83" i="27" s="1"/>
  <c r="R83" i="27" s="1"/>
  <c r="S83" i="27" s="1"/>
  <c r="T83" i="27" s="1"/>
  <c r="U83" i="27" s="1"/>
  <c r="P67" i="27"/>
  <c r="Q67" i="27" s="1"/>
  <c r="R67" i="27" s="1"/>
  <c r="S67" i="27" s="1"/>
  <c r="T67" i="27" s="1"/>
  <c r="U67" i="27" s="1"/>
  <c r="P51" i="27"/>
  <c r="Q51" i="27" s="1"/>
  <c r="R51" i="27" s="1"/>
  <c r="S51" i="27" s="1"/>
  <c r="T51" i="27" s="1"/>
  <c r="U51" i="27" s="1"/>
  <c r="P35" i="27"/>
  <c r="Q35" i="27" s="1"/>
  <c r="R35" i="27" s="1"/>
  <c r="S35" i="27" s="1"/>
  <c r="T35" i="27" s="1"/>
  <c r="U35" i="27" s="1"/>
  <c r="P19" i="27"/>
  <c r="Q19" i="27" s="1"/>
  <c r="R19" i="27" s="1"/>
  <c r="S19" i="27" s="1"/>
  <c r="T19" i="27" s="1"/>
  <c r="U19" i="27" s="1"/>
  <c r="P77" i="27"/>
  <c r="Q77" i="27" s="1"/>
  <c r="R77" i="27" s="1"/>
  <c r="S77" i="27" s="1"/>
  <c r="T77" i="27" s="1"/>
  <c r="U77" i="27" s="1"/>
  <c r="P60" i="27"/>
  <c r="Q60" i="27" s="1"/>
  <c r="R60" i="27" s="1"/>
  <c r="S60" i="27" s="1"/>
  <c r="T60" i="27" s="1"/>
  <c r="U60" i="27" s="1"/>
  <c r="P43" i="27"/>
  <c r="Q43" i="27" s="1"/>
  <c r="R43" i="27" s="1"/>
  <c r="S43" i="27" s="1"/>
  <c r="T43" i="27" s="1"/>
  <c r="U43" i="27" s="1"/>
  <c r="P30" i="27"/>
  <c r="Q30" i="27" s="1"/>
  <c r="R30" i="27" s="1"/>
  <c r="S30" i="27" s="1"/>
  <c r="T30" i="27" s="1"/>
  <c r="U30" i="27" s="1"/>
  <c r="P45" i="27"/>
  <c r="Q45" i="27" s="1"/>
  <c r="R45" i="27" s="1"/>
  <c r="S45" i="27" s="1"/>
  <c r="T45" i="27" s="1"/>
  <c r="U45" i="27" s="1"/>
  <c r="P28" i="27"/>
  <c r="Q28" i="27" s="1"/>
  <c r="R28" i="27" s="1"/>
  <c r="S28" i="27" s="1"/>
  <c r="T28" i="27" s="1"/>
  <c r="U28" i="27" s="1"/>
  <c r="P13" i="27"/>
  <c r="Q13" i="27" s="1"/>
  <c r="R13" i="27" s="1"/>
  <c r="S13" i="27" s="1"/>
  <c r="T13" i="27" s="1"/>
  <c r="U13" i="27" s="1"/>
  <c r="P71" i="27"/>
  <c r="Q71" i="27" s="1"/>
  <c r="R71" i="27" s="1"/>
  <c r="S71" i="27" s="1"/>
  <c r="T71" i="27" s="1"/>
  <c r="U71" i="27" s="1"/>
  <c r="P54" i="27"/>
  <c r="Q54" i="27" s="1"/>
  <c r="R54" i="27" s="1"/>
  <c r="S54" i="27" s="1"/>
  <c r="T54" i="27" s="1"/>
  <c r="U54" i="27" s="1"/>
  <c r="P22" i="27"/>
  <c r="Q22" i="27" s="1"/>
  <c r="R22" i="27" s="1"/>
  <c r="S22" i="27" s="1"/>
  <c r="T22" i="27" s="1"/>
  <c r="U22" i="27" s="1"/>
  <c r="P86" i="27"/>
  <c r="Q86" i="27" s="1"/>
  <c r="R86" i="27" s="1"/>
  <c r="S86" i="27" s="1"/>
  <c r="T86" i="27" s="1"/>
  <c r="U86" i="27" s="1"/>
  <c r="P80" i="27"/>
  <c r="Q80" i="27" s="1"/>
  <c r="R80" i="27" s="1"/>
  <c r="S80" i="27" s="1"/>
  <c r="T80" i="27" s="1"/>
  <c r="U80" i="27" s="1"/>
  <c r="P39" i="27"/>
  <c r="Q39" i="27" s="1"/>
  <c r="R39" i="27" s="1"/>
  <c r="S39" i="27" s="1"/>
  <c r="T39" i="27" s="1"/>
  <c r="U39" i="27" s="1"/>
  <c r="P65" i="27"/>
  <c r="Q65" i="27" s="1"/>
  <c r="R65" i="27" s="1"/>
  <c r="S65" i="27" s="1"/>
  <c r="T65" i="27" s="1"/>
  <c r="U65" i="27" s="1"/>
  <c r="P56" i="27"/>
  <c r="Q56" i="27" s="1"/>
  <c r="R56" i="27" s="1"/>
  <c r="S56" i="27" s="1"/>
  <c r="T56" i="27" s="1"/>
  <c r="U56" i="27" s="1"/>
  <c r="P48" i="27"/>
  <c r="Q48" i="27" s="1"/>
  <c r="R48" i="27" s="1"/>
  <c r="S48" i="27" s="1"/>
  <c r="T48" i="27" s="1"/>
  <c r="U48" i="27" s="1"/>
  <c r="P24" i="27"/>
  <c r="Q24" i="27" s="1"/>
  <c r="R24" i="27" s="1"/>
  <c r="S24" i="27" s="1"/>
  <c r="T24" i="27" s="1"/>
  <c r="U24" i="27" s="1"/>
  <c r="P16" i="27"/>
  <c r="Q16" i="27" s="1"/>
  <c r="R16" i="27" s="1"/>
  <c r="S16" i="27" s="1"/>
  <c r="T16" i="27" s="1"/>
  <c r="U16" i="27" s="1"/>
  <c r="P82" i="27"/>
  <c r="Q82" i="27" s="1"/>
  <c r="R82" i="27" s="1"/>
  <c r="S82" i="27" s="1"/>
  <c r="T82" i="27" s="1"/>
  <c r="U82" i="27" s="1"/>
  <c r="P33" i="27"/>
  <c r="Q33" i="27" s="1"/>
  <c r="R33" i="27" s="1"/>
  <c r="S33" i="27" s="1"/>
  <c r="T33" i="27" s="1"/>
  <c r="U33" i="27" s="1"/>
  <c r="P50" i="27"/>
  <c r="Q50" i="27" s="1"/>
  <c r="R50" i="27" s="1"/>
  <c r="S50" i="27" s="1"/>
  <c r="T50" i="27" s="1"/>
  <c r="U50" i="27" s="1"/>
  <c r="P18" i="27"/>
  <c r="Q18" i="27" s="1"/>
  <c r="R18" i="27" s="1"/>
  <c r="S18" i="27" s="1"/>
  <c r="T18" i="27" s="1"/>
  <c r="U18" i="27" s="1"/>
  <c r="P78" i="27"/>
  <c r="Q78" i="27" s="1"/>
  <c r="R78" i="27" s="1"/>
  <c r="S78" i="27" s="1"/>
  <c r="T78" i="27" s="1"/>
  <c r="U78" i="27" s="1"/>
  <c r="P76" i="27"/>
  <c r="Q76" i="27" s="1"/>
  <c r="R76" i="27" s="1"/>
  <c r="S76" i="27" s="1"/>
  <c r="T76" i="27" s="1"/>
  <c r="U76" i="27" s="1"/>
  <c r="P61" i="27"/>
  <c r="Q61" i="27" s="1"/>
  <c r="R61" i="27" s="1"/>
  <c r="S61" i="27" s="1"/>
  <c r="T61" i="27" s="1"/>
  <c r="U61" i="27" s="1"/>
  <c r="P59" i="27"/>
  <c r="Q59" i="27" s="1"/>
  <c r="R59" i="27" s="1"/>
  <c r="S59" i="27" s="1"/>
  <c r="T59" i="27" s="1"/>
  <c r="U59" i="27" s="1"/>
  <c r="P46" i="27"/>
  <c r="Q46" i="27" s="1"/>
  <c r="R46" i="27" s="1"/>
  <c r="S46" i="27" s="1"/>
  <c r="T46" i="27" s="1"/>
  <c r="U46" i="27" s="1"/>
  <c r="P27" i="27"/>
  <c r="Q27" i="27" s="1"/>
  <c r="R27" i="27" s="1"/>
  <c r="S27" i="27" s="1"/>
  <c r="T27" i="27" s="1"/>
  <c r="U27" i="27" s="1"/>
  <c r="P14" i="27"/>
  <c r="Q14" i="27" s="1"/>
  <c r="R14" i="27" s="1"/>
  <c r="S14" i="27" s="1"/>
  <c r="T14" i="27" s="1"/>
  <c r="U14" i="27" s="1"/>
  <c r="P70" i="27"/>
  <c r="Q70" i="27" s="1"/>
  <c r="R70" i="27" s="1"/>
  <c r="S70" i="27" s="1"/>
  <c r="T70" i="27" s="1"/>
  <c r="U70" i="27" s="1"/>
  <c r="P44" i="27"/>
  <c r="Q44" i="27" s="1"/>
  <c r="R44" i="27" s="1"/>
  <c r="S44" i="27" s="1"/>
  <c r="T44" i="27" s="1"/>
  <c r="U44" i="27" s="1"/>
  <c r="P29" i="27"/>
  <c r="Q29" i="27" s="1"/>
  <c r="R29" i="27" s="1"/>
  <c r="S29" i="27" s="1"/>
  <c r="T29" i="27" s="1"/>
  <c r="U29" i="27" s="1"/>
  <c r="P12" i="27"/>
  <c r="Q12" i="27" s="1"/>
  <c r="R12" i="27" s="1"/>
  <c r="S12" i="27" s="1"/>
  <c r="T12" i="27" s="1"/>
  <c r="U12" i="27" s="1"/>
  <c r="P38" i="27"/>
  <c r="Q38" i="27" s="1"/>
  <c r="R38" i="27" s="1"/>
  <c r="S38" i="27" s="1"/>
  <c r="T38" i="27" s="1"/>
  <c r="U38" i="27" s="1"/>
  <c r="P72" i="27"/>
  <c r="Q72" i="27" s="1"/>
  <c r="R72" i="27" s="1"/>
  <c r="S72" i="27" s="1"/>
  <c r="T72" i="27" s="1"/>
  <c r="U72" i="27" s="1"/>
  <c r="P64" i="27"/>
  <c r="Q64" i="27" s="1"/>
  <c r="R64" i="27" s="1"/>
  <c r="S64" i="27" s="1"/>
  <c r="T64" i="27" s="1"/>
  <c r="U64" i="27" s="1"/>
  <c r="P55" i="27"/>
  <c r="Q55" i="27" s="1"/>
  <c r="R55" i="27" s="1"/>
  <c r="S55" i="27" s="1"/>
  <c r="T55" i="27" s="1"/>
  <c r="U55" i="27" s="1"/>
  <c r="P23" i="27"/>
  <c r="Q23" i="27" s="1"/>
  <c r="R23" i="27" s="1"/>
  <c r="S23" i="27" s="1"/>
  <c r="T23" i="27" s="1"/>
  <c r="U23" i="27" s="1"/>
  <c r="P81" i="27"/>
  <c r="Q81" i="27" s="1"/>
  <c r="R81" i="27" s="1"/>
  <c r="S81" i="27" s="1"/>
  <c r="T81" i="27" s="1"/>
  <c r="U81" i="27" s="1"/>
  <c r="P40" i="27"/>
  <c r="Q40" i="27" s="1"/>
  <c r="R40" i="27" s="1"/>
  <c r="S40" i="27" s="1"/>
  <c r="T40" i="27" s="1"/>
  <c r="U40" i="27" s="1"/>
  <c r="P32" i="27"/>
  <c r="Q32" i="27" s="1"/>
  <c r="R32" i="27" s="1"/>
  <c r="S32" i="27" s="1"/>
  <c r="T32" i="27" s="1"/>
  <c r="U32" i="27" s="1"/>
  <c r="P66" i="27"/>
  <c r="Q66" i="27" s="1"/>
  <c r="R66" i="27" s="1"/>
  <c r="S66" i="27" s="1"/>
  <c r="T66" i="27" s="1"/>
  <c r="U66" i="27" s="1"/>
  <c r="P49" i="27"/>
  <c r="Q49" i="27" s="1"/>
  <c r="R49" i="27" s="1"/>
  <c r="S49" i="27" s="1"/>
  <c r="T49" i="27" s="1"/>
  <c r="U49" i="27" s="1"/>
  <c r="P17" i="27"/>
  <c r="Q17" i="27" s="1"/>
  <c r="R17" i="27" s="1"/>
  <c r="S17" i="27" s="1"/>
  <c r="T17" i="27" s="1"/>
  <c r="U17" i="27" s="1"/>
  <c r="P34" i="27"/>
  <c r="Q34" i="27" s="1"/>
  <c r="R34" i="27" s="1"/>
  <c r="S34" i="27" s="1"/>
  <c r="T34" i="27" s="1"/>
  <c r="U34" i="27" s="1"/>
  <c r="P75" i="27"/>
  <c r="Q75" i="27" s="1"/>
  <c r="R75" i="27" s="1"/>
  <c r="S75" i="27" s="1"/>
  <c r="T75" i="27" s="1"/>
  <c r="U75" i="27" s="1"/>
  <c r="P62" i="27"/>
  <c r="Q62" i="27" s="1"/>
  <c r="R62" i="27" s="1"/>
  <c r="S62" i="27" s="1"/>
  <c r="T62" i="27" s="1"/>
  <c r="U62" i="27" s="1"/>
</calcChain>
</file>

<file path=xl/sharedStrings.xml><?xml version="1.0" encoding="utf-8"?>
<sst xmlns="http://schemas.openxmlformats.org/spreadsheetml/2006/main" count="1155" uniqueCount="382">
  <si>
    <t xml:space="preserve">UNICAIR(HOLDINGS) LIMITED  </t>
  </si>
  <si>
    <t>ADD:UNIT 802,8/F,CHINA INSURANCE GROUP BUILDING,141 DES VOEUX ROAD CENTRAL HONG KONG</t>
  </si>
  <si>
    <t>Packing List</t>
  </si>
  <si>
    <t>Shipper:</t>
  </si>
  <si>
    <t>UNICAIR(HOLDINGS) LIMITED</t>
  </si>
  <si>
    <r>
      <rPr>
        <b/>
        <sz val="10"/>
        <color rgb="FF000000"/>
        <rFont val="Calibri"/>
        <family val="2"/>
      </rPr>
      <t xml:space="preserve">Invoice No. </t>
    </r>
    <r>
      <rPr>
        <b/>
        <sz val="10"/>
        <color rgb="FF000000"/>
        <rFont val="宋体"/>
        <charset val="134"/>
      </rPr>
      <t>：</t>
    </r>
  </si>
  <si>
    <t>UCCI2025012205D&amp;UCCI2025012206S</t>
  </si>
  <si>
    <t>Date:</t>
  </si>
  <si>
    <t>Delivery Date:</t>
  </si>
  <si>
    <t>Buyer :</t>
  </si>
  <si>
    <t>Pacific Cyber Technology Private Ltd</t>
  </si>
  <si>
    <t>Inform company information :</t>
  </si>
  <si>
    <t>ADD:51- 57 Silver Industrial Estate, Bhimpore, Daman – 396 210, India</t>
  </si>
  <si>
    <t>Company: Pacific Cyber Technology Private Limited</t>
  </si>
  <si>
    <t>TEL: 0091- 83690 41380/0091- 98202 51372</t>
  </si>
  <si>
    <t>IEC CODE: 0315086246</t>
  </si>
  <si>
    <t>Ship to :</t>
  </si>
  <si>
    <t>Pacific Cyber Technology Private Limited</t>
  </si>
  <si>
    <t>PAN NO: AAICP4099H</t>
  </si>
  <si>
    <t>GST NO:26AAICP4099H2ZZ</t>
  </si>
  <si>
    <t>Contact Person: Mr Kamal Baldi</t>
  </si>
  <si>
    <t xml:space="preserve">Sr No.
</t>
  </si>
  <si>
    <t>P/N.</t>
  </si>
  <si>
    <t>DESCRIPTION</t>
  </si>
  <si>
    <t>QUANTITY</t>
  </si>
  <si>
    <t>CTNS</t>
  </si>
  <si>
    <t>Carton
MEASUREMENT</t>
  </si>
  <si>
    <r>
      <rPr>
        <b/>
        <sz val="11"/>
        <rFont val="Calibri"/>
        <family val="2"/>
      </rPr>
      <t>G.W</t>
    </r>
    <r>
      <rPr>
        <b/>
        <sz val="11"/>
        <rFont val="宋体"/>
        <charset val="134"/>
      </rPr>
      <t>（</t>
    </r>
    <r>
      <rPr>
        <b/>
        <sz val="11"/>
        <rFont val="Calibri"/>
        <family val="2"/>
      </rPr>
      <t>KG)</t>
    </r>
  </si>
  <si>
    <t>N.W
(KG)</t>
  </si>
  <si>
    <t>Carton NO.</t>
  </si>
  <si>
    <t>C100.C05-032-04-00</t>
  </si>
  <si>
    <t>F01</t>
  </si>
  <si>
    <t>E100.020310008</t>
  </si>
  <si>
    <t>F02</t>
  </si>
  <si>
    <t>E100.020310014</t>
  </si>
  <si>
    <t>E100.020310015</t>
  </si>
  <si>
    <t>F03</t>
  </si>
  <si>
    <t>E100.A37-066-02-00</t>
  </si>
  <si>
    <t>F04</t>
  </si>
  <si>
    <t>J100.020715018</t>
  </si>
  <si>
    <t>E100.020200009</t>
  </si>
  <si>
    <t>F05</t>
  </si>
  <si>
    <t>E100.020310017</t>
  </si>
  <si>
    <t>E100.020310012</t>
  </si>
  <si>
    <t>E100.A33-013-03-00</t>
  </si>
  <si>
    <t>F06</t>
  </si>
  <si>
    <t>J100.S07-010-10-00</t>
  </si>
  <si>
    <t>F07</t>
  </si>
  <si>
    <t>J100.S07-010-04-01</t>
  </si>
  <si>
    <t>J100.S07-010-06-01</t>
  </si>
  <si>
    <t>J100.S07-010-06-02</t>
  </si>
  <si>
    <t>J100.S07-010-11-00</t>
  </si>
  <si>
    <t>C100.C06-007-01-00</t>
  </si>
  <si>
    <t>C100.C06-019-06-00</t>
  </si>
  <si>
    <t>E100.A20-001-15-00</t>
  </si>
  <si>
    <t>F08</t>
  </si>
  <si>
    <t>E100.A20-001-16-00</t>
  </si>
  <si>
    <t>E100.A20-001-17-00</t>
  </si>
  <si>
    <t>E100.A20-001-20-00</t>
  </si>
  <si>
    <t>E100.A20-001-52-00</t>
  </si>
  <si>
    <t>E100.A20-001-53-00</t>
  </si>
  <si>
    <t>E100.A20-001-54-00</t>
  </si>
  <si>
    <t>E100.A20-001-22-00</t>
  </si>
  <si>
    <t>E100.A20-001-33-00</t>
  </si>
  <si>
    <t>C100.C06-006-01-00</t>
  </si>
  <si>
    <t>F09-F76</t>
  </si>
  <si>
    <t>C100.C06-006-02-00</t>
  </si>
  <si>
    <t>F77-F132</t>
  </si>
  <si>
    <t>E100.020349014</t>
  </si>
  <si>
    <t>F133</t>
  </si>
  <si>
    <t>E100.A37-154-01-00</t>
  </si>
  <si>
    <t>E100.012800005</t>
  </si>
  <si>
    <t>E100.0111901002</t>
  </si>
  <si>
    <t>F134-F136</t>
  </si>
  <si>
    <t>J100.031003005</t>
  </si>
  <si>
    <t>F137</t>
  </si>
  <si>
    <t>E100.021335001</t>
  </si>
  <si>
    <t>F138-F145</t>
  </si>
  <si>
    <t>E100.E17-003-01-00</t>
  </si>
  <si>
    <t>F146-F155</t>
  </si>
  <si>
    <t>E100.E17-004-01-00</t>
  </si>
  <si>
    <t>F156-F165</t>
  </si>
  <si>
    <t>E100.020396013</t>
  </si>
  <si>
    <t>F166</t>
  </si>
  <si>
    <t>E100.0203104001</t>
  </si>
  <si>
    <t>F167</t>
  </si>
  <si>
    <t>E100.0203154000</t>
  </si>
  <si>
    <t>E100.0203125000</t>
  </si>
  <si>
    <t>E100.0203162159</t>
  </si>
  <si>
    <t>E100.0203133001</t>
  </si>
  <si>
    <t>E100.E00-011-15-01</t>
  </si>
  <si>
    <t>E100.020396061</t>
  </si>
  <si>
    <t>E100.020396062</t>
  </si>
  <si>
    <t>E100.020396047</t>
  </si>
  <si>
    <t>E100.020396048</t>
  </si>
  <si>
    <t>E100.020396049</t>
  </si>
  <si>
    <t>E100.020396050</t>
  </si>
  <si>
    <t>E100.020396055</t>
  </si>
  <si>
    <t>F168</t>
  </si>
  <si>
    <t>E100.020396056</t>
  </si>
  <si>
    <t>C100.T02-003-02-00</t>
  </si>
  <si>
    <t>N01</t>
  </si>
  <si>
    <t>C100.010412014</t>
  </si>
  <si>
    <t>N02</t>
  </si>
  <si>
    <t>E100.020310009</t>
  </si>
  <si>
    <t>N03</t>
  </si>
  <si>
    <t>E100.020310011</t>
  </si>
  <si>
    <t>N04</t>
  </si>
  <si>
    <t>C100.C01-006-03-00</t>
  </si>
  <si>
    <t>N05</t>
  </si>
  <si>
    <t>C100.C06-021-01-00</t>
  </si>
  <si>
    <t>N06</t>
  </si>
  <si>
    <t>E100.A40-015-02-00</t>
  </si>
  <si>
    <t>J100.030731000</t>
  </si>
  <si>
    <t>N07</t>
  </si>
  <si>
    <t>J100.030731002</t>
  </si>
  <si>
    <t>J100.030731003</t>
  </si>
  <si>
    <t>J100.030429005</t>
  </si>
  <si>
    <t>J100.030429004</t>
  </si>
  <si>
    <t>E100.L60C05006</t>
  </si>
  <si>
    <t>N08</t>
  </si>
  <si>
    <t>J100.020857061</t>
  </si>
  <si>
    <t>J100.S01-011-05-00</t>
  </si>
  <si>
    <t>N09</t>
  </si>
  <si>
    <t>J100.S01-006-03-00</t>
  </si>
  <si>
    <t>N10</t>
  </si>
  <si>
    <t>E100.020310018</t>
  </si>
  <si>
    <t>N11</t>
  </si>
  <si>
    <t>C100.C01-028-01-00</t>
  </si>
  <si>
    <t>E100.020808001</t>
  </si>
  <si>
    <t>AC contactor-NXC-25</t>
  </si>
  <si>
    <t>N12</t>
  </si>
  <si>
    <t>E100.A08-002-04-00</t>
  </si>
  <si>
    <t>AC contactor-LC1D65 65A 380V</t>
  </si>
  <si>
    <t>E100.020325002</t>
  </si>
  <si>
    <t>C100.010602003</t>
  </si>
  <si>
    <t>D027.8105580292</t>
  </si>
  <si>
    <t>C100.030911011</t>
  </si>
  <si>
    <t>C100.C6000C029</t>
  </si>
  <si>
    <t>N13</t>
  </si>
  <si>
    <t>C100.C01-017-01-00</t>
  </si>
  <si>
    <t>N14</t>
  </si>
  <si>
    <t>E100.A33-025-01-00</t>
  </si>
  <si>
    <t>N15</t>
  </si>
  <si>
    <t>J100.S01-006-04-00</t>
  </si>
  <si>
    <t>E100.A25-007-24-00</t>
  </si>
  <si>
    <t>E100.A08-004-01-00</t>
  </si>
  <si>
    <t>E100.A33-026-01-00</t>
  </si>
  <si>
    <t>N16</t>
  </si>
  <si>
    <t>E100.A22-001-01-00</t>
  </si>
  <si>
    <t>N17</t>
  </si>
  <si>
    <t>E100.A19-002-01-00</t>
  </si>
  <si>
    <t>N18</t>
  </si>
  <si>
    <t>C100.C06-019-07-00</t>
  </si>
  <si>
    <t>N19</t>
  </si>
  <si>
    <t>C100.C01-009-03-00</t>
  </si>
  <si>
    <t>N20</t>
  </si>
  <si>
    <t>E100.A08-004-02-00</t>
  </si>
  <si>
    <t>AC Contactor-CJX1-22/22</t>
  </si>
  <si>
    <t>N21</t>
  </si>
  <si>
    <t>C100.C01-004-04-00</t>
  </si>
  <si>
    <t>C100.C05-014-07-00</t>
  </si>
  <si>
    <t>N22</t>
  </si>
  <si>
    <t>C100.C05-011-02-00</t>
  </si>
  <si>
    <t>N23</t>
  </si>
  <si>
    <t>C100.T05-009-01-00</t>
  </si>
  <si>
    <t>E100.A40-015-01-00</t>
  </si>
  <si>
    <t>E100.A25-007-25-00</t>
  </si>
  <si>
    <t>N24</t>
  </si>
  <si>
    <t>E100.A25-007-26-00</t>
  </si>
  <si>
    <t>E100.A25-007-27-01</t>
  </si>
  <si>
    <t>J100.S01-011-03-00</t>
  </si>
  <si>
    <t>N25</t>
  </si>
  <si>
    <t>E100.A33-040-01-00</t>
  </si>
  <si>
    <t>N26</t>
  </si>
  <si>
    <t>E100.A21-001-02-00</t>
  </si>
  <si>
    <t>N27</t>
  </si>
  <si>
    <t>E100.A21-001-03-00</t>
  </si>
  <si>
    <t>E100.A21-001-08-00</t>
  </si>
  <si>
    <t>E100.A21-001-19-00</t>
  </si>
  <si>
    <t>E100.A21-001-20-01</t>
  </si>
  <si>
    <t>E100.A21-001-21-00</t>
  </si>
  <si>
    <t>E100.A21-001-22-00</t>
  </si>
  <si>
    <t>E100.A21-001-23-00</t>
  </si>
  <si>
    <t>D027.x101070029</t>
  </si>
  <si>
    <t>D027.x101070368</t>
  </si>
  <si>
    <t>D027.x101070390</t>
  </si>
  <si>
    <t>D027.x101070406</t>
  </si>
  <si>
    <t>E100.A21-001-24-00</t>
  </si>
  <si>
    <t>E100.A21-002-01-00</t>
  </si>
  <si>
    <t>E100.A08-002-01-00</t>
  </si>
  <si>
    <t>E100.A36-001-02-01</t>
  </si>
  <si>
    <t>E100.A01-002-02-02</t>
  </si>
  <si>
    <t>N28</t>
  </si>
  <si>
    <t>E100.A01-002-01-02</t>
  </si>
  <si>
    <t>E100.A01-004-01-00</t>
  </si>
  <si>
    <t>N29</t>
  </si>
  <si>
    <t>E100.A01-004-02-00</t>
  </si>
  <si>
    <t>C100.010433001</t>
  </si>
  <si>
    <t>N30-N45</t>
  </si>
  <si>
    <t>N46</t>
  </si>
  <si>
    <t>E100.0112001001</t>
  </si>
  <si>
    <t>N47</t>
  </si>
  <si>
    <t>N48</t>
  </si>
  <si>
    <t>C100.T04-005-05-00</t>
  </si>
  <si>
    <t>E100.020310016</t>
  </si>
  <si>
    <t>N49</t>
  </si>
  <si>
    <t>E100.0203136010</t>
  </si>
  <si>
    <t>N50</t>
  </si>
  <si>
    <t>E100.0203136011</t>
  </si>
  <si>
    <t>E100.020396051</t>
  </si>
  <si>
    <t>N51</t>
  </si>
  <si>
    <t>E100.020396052</t>
  </si>
  <si>
    <t>E100.020396059</t>
  </si>
  <si>
    <t>E100.020396060</t>
  </si>
  <si>
    <t>E100.020396063</t>
  </si>
  <si>
    <t>E100.020396064</t>
  </si>
  <si>
    <t>E100.020396054</t>
  </si>
  <si>
    <t>N52-N53</t>
  </si>
  <si>
    <t>J100.040444001</t>
  </si>
  <si>
    <t>N54</t>
  </si>
  <si>
    <t>J100.040445001</t>
  </si>
  <si>
    <t>N55-N62</t>
  </si>
  <si>
    <t>J100.040446001</t>
  </si>
  <si>
    <t>N63</t>
  </si>
  <si>
    <t>N64-N79</t>
  </si>
  <si>
    <t>N80</t>
  </si>
  <si>
    <t>E100.020396053</t>
  </si>
  <si>
    <t>N81</t>
  </si>
  <si>
    <t>E100.A37-063-01-00</t>
  </si>
  <si>
    <t>E100.020396057</t>
  </si>
  <si>
    <t>TTL:</t>
  </si>
  <si>
    <t>COUNTRY OF ORIGIN: CHINA</t>
  </si>
  <si>
    <t>Commercial Invoice</t>
  </si>
  <si>
    <t xml:space="preserve">Buyer: Pacific Cyber Technology Private Ltd                                                                                   </t>
  </si>
  <si>
    <t xml:space="preserve">CI No.: </t>
  </si>
  <si>
    <t>UCCI2025012205D</t>
  </si>
  <si>
    <t>PO No.:</t>
  </si>
  <si>
    <t xml:space="preserve">Attn: Mr Kamal Baldi                                                                                                                                                     </t>
  </si>
  <si>
    <t>GST NO: 26AAICP4099H2ZZ</t>
  </si>
  <si>
    <t>EMAIL:Kamal.Baldi@pacificindia.com</t>
  </si>
  <si>
    <t>IEC CODE:0315086246</t>
  </si>
  <si>
    <t>Tel: 0091 98202 51372</t>
  </si>
  <si>
    <r>
      <rPr>
        <sz val="11"/>
        <color theme="1"/>
        <rFont val="Calibri"/>
        <family val="2"/>
      </rPr>
      <t>2025-1</t>
    </r>
    <r>
      <rPr>
        <sz val="11"/>
        <color theme="1"/>
        <rFont val="宋体"/>
        <charset val="134"/>
      </rPr>
      <t>汇率</t>
    </r>
  </si>
  <si>
    <t>NO.</t>
  </si>
  <si>
    <t>Material code</t>
  </si>
  <si>
    <t>Unit Price</t>
  </si>
  <si>
    <t>Qty</t>
  </si>
  <si>
    <t>Unit</t>
  </si>
  <si>
    <t>Amount</t>
  </si>
  <si>
    <t>net weight</t>
  </si>
  <si>
    <t>采购单价</t>
  </si>
  <si>
    <t>采购总价</t>
  </si>
  <si>
    <r>
      <rPr>
        <sz val="11"/>
        <color theme="1"/>
        <rFont val="Calibri"/>
        <family val="2"/>
      </rPr>
      <t>FOB</t>
    </r>
    <r>
      <rPr>
        <sz val="11"/>
        <color theme="1"/>
        <rFont val="宋体"/>
        <charset val="134"/>
      </rPr>
      <t>单价</t>
    </r>
  </si>
  <si>
    <r>
      <rPr>
        <sz val="11"/>
        <color theme="1"/>
        <rFont val="Calibri"/>
        <family val="2"/>
      </rPr>
      <t>FOB</t>
    </r>
    <r>
      <rPr>
        <sz val="11"/>
        <color theme="1"/>
        <rFont val="宋体"/>
        <charset val="134"/>
      </rPr>
      <t>总价</t>
    </r>
  </si>
  <si>
    <t>保费</t>
  </si>
  <si>
    <t>运费</t>
  </si>
  <si>
    <t>每公斤摊的运保费</t>
  </si>
  <si>
    <t>该项对应的运保费</t>
  </si>
  <si>
    <r>
      <rPr>
        <sz val="11"/>
        <color theme="1"/>
        <rFont val="Calibri"/>
        <family val="2"/>
      </rPr>
      <t>FOB</t>
    </r>
    <r>
      <rPr>
        <sz val="11"/>
        <color theme="1"/>
        <rFont val="宋体"/>
        <charset val="134"/>
      </rPr>
      <t>总价</t>
    </r>
    <r>
      <rPr>
        <sz val="11"/>
        <color theme="1"/>
        <rFont val="Calibri"/>
        <family val="2"/>
      </rPr>
      <t>+</t>
    </r>
    <r>
      <rPr>
        <sz val="11"/>
        <color theme="1"/>
        <rFont val="宋体"/>
        <charset val="134"/>
      </rPr>
      <t>运保费</t>
    </r>
    <r>
      <rPr>
        <sz val="11"/>
        <color theme="1"/>
        <rFont val="Calibri"/>
        <family val="2"/>
      </rPr>
      <t>=CIF</t>
    </r>
    <r>
      <rPr>
        <sz val="11"/>
        <color theme="1"/>
        <rFont val="宋体"/>
        <charset val="134"/>
      </rPr>
      <t>总价</t>
    </r>
  </si>
  <si>
    <r>
      <rPr>
        <sz val="11"/>
        <color theme="1"/>
        <rFont val="Calibri"/>
        <family val="2"/>
      </rPr>
      <t>CIF</t>
    </r>
    <r>
      <rPr>
        <sz val="11"/>
        <color theme="1"/>
        <rFont val="宋体"/>
        <charset val="134"/>
      </rPr>
      <t>单价</t>
    </r>
  </si>
  <si>
    <t>单价USD数值</t>
  </si>
  <si>
    <t>单位</t>
  </si>
  <si>
    <t>开票品名</t>
  </si>
  <si>
    <t>factory</t>
  </si>
  <si>
    <t>project</t>
  </si>
  <si>
    <t>end use</t>
  </si>
  <si>
    <t>USD</t>
  </si>
  <si>
    <t>PCS</t>
  </si>
  <si>
    <t>个</t>
  </si>
  <si>
    <t>气密阀</t>
  </si>
  <si>
    <t>Daman</t>
  </si>
  <si>
    <t>组装厂月度辅耗材</t>
  </si>
  <si>
    <t>烙铁头</t>
  </si>
  <si>
    <t>热电偶</t>
  </si>
  <si>
    <t>焊接海绵</t>
  </si>
  <si>
    <t>电批头</t>
  </si>
  <si>
    <t>台</t>
  </si>
  <si>
    <t>屏蔽箱</t>
  </si>
  <si>
    <t>TP-LINK</t>
  </si>
  <si>
    <t>开口扭力扳手</t>
  </si>
  <si>
    <t>大华</t>
  </si>
  <si>
    <t>E-SATA 电缆</t>
  </si>
  <si>
    <t>条</t>
  </si>
  <si>
    <t>电源延长线二合一</t>
  </si>
  <si>
    <t>SATA线</t>
  </si>
  <si>
    <t>USB延长线</t>
  </si>
  <si>
    <t>HDMI线</t>
  </si>
  <si>
    <t>传送带驱动</t>
  </si>
  <si>
    <t>Plastic label-ADS-26FSG-12 12024EPI-1 27.5*29.5mm 76mm</t>
  </si>
  <si>
    <t>定位器</t>
  </si>
  <si>
    <t>UV固化机继电器</t>
  </si>
  <si>
    <t>混交机混合管</t>
  </si>
  <si>
    <t>UV紫外线灯</t>
  </si>
  <si>
    <t>焊笔</t>
  </si>
  <si>
    <t>VGA线</t>
  </si>
  <si>
    <t>UV固化机连接器</t>
  </si>
  <si>
    <t>RCA 2 合 1</t>
  </si>
  <si>
    <t>烙铁母端口</t>
  </si>
  <si>
    <t>烙铁黑角</t>
  </si>
  <si>
    <t>焊台PCBA</t>
  </si>
  <si>
    <t>DC公对母电源延长线</t>
  </si>
  <si>
    <t>螺丝刀电源线</t>
  </si>
  <si>
    <t>点胶机针</t>
  </si>
  <si>
    <t>点胶机针-TT Plastic</t>
  </si>
  <si>
    <t>点胶机针头</t>
  </si>
  <si>
    <t>半自动点胶机胶管</t>
  </si>
  <si>
    <t>半自动点胶机管子</t>
  </si>
  <si>
    <t>收缩机加热控制器</t>
  </si>
  <si>
    <t>斑马打印头</t>
  </si>
  <si>
    <t>打印机主板</t>
  </si>
  <si>
    <t>SAY USD EIGHTEEN THOUSAND NINE HUNDRED AND THREE AND POINT FORTY ONLY.</t>
  </si>
  <si>
    <t>Payment Term:100% TT within 5 working days when PCT( Pacific Cyber Technology Private Ltd) receive  Goods.</t>
  </si>
  <si>
    <t>Delivery Term:CIF</t>
  </si>
  <si>
    <t>COMPANY NAME:UNICAIR(HOLDINGS) LIMITED
BANK NAME:The Hongkong and Shanghai Banking Corporation Limited 
ACCOUNT NO.: 023 817729 838
SWIFT CODE: HSBCHKHHHKH
BRANCH ADDRESS:No. 1 Queen's Road Central Hong Kong
COMPANY ADDRESS:UNIT 802,8/F,CHINA INSURANCE GROUP BUILDING,141 DES VOEUX ROAD CENTRAL HONG KONG</t>
  </si>
  <si>
    <t>UCCI2025012206S</t>
  </si>
  <si>
    <t>铣刀</t>
  </si>
  <si>
    <t>Silvass</t>
  </si>
  <si>
    <t>SMT工厂月度辅耗材</t>
  </si>
  <si>
    <t>红外发热管</t>
  </si>
  <si>
    <t>SMT工厂设备配件</t>
  </si>
  <si>
    <t>联轴器</t>
  </si>
  <si>
    <t>重型双柱爪</t>
  </si>
  <si>
    <t>过滤棉</t>
  </si>
  <si>
    <t>变频器</t>
  </si>
  <si>
    <t>电机</t>
  </si>
  <si>
    <t>卷</t>
  </si>
  <si>
    <t>钢网擦拭纸</t>
  </si>
  <si>
    <t>烧录座</t>
  </si>
  <si>
    <t>滑轮</t>
  </si>
  <si>
    <t>编程机器</t>
  </si>
  <si>
    <t>普联</t>
  </si>
  <si>
    <t>套</t>
  </si>
  <si>
    <t>打包架</t>
  </si>
  <si>
    <t>麦格米特</t>
  </si>
  <si>
    <t>周转车</t>
  </si>
  <si>
    <t>物料架</t>
  </si>
  <si>
    <t>马达</t>
  </si>
  <si>
    <t>太阳片</t>
  </si>
  <si>
    <t>链夹</t>
  </si>
  <si>
    <t>调节座</t>
  </si>
  <si>
    <t>模头</t>
  </si>
  <si>
    <t>电刷</t>
  </si>
  <si>
    <t>密封圈</t>
  </si>
  <si>
    <t>齿轮</t>
  </si>
  <si>
    <t>发热板</t>
  </si>
  <si>
    <t>瓶</t>
  </si>
  <si>
    <t>高温润滑脂</t>
  </si>
  <si>
    <t>SMT工厂辅耗材</t>
  </si>
  <si>
    <t>吸锡线</t>
  </si>
  <si>
    <t>感应开关</t>
  </si>
  <si>
    <t>退针器</t>
  </si>
  <si>
    <t>盒</t>
  </si>
  <si>
    <t>弹簧针</t>
  </si>
  <si>
    <t>放大镜</t>
  </si>
  <si>
    <t>连接线</t>
  </si>
  <si>
    <t>点胶机注射器开关</t>
  </si>
  <si>
    <t>交流接触器</t>
  </si>
  <si>
    <t>真空泵轴承</t>
  </si>
  <si>
    <t>喷嘴清洁针</t>
  </si>
  <si>
    <t>漂浮夹具清洁工具</t>
  </si>
  <si>
    <t>胶壳</t>
  </si>
  <si>
    <t>高温链接润滑油</t>
  </si>
  <si>
    <t>气动微型研磨机</t>
  </si>
  <si>
    <t>光电传感器</t>
  </si>
  <si>
    <t>千克</t>
  </si>
  <si>
    <t>导热硅脂</t>
  </si>
  <si>
    <t>条码剥离机</t>
  </si>
  <si>
    <t>智能镊子</t>
  </si>
  <si>
    <t>刮刀</t>
  </si>
  <si>
    <t>开关电源</t>
  </si>
  <si>
    <t>通信模块</t>
  </si>
  <si>
    <t>米</t>
  </si>
  <si>
    <t>PTFE管</t>
  </si>
  <si>
    <t>轴承</t>
  </si>
  <si>
    <t>单相气动隔膜泵</t>
  </si>
  <si>
    <t>缠绕膜手柄</t>
  </si>
  <si>
    <t>拉伸膜手工打包机</t>
  </si>
  <si>
    <t>托盘穿带器</t>
  </si>
  <si>
    <t>编码器</t>
  </si>
  <si>
    <t>洗爪毛刷</t>
  </si>
  <si>
    <t>SAY USD TWENTY-SEVEN THOUSAND EIGHT HUNDRED AND THIRTY-FIVE AND POINT NINETY-EIGHT ONLY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</si>
</sst>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8" formatCode="[$-10804]0"/>
    <numFmt numFmtId="169" formatCode="&quot;US$&quot;#,##0.00;\-&quot;US$&quot;#,##0.00"/>
    <numFmt numFmtId="170" formatCode="&quot;US$&quot;#,##0.00_);[Red]\(&quot;US$&quot;#,##0.00\)"/>
    <numFmt numFmtId="171" formatCode="0.0%"/>
    <numFmt numFmtId="172" formatCode="0.00_);[Red]\(0.00\)"/>
    <numFmt numFmtId="173" formatCode="yyyy/m/d;@"/>
    <numFmt numFmtId="174" formatCode="#,##0.0000_);[Red]\(#,##0.0000\)"/>
    <numFmt numFmtId="175" formatCode="0.00_ "/>
    <numFmt numFmtId="176" formatCode="0.00;[Red]0.00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b/>
      <sz val="18"/>
      <color indexed="8"/>
      <name val="Calibri"/>
      <family val="2"/>
    </font>
    <font>
      <sz val="11"/>
      <color indexed="8"/>
      <name val="Calibri"/>
      <family val="2"/>
    </font>
    <font>
      <b/>
      <sz val="20"/>
      <color indexed="8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theme="1"/>
      <name val="宋体"/>
      <charset val="134"/>
    </font>
    <font>
      <sz val="11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22"/>
      <color indexed="8"/>
      <name val="Calibri"/>
      <family val="2"/>
    </font>
    <font>
      <b/>
      <sz val="26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b/>
      <sz val="10"/>
      <color rgb="FF000000"/>
      <name val="Calibri"/>
      <family val="2"/>
    </font>
    <font>
      <b/>
      <sz val="10"/>
      <color indexed="8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b/>
      <sz val="8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sz val="12"/>
      <name val="宋体"/>
      <charset val="134"/>
    </font>
    <font>
      <b/>
      <sz val="10"/>
      <color rgb="FF000000"/>
      <name val="宋体"/>
      <charset val="134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3">
    <xf numFmtId="0" fontId="0" fillId="0" borderId="0">
      <alignment vertical="center"/>
    </xf>
    <xf numFmtId="168" fontId="31" fillId="0" borderId="0">
      <alignment vertical="center"/>
    </xf>
    <xf numFmtId="168" fontId="31" fillId="0" borderId="0">
      <alignment vertical="center"/>
    </xf>
    <xf numFmtId="0" fontId="32" fillId="0" borderId="0"/>
    <xf numFmtId="168" fontId="31" fillId="0" borderId="0">
      <alignment vertical="center"/>
    </xf>
    <xf numFmtId="0" fontId="33" fillId="0" borderId="0"/>
    <xf numFmtId="169" fontId="31" fillId="0" borderId="0">
      <alignment vertical="center"/>
    </xf>
    <xf numFmtId="168" fontId="31" fillId="0" borderId="0">
      <alignment vertical="center"/>
    </xf>
    <xf numFmtId="168" fontId="31" fillId="0" borderId="0">
      <alignment vertical="center"/>
    </xf>
    <xf numFmtId="168" fontId="31" fillId="0" borderId="0">
      <alignment vertical="center"/>
    </xf>
    <xf numFmtId="169" fontId="31" fillId="0" borderId="0">
      <alignment vertical="center"/>
    </xf>
    <xf numFmtId="168" fontId="31" fillId="0" borderId="0">
      <alignment vertical="center"/>
    </xf>
    <xf numFmtId="169" fontId="31" fillId="0" borderId="0">
      <alignment vertical="center"/>
    </xf>
    <xf numFmtId="168" fontId="31" fillId="0" borderId="0">
      <alignment vertical="center"/>
    </xf>
    <xf numFmtId="0" fontId="31" fillId="0" borderId="0">
      <alignment vertical="center"/>
    </xf>
    <xf numFmtId="170" fontId="31" fillId="0" borderId="0">
      <alignment vertical="center"/>
    </xf>
    <xf numFmtId="169" fontId="31" fillId="0" borderId="0">
      <alignment vertical="center"/>
    </xf>
    <xf numFmtId="169" fontId="31" fillId="0" borderId="0">
      <alignment vertical="center"/>
    </xf>
    <xf numFmtId="169" fontId="31" fillId="0" borderId="0">
      <alignment vertical="center"/>
    </xf>
    <xf numFmtId="169" fontId="31" fillId="0" borderId="0">
      <alignment vertical="center"/>
    </xf>
    <xf numFmtId="169" fontId="31" fillId="0" borderId="0">
      <alignment vertical="center"/>
    </xf>
    <xf numFmtId="169" fontId="31" fillId="0" borderId="0">
      <alignment vertical="center"/>
    </xf>
    <xf numFmtId="0" fontId="34" fillId="0" borderId="0"/>
  </cellStyleXfs>
  <cellXfs count="175">
    <xf numFmtId="0" fontId="0" fillId="0" borderId="0" xfId="0">
      <alignment vertical="center"/>
    </xf>
    <xf numFmtId="0" fontId="1" fillId="0" borderId="0" xfId="0" applyFont="1">
      <alignment vertical="center"/>
    </xf>
    <xf numFmtId="171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172" fontId="1" fillId="0" borderId="0" xfId="0" applyNumberFormat="1" applyFont="1">
      <alignment vertical="center"/>
    </xf>
    <xf numFmtId="0" fontId="3" fillId="0" borderId="7" xfId="0" applyFont="1" applyBorder="1">
      <alignment vertical="center"/>
    </xf>
    <xf numFmtId="0" fontId="3" fillId="0" borderId="0" xfId="0" applyFont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Alignment="1">
      <alignment vertical="center" wrapText="1"/>
    </xf>
    <xf numFmtId="173" fontId="3" fillId="0" borderId="0" xfId="0" applyNumberFormat="1" applyFont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5" fillId="0" borderId="7" xfId="0" applyFont="1" applyBorder="1">
      <alignment vertical="center"/>
    </xf>
    <xf numFmtId="0" fontId="5" fillId="0" borderId="0" xfId="0" applyFo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 wrapText="1"/>
    </xf>
    <xf numFmtId="174" fontId="1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" fontId="1" fillId="0" borderId="12" xfId="0" applyNumberFormat="1" applyFont="1" applyBorder="1" applyAlignment="1">
      <alignment horizontal="center" vertical="center"/>
    </xf>
    <xf numFmtId="3" fontId="1" fillId="0" borderId="0" xfId="0" applyNumberFormat="1" applyFont="1">
      <alignment vertical="center"/>
    </xf>
    <xf numFmtId="0" fontId="9" fillId="0" borderId="0" xfId="0" applyFont="1">
      <alignment vertical="center"/>
    </xf>
    <xf numFmtId="0" fontId="1" fillId="0" borderId="10" xfId="0" applyFont="1" applyBorder="1" applyAlignment="1">
      <alignment horizontal="center" vertical="center"/>
    </xf>
    <xf numFmtId="175" fontId="1" fillId="0" borderId="0" xfId="0" applyNumberFormat="1" applyFo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74" fontId="1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6" fillId="0" borderId="7" xfId="0" applyFont="1" applyBorder="1">
      <alignment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14" fontId="21" fillId="0" borderId="0" xfId="0" applyNumberFormat="1" applyFont="1" applyAlignment="1">
      <alignment horizontal="left" vertical="center"/>
    </xf>
    <xf numFmtId="0" fontId="16" fillId="0" borderId="7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7" fillId="0" borderId="7" xfId="0" applyFont="1" applyBorder="1">
      <alignment vertical="center"/>
    </xf>
    <xf numFmtId="0" fontId="17" fillId="0" borderId="0" xfId="3" applyFont="1" applyAlignment="1">
      <alignment vertical="center"/>
    </xf>
    <xf numFmtId="0" fontId="22" fillId="0" borderId="9" xfId="0" applyFont="1" applyBorder="1" applyAlignment="1" applyProtection="1">
      <alignment horizontal="center" vertical="center"/>
      <protection locked="0"/>
    </xf>
    <xf numFmtId="0" fontId="23" fillId="0" borderId="10" xfId="0" applyFont="1" applyBorder="1" applyAlignment="1" applyProtection="1">
      <alignment horizontal="center" vertical="center" wrapText="1"/>
      <protection locked="0"/>
    </xf>
    <xf numFmtId="0" fontId="22" fillId="0" borderId="10" xfId="0" applyFont="1" applyBorder="1" applyAlignment="1" applyProtection="1">
      <alignment horizontal="center" vertical="center" wrapText="1"/>
      <protection locked="0"/>
    </xf>
    <xf numFmtId="172" fontId="22" fillId="0" borderId="10" xfId="0" applyNumberFormat="1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4" fillId="0" borderId="9" xfId="0" applyFont="1" applyBorder="1" applyAlignment="1" applyProtection="1">
      <alignment horizontal="center" vertical="center" shrinkToFit="1"/>
      <protection locked="0"/>
    </xf>
    <xf numFmtId="0" fontId="25" fillId="0" borderId="10" xfId="0" applyFont="1" applyBorder="1" applyAlignment="1" applyProtection="1">
      <alignment horizontal="center" vertical="center" wrapText="1"/>
      <protection locked="0"/>
    </xf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 applyAlignment="1" applyProtection="1">
      <alignment horizontal="center" vertical="center" wrapText="1"/>
      <protection locked="0"/>
    </xf>
    <xf numFmtId="2" fontId="27" fillId="0" borderId="10" xfId="0" applyNumberFormat="1" applyFont="1" applyBorder="1" applyAlignment="1" applyProtection="1">
      <alignment horizontal="center" vertical="center" wrapText="1"/>
      <protection locked="0"/>
    </xf>
    <xf numFmtId="0" fontId="27" fillId="0" borderId="17" xfId="0" applyFont="1" applyBorder="1" applyAlignment="1" applyProtection="1">
      <alignment horizontal="center" vertical="center" wrapText="1"/>
      <protection locked="0"/>
    </xf>
    <xf numFmtId="2" fontId="27" fillId="0" borderId="17" xfId="0" applyNumberFormat="1" applyFont="1" applyBorder="1" applyAlignment="1" applyProtection="1">
      <alignment horizontal="center" vertical="center" wrapText="1"/>
      <protection locked="0"/>
    </xf>
    <xf numFmtId="49" fontId="27" fillId="0" borderId="10" xfId="0" applyNumberFormat="1" applyFont="1" applyBorder="1" applyAlignment="1" applyProtection="1">
      <alignment horizontal="center" vertical="center" wrapText="1"/>
      <protection locked="0"/>
    </xf>
    <xf numFmtId="0" fontId="13" fillId="0" borderId="10" xfId="0" applyFont="1" applyBorder="1" applyAlignment="1">
      <alignment horizontal="center" vertical="center"/>
    </xf>
    <xf numFmtId="2" fontId="24" fillId="0" borderId="10" xfId="0" applyNumberFormat="1" applyFont="1" applyBorder="1" applyAlignment="1" applyProtection="1">
      <alignment horizontal="center" vertical="center" wrapText="1"/>
      <protection locked="0"/>
    </xf>
    <xf numFmtId="0" fontId="24" fillId="0" borderId="10" xfId="0" applyFont="1" applyBorder="1" applyAlignment="1" applyProtection="1">
      <alignment horizontal="center" vertical="center" wrapText="1"/>
      <protection locked="0"/>
    </xf>
    <xf numFmtId="175" fontId="24" fillId="0" borderId="10" xfId="0" applyNumberFormat="1" applyFont="1" applyBorder="1" applyAlignment="1" applyProtection="1">
      <alignment horizontal="center" vertical="center" wrapText="1"/>
      <protection locked="0"/>
    </xf>
    <xf numFmtId="0" fontId="24" fillId="0" borderId="19" xfId="0" applyFont="1" applyBorder="1" applyAlignment="1" applyProtection="1">
      <alignment horizontal="center" vertical="center" wrapText="1"/>
      <protection locked="0"/>
    </xf>
    <xf numFmtId="175" fontId="24" fillId="0" borderId="19" xfId="0" applyNumberFormat="1" applyFont="1" applyBorder="1" applyAlignment="1" applyProtection="1">
      <alignment horizontal="center" vertical="center" wrapText="1"/>
      <protection locked="0"/>
    </xf>
    <xf numFmtId="0" fontId="28" fillId="0" borderId="10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22" fillId="0" borderId="12" xfId="0" applyFont="1" applyBorder="1" applyAlignment="1" applyProtection="1">
      <alignment horizontal="center" vertical="center" wrapText="1"/>
      <protection locked="0"/>
    </xf>
    <xf numFmtId="2" fontId="27" fillId="0" borderId="12" xfId="0" applyNumberFormat="1" applyFont="1" applyBorder="1" applyAlignment="1" applyProtection="1">
      <alignment horizontal="center" vertical="center" wrapText="1"/>
      <protection locked="0"/>
    </xf>
    <xf numFmtId="2" fontId="27" fillId="0" borderId="20" xfId="0" applyNumberFormat="1" applyFont="1" applyBorder="1" applyAlignment="1" applyProtection="1">
      <alignment horizontal="center" vertical="center" wrapText="1"/>
      <protection locked="0"/>
    </xf>
    <xf numFmtId="49" fontId="27" fillId="0" borderId="12" xfId="0" applyNumberFormat="1" applyFont="1" applyBorder="1" applyAlignment="1" applyProtection="1">
      <alignment horizontal="center" vertical="center" wrapText="1"/>
      <protection locked="0"/>
    </xf>
    <xf numFmtId="2" fontId="24" fillId="0" borderId="12" xfId="0" applyNumberFormat="1" applyFont="1" applyBorder="1" applyAlignment="1" applyProtection="1">
      <alignment horizontal="center" vertical="center" wrapText="1"/>
      <protection locked="0"/>
    </xf>
    <xf numFmtId="175" fontId="24" fillId="0" borderId="12" xfId="0" applyNumberFormat="1" applyFont="1" applyBorder="1" applyAlignment="1" applyProtection="1">
      <alignment horizontal="center" vertical="center" wrapText="1"/>
      <protection locked="0"/>
    </xf>
    <xf numFmtId="175" fontId="24" fillId="0" borderId="22" xfId="0" applyNumberFormat="1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175" fontId="28" fillId="0" borderId="19" xfId="0" applyNumberFormat="1" applyFont="1" applyBorder="1" applyAlignment="1" applyProtection="1">
      <alignment horizontal="center" vertical="center" wrapText="1"/>
      <protection locked="0"/>
    </xf>
    <xf numFmtId="0" fontId="28" fillId="0" borderId="10" xfId="0" applyFont="1" applyBorder="1" applyAlignment="1" applyProtection="1">
      <alignment horizontal="center" vertical="center" wrapText="1"/>
      <protection locked="0"/>
    </xf>
    <xf numFmtId="2" fontId="28" fillId="0" borderId="17" xfId="0" applyNumberFormat="1" applyFont="1" applyBorder="1" applyAlignment="1" applyProtection="1">
      <alignment horizontal="center" vertical="center" wrapText="1"/>
      <protection locked="0"/>
    </xf>
    <xf numFmtId="175" fontId="28" fillId="0" borderId="10" xfId="0" applyNumberFormat="1" applyFont="1" applyBorder="1" applyAlignment="1" applyProtection="1">
      <alignment horizontal="center" vertical="center" wrapText="1"/>
      <protection locked="0"/>
    </xf>
    <xf numFmtId="2" fontId="28" fillId="0" borderId="10" xfId="0" applyNumberFormat="1" applyFont="1" applyBorder="1" applyAlignment="1" applyProtection="1">
      <alignment horizontal="center" vertical="center" wrapText="1"/>
      <protection locked="0"/>
    </xf>
    <xf numFmtId="49" fontId="28" fillId="0" borderId="12" xfId="0" applyNumberFormat="1" applyFont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>
      <alignment horizontal="center" vertical="center" wrapText="1"/>
    </xf>
    <xf numFmtId="172" fontId="6" fillId="0" borderId="10" xfId="0" applyNumberFormat="1" applyFont="1" applyBorder="1" applyAlignment="1">
      <alignment horizontal="center" vertical="center" wrapText="1"/>
    </xf>
    <xf numFmtId="0" fontId="13" fillId="0" borderId="7" xfId="22" applyFont="1" applyBorder="1" applyAlignment="1">
      <alignment horizontal="left" vertical="center"/>
    </xf>
    <xf numFmtId="176" fontId="13" fillId="0" borderId="0" xfId="0" applyNumberFormat="1" applyFont="1">
      <alignment vertical="center"/>
    </xf>
    <xf numFmtId="0" fontId="29" fillId="0" borderId="7" xfId="22" applyFont="1" applyBorder="1" applyAlignment="1">
      <alignment horizontal="left" vertical="center"/>
    </xf>
    <xf numFmtId="0" fontId="30" fillId="0" borderId="0" xfId="0" applyFont="1">
      <alignment vertical="center"/>
    </xf>
    <xf numFmtId="176" fontId="30" fillId="0" borderId="0" xfId="0" applyNumberFormat="1" applyFont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6" xfId="0" applyFont="1" applyBorder="1">
      <alignment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7" fillId="0" borderId="0" xfId="3" applyFont="1" applyAlignment="1">
      <alignment horizontal="left" vertical="center" wrapText="1"/>
    </xf>
    <xf numFmtId="0" fontId="24" fillId="0" borderId="9" xfId="0" applyFont="1" applyBorder="1" applyAlignment="1" applyProtection="1">
      <alignment horizontal="center" vertical="center" shrinkToFit="1"/>
      <protection locked="0"/>
    </xf>
    <xf numFmtId="0" fontId="24" fillId="0" borderId="10" xfId="0" applyFont="1" applyBorder="1" applyAlignment="1" applyProtection="1">
      <alignment horizontal="center" vertical="center" shrinkToFit="1"/>
      <protection locked="0"/>
    </xf>
    <xf numFmtId="0" fontId="27" fillId="0" borderId="17" xfId="0" applyFont="1" applyBorder="1" applyAlignment="1" applyProtection="1">
      <alignment horizontal="center" vertical="center" wrapText="1"/>
      <protection locked="0"/>
    </xf>
    <xf numFmtId="0" fontId="27" fillId="0" borderId="18" xfId="0" applyFont="1" applyBorder="1" applyAlignment="1" applyProtection="1">
      <alignment horizontal="center" vertical="center" wrapText="1"/>
      <protection locked="0"/>
    </xf>
    <xf numFmtId="0" fontId="27" fillId="0" borderId="19" xfId="0" applyFont="1" applyBorder="1" applyAlignment="1" applyProtection="1">
      <alignment horizontal="center" vertical="center" wrapText="1"/>
      <protection locked="0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0" fontId="28" fillId="0" borderId="10" xfId="0" applyFont="1" applyBorder="1" applyAlignment="1" applyProtection="1">
      <alignment horizontal="center" vertical="center" wrapText="1"/>
      <protection locked="0"/>
    </xf>
    <xf numFmtId="0" fontId="28" fillId="0" borderId="17" xfId="0" applyFont="1" applyBorder="1" applyAlignment="1" applyProtection="1">
      <alignment horizontal="center" vertical="center" wrapText="1"/>
      <protection locked="0"/>
    </xf>
    <xf numFmtId="0" fontId="28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2" fontId="27" fillId="0" borderId="17" xfId="0" applyNumberFormat="1" applyFont="1" applyBorder="1" applyAlignment="1" applyProtection="1">
      <alignment horizontal="center" vertical="center" wrapText="1"/>
      <protection locked="0"/>
    </xf>
    <xf numFmtId="2" fontId="27" fillId="0" borderId="18" xfId="0" applyNumberFormat="1" applyFont="1" applyBorder="1" applyAlignment="1" applyProtection="1">
      <alignment horizontal="center" vertical="center" wrapText="1"/>
      <protection locked="0"/>
    </xf>
    <xf numFmtId="2" fontId="27" fillId="0" borderId="19" xfId="0" applyNumberFormat="1" applyFont="1" applyBorder="1" applyAlignment="1" applyProtection="1">
      <alignment horizontal="center" vertical="center" wrapText="1"/>
      <protection locked="0"/>
    </xf>
    <xf numFmtId="175" fontId="28" fillId="0" borderId="18" xfId="0" applyNumberFormat="1" applyFont="1" applyBorder="1" applyAlignment="1" applyProtection="1">
      <alignment horizontal="center" vertical="center" wrapText="1"/>
      <protection locked="0"/>
    </xf>
    <xf numFmtId="175" fontId="28" fillId="0" borderId="19" xfId="0" applyNumberFormat="1" applyFont="1" applyBorder="1" applyAlignment="1" applyProtection="1">
      <alignment horizontal="center" vertical="center" wrapText="1"/>
      <protection locked="0"/>
    </xf>
    <xf numFmtId="2" fontId="28" fillId="0" borderId="17" xfId="0" applyNumberFormat="1" applyFont="1" applyBorder="1" applyAlignment="1" applyProtection="1">
      <alignment horizontal="center" vertical="center" wrapText="1"/>
      <protection locked="0"/>
    </xf>
    <xf numFmtId="2" fontId="28" fillId="0" borderId="19" xfId="0" applyNumberFormat="1" applyFont="1" applyBorder="1" applyAlignment="1" applyProtection="1">
      <alignment horizontal="center" vertical="center" wrapText="1"/>
      <protection locked="0"/>
    </xf>
    <xf numFmtId="2" fontId="28" fillId="0" borderId="18" xfId="0" applyNumberFormat="1" applyFont="1" applyBorder="1" applyAlignment="1" applyProtection="1">
      <alignment horizontal="center" vertical="center" wrapText="1"/>
      <protection locked="0"/>
    </xf>
    <xf numFmtId="2" fontId="28" fillId="0" borderId="10" xfId="0" applyNumberFormat="1" applyFont="1" applyBorder="1" applyAlignment="1" applyProtection="1">
      <alignment horizontal="center" vertical="center" wrapText="1"/>
      <protection locked="0"/>
    </xf>
    <xf numFmtId="175" fontId="28" fillId="0" borderId="17" xfId="0" applyNumberFormat="1" applyFont="1" applyBorder="1" applyAlignment="1" applyProtection="1">
      <alignment horizontal="center" vertical="center" wrapText="1"/>
      <protection locked="0"/>
    </xf>
    <xf numFmtId="2" fontId="27" fillId="0" borderId="20" xfId="0" applyNumberFormat="1" applyFont="1" applyBorder="1" applyAlignment="1" applyProtection="1">
      <alignment horizontal="center" vertical="center" wrapText="1"/>
      <protection locked="0"/>
    </xf>
    <xf numFmtId="2" fontId="27" fillId="0" borderId="21" xfId="0" applyNumberFormat="1" applyFont="1" applyBorder="1" applyAlignment="1" applyProtection="1">
      <alignment horizontal="center" vertical="center" wrapText="1"/>
      <protection locked="0"/>
    </xf>
    <xf numFmtId="2" fontId="27" fillId="0" borderId="22" xfId="0" applyNumberFormat="1" applyFont="1" applyBorder="1" applyAlignment="1" applyProtection="1">
      <alignment horizontal="center" vertical="center" wrapText="1"/>
      <protection locked="0"/>
    </xf>
    <xf numFmtId="0" fontId="27" fillId="0" borderId="20" xfId="0" applyFont="1" applyBorder="1" applyAlignment="1" applyProtection="1">
      <alignment horizontal="center" vertical="center" wrapText="1"/>
      <protection locked="0"/>
    </xf>
    <xf numFmtId="0" fontId="27" fillId="0" borderId="21" xfId="0" applyFont="1" applyBorder="1" applyAlignment="1" applyProtection="1">
      <alignment horizontal="center" vertical="center" wrapText="1"/>
      <protection locked="0"/>
    </xf>
    <xf numFmtId="0" fontId="27" fillId="0" borderId="22" xfId="0" applyFont="1" applyBorder="1" applyAlignment="1" applyProtection="1">
      <alignment horizontal="center" vertical="center" wrapText="1"/>
      <protection locked="0"/>
    </xf>
    <xf numFmtId="175" fontId="28" fillId="0" borderId="21" xfId="0" applyNumberFormat="1" applyFont="1" applyBorder="1" applyAlignment="1" applyProtection="1">
      <alignment horizontal="center" vertical="center" wrapText="1"/>
      <protection locked="0"/>
    </xf>
    <xf numFmtId="175" fontId="28" fillId="0" borderId="22" xfId="0" applyNumberFormat="1" applyFont="1" applyBorder="1" applyAlignment="1" applyProtection="1">
      <alignment horizontal="center" vertical="center" wrapText="1"/>
      <protection locked="0"/>
    </xf>
    <xf numFmtId="49" fontId="28" fillId="0" borderId="12" xfId="0" applyNumberFormat="1" applyFont="1" applyBorder="1" applyAlignment="1" applyProtection="1">
      <alignment horizontal="center" vertical="center" wrapText="1"/>
      <protection locked="0"/>
    </xf>
    <xf numFmtId="49" fontId="28" fillId="0" borderId="20" xfId="0" applyNumberFormat="1" applyFont="1" applyBorder="1" applyAlignment="1" applyProtection="1">
      <alignment horizontal="center" vertical="center" wrapText="1"/>
      <protection locked="0"/>
    </xf>
    <xf numFmtId="49" fontId="28" fillId="0" borderId="21" xfId="0" applyNumberFormat="1" applyFont="1" applyBorder="1" applyAlignment="1" applyProtection="1">
      <alignment horizontal="center" vertical="center" wrapText="1"/>
      <protection locked="0"/>
    </xf>
    <xf numFmtId="49" fontId="28" fillId="0" borderId="22" xfId="0" applyNumberFormat="1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71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23">
    <cellStyle name="Normal" xfId="0" builtinId="0"/>
    <cellStyle name="Normal 3" xfId="5" xr:uid="{00000000-0005-0000-0000-000035000000}"/>
    <cellStyle name="Normal_FOC Invoice Format" xfId="3" xr:uid="{00000000-0005-0000-0000-000033000000}"/>
    <cellStyle name="常规 10" xfId="7" xr:uid="{00000000-0005-0000-0000-000037000000}"/>
    <cellStyle name="常规 11" xfId="9" xr:uid="{00000000-0005-0000-0000-000039000000}"/>
    <cellStyle name="常规 12" xfId="2" xr:uid="{00000000-0005-0000-0000-000032000000}"/>
    <cellStyle name="常规 13" xfId="11" xr:uid="{00000000-0005-0000-0000-00003B000000}"/>
    <cellStyle name="常规 14" xfId="13" xr:uid="{00000000-0005-0000-0000-00003D000000}"/>
    <cellStyle name="常规 15" xfId="14" xr:uid="{00000000-0005-0000-0000-00003E000000}"/>
    <cellStyle name="常规 2" xfId="15" xr:uid="{00000000-0005-0000-0000-00003F000000}"/>
    <cellStyle name="常规 2 3" xfId="6" xr:uid="{00000000-0005-0000-0000-000036000000}"/>
    <cellStyle name="常规 2 4" xfId="8" xr:uid="{00000000-0005-0000-0000-000038000000}"/>
    <cellStyle name="常规 2 6" xfId="10" xr:uid="{00000000-0005-0000-0000-00003A000000}"/>
    <cellStyle name="常规 2 7" xfId="12" xr:uid="{00000000-0005-0000-0000-00003C000000}"/>
    <cellStyle name="常规 3" xfId="16" xr:uid="{00000000-0005-0000-0000-000040000000}"/>
    <cellStyle name="常规 3 2" xfId="4" xr:uid="{00000000-0005-0000-0000-000034000000}"/>
    <cellStyle name="常规 4" xfId="17" xr:uid="{00000000-0005-0000-0000-000041000000}"/>
    <cellStyle name="常规 5" xfId="18" xr:uid="{00000000-0005-0000-0000-000042000000}"/>
    <cellStyle name="常规 6" xfId="1" xr:uid="{00000000-0005-0000-0000-000031000000}"/>
    <cellStyle name="常规 7" xfId="19" xr:uid="{00000000-0005-0000-0000-000043000000}"/>
    <cellStyle name="常规 8" xfId="20" xr:uid="{00000000-0005-0000-0000-000044000000}"/>
    <cellStyle name="常规 9" xfId="21" xr:uid="{00000000-0005-0000-0000-000045000000}"/>
    <cellStyle name="常规_Pac-03_7" xfId="22" xr:uid="{00000000-0005-0000-0000-000046000000}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josephc/Library/Containers/com.tencent.xinWeChat/Data/Library/Application%20Support/com.tencent.xinWeChat/2.0b4.0.9/31c12f5e9df678c56f65a0d04071177d/Message/MessageTemp/169d4f49dd93a4b7b000d64aeb76f16d/File/&#26376;&#24230;&#36741;&#32791;&#26448;&#28023;&#36816;&#35013;&#31665;&#21333;&#26356;&#26032;1.20.xlsx?82787648" TargetMode="External"/><Relationship Id="rId1" Type="http://schemas.openxmlformats.org/officeDocument/2006/relationships/externalLinkPath" Target="file:///82787648/&#26376;&#24230;&#36741;&#32791;&#26448;&#28023;&#36816;&#35013;&#31665;&#21333;&#26356;&#26032;1.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辅耗材"/>
    </sheetNames>
    <sheetDataSet>
      <sheetData sheetId="0">
        <row r="1">
          <cell r="B1" t="str">
            <v>P/N.                                  （系统料号 ）</v>
          </cell>
          <cell r="H1" t="str">
            <v>清关英文货描（关务提供）</v>
          </cell>
        </row>
        <row r="2">
          <cell r="B2"/>
          <cell r="H2"/>
        </row>
        <row r="3">
          <cell r="B3" t="str">
            <v>C100.C05-032-04-00</v>
          </cell>
          <cell r="H3" t="str">
            <v>Milling cutter</v>
          </cell>
        </row>
        <row r="4">
          <cell r="B4" t="str">
            <v>E100.020310008</v>
          </cell>
          <cell r="H4" t="str">
            <v>Infrared heating tube-length：630mm,110V-500W</v>
          </cell>
        </row>
        <row r="5">
          <cell r="B5" t="str">
            <v>E100.020310014</v>
          </cell>
          <cell r="H5" t="str">
            <v>Coupler-X/Y axis-12-14</v>
          </cell>
        </row>
        <row r="6">
          <cell r="B6" t="str">
            <v>E100.020310015</v>
          </cell>
          <cell r="H6" t="str">
            <v>Coupler-Z axis-8-14</v>
          </cell>
        </row>
        <row r="7">
          <cell r="B7" t="str">
            <v>E100.020310008</v>
          </cell>
          <cell r="H7" t="str">
            <v>Infrared heating tube-length：630mm,110V-500W</v>
          </cell>
        </row>
        <row r="8">
          <cell r="B8" t="str">
            <v>E100.A37-066-02-00</v>
          </cell>
          <cell r="H8" t="str">
            <v>Connector-metal</v>
          </cell>
        </row>
        <row r="9">
          <cell r="B9" t="str">
            <v>J100.020715018</v>
          </cell>
          <cell r="H9" t="str">
            <v>Filter cotton-for Nozzle-N510059196AA</v>
          </cell>
        </row>
        <row r="10">
          <cell r="B10" t="str">
            <v>E100.020200009</v>
          </cell>
          <cell r="H10" t="str">
            <v>Frequency converter-FA2P5N1W20360133</v>
          </cell>
        </row>
        <row r="11">
          <cell r="B11" t="str">
            <v>E100.020310017</v>
          </cell>
          <cell r="H11" t="str">
            <v>Motor-TM86118S</v>
          </cell>
        </row>
        <row r="12">
          <cell r="B12" t="str">
            <v>E100.020310012</v>
          </cell>
          <cell r="H12" t="str">
            <v>Motor-STM8680</v>
          </cell>
        </row>
        <row r="13">
          <cell r="B13" t="str">
            <v>E100.A33-013-03-00</v>
          </cell>
          <cell r="H13" t="str">
            <v>Airtight valve</v>
          </cell>
        </row>
        <row r="14">
          <cell r="B14" t="str">
            <v>J100.S07-010-10-00</v>
          </cell>
          <cell r="H14" t="str">
            <v>Solder tip-900M-T-sk</v>
          </cell>
        </row>
        <row r="15">
          <cell r="B15" t="str">
            <v>J100.S07-010-04-01</v>
          </cell>
          <cell r="H15" t="str">
            <v>Point Bit</v>
          </cell>
        </row>
        <row r="16">
          <cell r="B16" t="str">
            <v>J100.S07-010-06-01</v>
          </cell>
          <cell r="H16" t="str">
            <v>Solder tip</v>
          </cell>
        </row>
        <row r="17">
          <cell r="B17" t="str">
            <v>J100.S07-010-06-02</v>
          </cell>
          <cell r="H17" t="str">
            <v>Solder tip-900M-T-2C</v>
          </cell>
        </row>
        <row r="18">
          <cell r="B18" t="str">
            <v>J100.S07-010-11-00</v>
          </cell>
          <cell r="H18" t="str">
            <v>Solder tip</v>
          </cell>
        </row>
        <row r="19">
          <cell r="B19" t="str">
            <v>C100.C06-007-01-00</v>
          </cell>
          <cell r="H19" t="str">
            <v>Thermocouple</v>
          </cell>
        </row>
        <row r="20">
          <cell r="B20" t="str">
            <v>C100.C06-019-06-00</v>
          </cell>
          <cell r="H20" t="str">
            <v>Soldering sponge-size:60mm X 55mm</v>
          </cell>
        </row>
        <row r="21">
          <cell r="B21" t="str">
            <v>E100.A20-001-15-00</v>
          </cell>
          <cell r="H21" t="str">
            <v>Screw Bit(Hexagonal)</v>
          </cell>
        </row>
        <row r="22">
          <cell r="B22" t="str">
            <v>E100.A20-001-16-00</v>
          </cell>
          <cell r="H22" t="str">
            <v>Screw Bit(Hexagonal)</v>
          </cell>
        </row>
        <row r="23">
          <cell r="B23" t="str">
            <v>E100.A20-001-17-00</v>
          </cell>
          <cell r="H23" t="str">
            <v>Screw Bit(Hexagonal)</v>
          </cell>
        </row>
        <row r="24">
          <cell r="B24" t="str">
            <v>E100.A20-001-20-00</v>
          </cell>
          <cell r="H24" t="str">
            <v>Screw Bit(Hexagonal)</v>
          </cell>
        </row>
        <row r="25">
          <cell r="B25" t="str">
            <v>E100.A20-001-52-00</v>
          </cell>
          <cell r="H25" t="str">
            <v>Screw Bit-6.30X75XT6</v>
          </cell>
        </row>
        <row r="26">
          <cell r="B26" t="str">
            <v>E100.A20-001-53-00</v>
          </cell>
          <cell r="H26" t="str">
            <v>Screw Bit-6.30X75XT7</v>
          </cell>
        </row>
        <row r="27">
          <cell r="B27" t="str">
            <v>E100.A20-001-54-00</v>
          </cell>
          <cell r="H27" t="str">
            <v>Screw Bit-6.30X75XT8</v>
          </cell>
        </row>
        <row r="28">
          <cell r="B28" t="str">
            <v>E100.A20-001-22-00</v>
          </cell>
          <cell r="H28" t="str">
            <v>Screw Bit-6.30X75XT9</v>
          </cell>
        </row>
        <row r="29">
          <cell r="B29" t="str">
            <v>E100.A20-001-33-00</v>
          </cell>
          <cell r="H29" t="str">
            <v>Screw bit-6.30X75XT10</v>
          </cell>
        </row>
        <row r="30">
          <cell r="B30" t="str">
            <v>C100.C06-006-01-00</v>
          </cell>
          <cell r="H30" t="str">
            <v xml:space="preserve">Stencil wiping paper-roll-298 </v>
          </cell>
        </row>
        <row r="31">
          <cell r="B31" t="str">
            <v>C100.C06-006-02-00</v>
          </cell>
          <cell r="H31" t="str">
            <v>Wipping paper-400mm*10m</v>
          </cell>
        </row>
        <row r="32">
          <cell r="B32" t="str">
            <v>E100.020349014</v>
          </cell>
          <cell r="H32" t="str">
            <v>Socket-For program machine-AT-TSSOP20-CMS</v>
          </cell>
        </row>
        <row r="33">
          <cell r="B33" t="str">
            <v>E100.A37-154-01-00</v>
          </cell>
          <cell r="H33" t="str">
            <v>Pulley-KLV-M913A-A10</v>
          </cell>
        </row>
        <row r="34">
          <cell r="B34" t="str">
            <v>E100.012800005</v>
          </cell>
          <cell r="H34" t="str">
            <v>Programmer machine-CMS-WRITER8</v>
          </cell>
        </row>
        <row r="35">
          <cell r="B35" t="str">
            <v>E100.0111901002</v>
          </cell>
          <cell r="H35" t="str">
            <v>Bracket-3m*45cm</v>
          </cell>
        </row>
        <row r="36">
          <cell r="B36"/>
          <cell r="H36"/>
        </row>
        <row r="37">
          <cell r="B37"/>
          <cell r="H37"/>
        </row>
        <row r="38">
          <cell r="B38" t="str">
            <v>J100.031003005</v>
          </cell>
          <cell r="H38" t="str">
            <v>ESD turnover trolley-1450*450*450mm</v>
          </cell>
        </row>
        <row r="39">
          <cell r="B39" t="str">
            <v>E100.021335001</v>
          </cell>
          <cell r="H39" t="str">
            <v>Bracket</v>
          </cell>
        </row>
        <row r="40">
          <cell r="B40"/>
          <cell r="H40"/>
        </row>
        <row r="41">
          <cell r="B41"/>
          <cell r="H41"/>
        </row>
        <row r="42">
          <cell r="B42"/>
          <cell r="H42"/>
        </row>
        <row r="43">
          <cell r="B43"/>
          <cell r="H43"/>
        </row>
        <row r="44">
          <cell r="B44"/>
          <cell r="H44"/>
        </row>
        <row r="45">
          <cell r="B45"/>
          <cell r="H45"/>
        </row>
        <row r="46">
          <cell r="B46"/>
          <cell r="H46"/>
        </row>
        <row r="47">
          <cell r="B47" t="str">
            <v>E100.E17-003-01-00</v>
          </cell>
          <cell r="H47" t="str">
            <v>Shielding box</v>
          </cell>
        </row>
        <row r="48">
          <cell r="B48" t="str">
            <v>E100.E17-004-01-00</v>
          </cell>
          <cell r="H48" t="str">
            <v>Shielding box</v>
          </cell>
        </row>
        <row r="49">
          <cell r="B49" t="str">
            <v>E100.020396013</v>
          </cell>
          <cell r="H49" t="str">
            <v>Motor-AEVF4</v>
          </cell>
        </row>
        <row r="50">
          <cell r="B50" t="str">
            <v>E100.0203104001</v>
          </cell>
          <cell r="H50" t="str">
            <v>Metal sheet-42883105</v>
          </cell>
        </row>
        <row r="51">
          <cell r="B51" t="str">
            <v>E100.0203154000</v>
          </cell>
          <cell r="H51" t="str">
            <v>Motor-DZ-03060</v>
          </cell>
        </row>
        <row r="52">
          <cell r="B52" t="str">
            <v>E100.0203125000</v>
          </cell>
          <cell r="H52" t="str">
            <v>Clamp-LS1D-01033</v>
          </cell>
        </row>
        <row r="53">
          <cell r="B53" t="str">
            <v>E100.0203162159</v>
          </cell>
          <cell r="H53" t="str">
            <v xml:space="preserve">Support Base </v>
          </cell>
        </row>
        <row r="54">
          <cell r="B54" t="str">
            <v>E100.0203133001</v>
          </cell>
          <cell r="H54" t="str">
            <v>Metal block-part of mould</v>
          </cell>
        </row>
        <row r="55">
          <cell r="B55" t="str">
            <v>E100.E00-011-15-01</v>
          </cell>
          <cell r="H55" t="str">
            <v>Slip Ring-KYB-M7027-001</v>
          </cell>
        </row>
        <row r="56">
          <cell r="B56" t="str">
            <v>E100.020396061</v>
          </cell>
          <cell r="H56" t="str">
            <v>Sealing ring</v>
          </cell>
        </row>
        <row r="57">
          <cell r="B57" t="str">
            <v>E100.020396062</v>
          </cell>
          <cell r="H57" t="str">
            <v>Sealing ring</v>
          </cell>
        </row>
        <row r="58">
          <cell r="B58" t="str">
            <v>E100.020396047</v>
          </cell>
          <cell r="H58" t="str">
            <v>Gear-36.8*81.5mm-L</v>
          </cell>
        </row>
        <row r="59">
          <cell r="B59" t="str">
            <v>E100.020396048</v>
          </cell>
          <cell r="H59" t="str">
            <v>Gear-36.8x81.5mm-R</v>
          </cell>
        </row>
        <row r="60">
          <cell r="B60" t="str">
            <v>E100.020396049</v>
          </cell>
          <cell r="H60" t="str">
            <v>Gear-36.8*65mm-L</v>
          </cell>
        </row>
        <row r="61">
          <cell r="B61" t="str">
            <v>E100.020396050</v>
          </cell>
          <cell r="H61" t="str">
            <v>Gear-36.8*65mm-R</v>
          </cell>
        </row>
        <row r="62">
          <cell r="B62" t="str">
            <v>E100.020396055</v>
          </cell>
          <cell r="H62" t="str">
            <v>Heat board-380V  1.2KW   L=1128mm</v>
          </cell>
        </row>
        <row r="63">
          <cell r="B63" t="str">
            <v>E100.020396056</v>
          </cell>
          <cell r="H63" t="str">
            <v xml:space="preserve">Heat board-380V  1.2KW   L=1058mm </v>
          </cell>
        </row>
        <row r="64">
          <cell r="B64"/>
          <cell r="H64"/>
        </row>
        <row r="65">
          <cell r="B65"/>
          <cell r="H65"/>
        </row>
        <row r="66">
          <cell r="B66"/>
          <cell r="H66"/>
        </row>
        <row r="67">
          <cell r="B67"/>
          <cell r="H67"/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0091%2098202%205137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0091%2098202%20513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66"/>
  <sheetViews>
    <sheetView view="pageBreakPreview" topLeftCell="A45" zoomScaleNormal="85" workbookViewId="0">
      <selection activeCell="C98" sqref="C98"/>
    </sheetView>
  </sheetViews>
  <sheetFormatPr baseColWidth="10" defaultColWidth="9" defaultRowHeight="15"/>
  <cols>
    <col min="1" max="1" width="9" style="1"/>
    <col min="2" max="2" width="24" style="1" customWidth="1"/>
    <col min="3" max="3" width="51.5" style="1" customWidth="1"/>
    <col min="4" max="4" width="12.33203125" style="1" customWidth="1"/>
    <col min="5" max="5" width="12.1640625" style="1" customWidth="1"/>
    <col min="6" max="6" width="14.33203125" style="1" customWidth="1"/>
    <col min="7" max="7" width="11.33203125" style="1" customWidth="1"/>
    <col min="8" max="8" width="14.1640625" style="1" customWidth="1"/>
    <col min="9" max="9" width="10.83203125" style="1" customWidth="1"/>
    <col min="10" max="16384" width="9" style="1"/>
  </cols>
  <sheetData>
    <row r="1" spans="1:9" s="33" customFormat="1" ht="50" customHeight="1">
      <c r="A1" s="96" t="s">
        <v>0</v>
      </c>
      <c r="B1" s="97"/>
      <c r="C1" s="97"/>
      <c r="D1" s="97"/>
      <c r="E1" s="97"/>
      <c r="F1" s="97"/>
      <c r="G1" s="97"/>
      <c r="H1" s="97"/>
      <c r="I1" s="98"/>
    </row>
    <row r="2" spans="1:9" ht="39" customHeight="1">
      <c r="A2" s="99" t="s">
        <v>1</v>
      </c>
      <c r="B2" s="100"/>
      <c r="C2" s="100"/>
      <c r="D2" s="100"/>
      <c r="E2" s="100"/>
      <c r="F2" s="100"/>
      <c r="G2" s="100"/>
      <c r="H2" s="100"/>
      <c r="I2" s="101"/>
    </row>
    <row r="3" spans="1:9" ht="48" customHeight="1">
      <c r="A3" s="102" t="s">
        <v>2</v>
      </c>
      <c r="B3" s="103"/>
      <c r="C3" s="103"/>
      <c r="D3" s="103"/>
      <c r="E3" s="103"/>
      <c r="F3" s="103"/>
      <c r="G3" s="103"/>
      <c r="H3" s="103"/>
      <c r="I3" s="104"/>
    </row>
    <row r="4" spans="1:9" s="34" customFormat="1" ht="31.5" customHeight="1">
      <c r="A4" s="36" t="s">
        <v>3</v>
      </c>
      <c r="B4" s="37" t="s">
        <v>4</v>
      </c>
      <c r="C4" s="38"/>
      <c r="D4" s="39"/>
      <c r="F4" s="40" t="s">
        <v>5</v>
      </c>
      <c r="G4" s="41" t="s">
        <v>6</v>
      </c>
      <c r="I4" s="68"/>
    </row>
    <row r="5" spans="1:9" s="34" customFormat="1" ht="14">
      <c r="A5" s="36"/>
      <c r="B5" s="143" t="s">
        <v>1</v>
      </c>
      <c r="C5" s="143"/>
      <c r="D5" s="39"/>
      <c r="F5" s="40"/>
      <c r="G5" s="41"/>
      <c r="I5" s="68"/>
    </row>
    <row r="6" spans="1:9" s="34" customFormat="1" ht="14">
      <c r="A6" s="36"/>
      <c r="B6" s="143"/>
      <c r="C6" s="143"/>
      <c r="D6" s="39"/>
      <c r="F6" s="42" t="s">
        <v>7</v>
      </c>
      <c r="G6" s="43">
        <f>UCCI2025012205D!F5</f>
        <v>45679</v>
      </c>
      <c r="I6" s="68"/>
    </row>
    <row r="7" spans="1:9" s="34" customFormat="1" ht="14">
      <c r="A7" s="36"/>
      <c r="B7" s="37"/>
      <c r="D7" s="37"/>
      <c r="F7" s="42" t="s">
        <v>8</v>
      </c>
      <c r="G7" s="43">
        <f>G6</f>
        <v>45679</v>
      </c>
      <c r="I7" s="68"/>
    </row>
    <row r="8" spans="1:9" s="34" customFormat="1" ht="29" customHeight="1">
      <c r="A8" s="44" t="s">
        <v>9</v>
      </c>
      <c r="B8" s="105" t="s">
        <v>10</v>
      </c>
      <c r="C8" s="106"/>
      <c r="D8" s="39"/>
      <c r="F8" s="42" t="s">
        <v>11</v>
      </c>
      <c r="G8" s="39"/>
      <c r="I8" s="68"/>
    </row>
    <row r="9" spans="1:9" s="34" customFormat="1" ht="14">
      <c r="A9" s="46"/>
      <c r="B9" s="143" t="s">
        <v>12</v>
      </c>
      <c r="C9" s="143"/>
      <c r="D9" s="39"/>
      <c r="F9" s="39"/>
      <c r="G9" s="39"/>
      <c r="I9" s="68"/>
    </row>
    <row r="10" spans="1:9" s="34" customFormat="1" ht="14">
      <c r="A10" s="46"/>
      <c r="B10" s="143"/>
      <c r="C10" s="143"/>
      <c r="D10" s="39"/>
      <c r="F10" s="41" t="s">
        <v>13</v>
      </c>
      <c r="G10" s="41"/>
      <c r="H10" s="45"/>
      <c r="I10" s="68"/>
    </row>
    <row r="11" spans="1:9" s="34" customFormat="1" ht="14">
      <c r="A11" s="44"/>
      <c r="B11" s="47" t="s">
        <v>14</v>
      </c>
      <c r="D11" s="39"/>
      <c r="F11" s="107" t="s">
        <v>15</v>
      </c>
      <c r="G11" s="107"/>
      <c r="I11" s="68"/>
    </row>
    <row r="12" spans="1:9" s="34" customFormat="1" ht="22.5" customHeight="1">
      <c r="A12" s="44" t="s">
        <v>16</v>
      </c>
      <c r="B12" s="105" t="s">
        <v>17</v>
      </c>
      <c r="C12" s="106"/>
      <c r="D12" s="39"/>
      <c r="F12" s="107" t="s">
        <v>18</v>
      </c>
      <c r="G12" s="107"/>
      <c r="I12" s="68"/>
    </row>
    <row r="13" spans="1:9" s="34" customFormat="1" ht="27.75" customHeight="1">
      <c r="A13" s="46"/>
      <c r="B13" s="108" t="s">
        <v>12</v>
      </c>
      <c r="C13" s="108"/>
      <c r="D13" s="39"/>
      <c r="F13" s="107" t="s">
        <v>19</v>
      </c>
      <c r="G13" s="107"/>
      <c r="I13" s="68"/>
    </row>
    <row r="14" spans="1:9" s="34" customFormat="1" ht="14">
      <c r="A14" s="44"/>
      <c r="B14" s="47" t="s">
        <v>20</v>
      </c>
      <c r="D14" s="39"/>
      <c r="E14" s="39"/>
      <c r="F14" s="39"/>
      <c r="G14" s="39"/>
      <c r="H14" s="39"/>
      <c r="I14" s="68"/>
    </row>
    <row r="15" spans="1:9" s="34" customFormat="1" ht="14">
      <c r="A15" s="44"/>
      <c r="B15" s="47" t="s">
        <v>14</v>
      </c>
      <c r="D15" s="39"/>
      <c r="E15" s="39"/>
      <c r="F15" s="39"/>
      <c r="G15" s="39"/>
      <c r="H15" s="39"/>
      <c r="I15" s="68"/>
    </row>
    <row r="16" spans="1:9" s="3" customFormat="1" ht="36" customHeight="1">
      <c r="A16" s="48" t="s">
        <v>21</v>
      </c>
      <c r="B16" s="49" t="s">
        <v>22</v>
      </c>
      <c r="C16" s="50" t="s">
        <v>23</v>
      </c>
      <c r="D16" s="50" t="s">
        <v>24</v>
      </c>
      <c r="E16" s="50" t="s">
        <v>25</v>
      </c>
      <c r="F16" s="50" t="s">
        <v>26</v>
      </c>
      <c r="G16" s="51" t="s">
        <v>27</v>
      </c>
      <c r="H16" s="52" t="s">
        <v>28</v>
      </c>
      <c r="I16" s="69" t="s">
        <v>29</v>
      </c>
    </row>
    <row r="17" spans="1:9" s="3" customFormat="1" ht="39" customHeight="1">
      <c r="A17" s="53">
        <v>1</v>
      </c>
      <c r="B17" s="18" t="s">
        <v>30</v>
      </c>
      <c r="C17" s="54" t="str">
        <f>_xlfn.XLOOKUP(B17,[1]辅耗材!$B:$B,[1]辅耗材!$H:$H)</f>
        <v>Milling cutter</v>
      </c>
      <c r="D17" s="55">
        <v>500</v>
      </c>
      <c r="E17" s="56">
        <v>1</v>
      </c>
      <c r="F17" s="57">
        <v>0.01</v>
      </c>
      <c r="G17" s="57">
        <v>2.8</v>
      </c>
      <c r="H17" s="55">
        <v>2.6</v>
      </c>
      <c r="I17" s="70" t="s">
        <v>31</v>
      </c>
    </row>
    <row r="18" spans="1:9" s="3" customFormat="1" ht="39" customHeight="1">
      <c r="A18" s="53">
        <v>2</v>
      </c>
      <c r="B18" s="18" t="s">
        <v>32</v>
      </c>
      <c r="C18" s="54" t="str">
        <f>_xlfn.XLOOKUP(B18,[1]辅耗材!$B:$B,[1]辅耗材!$H:$H)</f>
        <v>Infrared heating tube-length：630mm,110V-500W</v>
      </c>
      <c r="D18" s="55">
        <v>3</v>
      </c>
      <c r="E18" s="111">
        <v>1</v>
      </c>
      <c r="F18" s="121">
        <v>0.04</v>
      </c>
      <c r="G18" s="121">
        <v>2.04</v>
      </c>
      <c r="H18" s="55">
        <v>1.1000000000000001</v>
      </c>
      <c r="I18" s="131" t="s">
        <v>33</v>
      </c>
    </row>
    <row r="19" spans="1:9" s="3" customFormat="1" ht="39" customHeight="1">
      <c r="A19" s="53">
        <v>3</v>
      </c>
      <c r="B19" s="18" t="s">
        <v>34</v>
      </c>
      <c r="C19" s="54" t="str">
        <f>_xlfn.XLOOKUP(B19,[1]辅耗材!$B:$B,[1]辅耗材!$H:$H)</f>
        <v>Coupler-X/Y axis-12-14</v>
      </c>
      <c r="D19" s="55">
        <v>2</v>
      </c>
      <c r="E19" s="112"/>
      <c r="F19" s="122"/>
      <c r="G19" s="122"/>
      <c r="H19" s="55">
        <v>0.5</v>
      </c>
      <c r="I19" s="132"/>
    </row>
    <row r="20" spans="1:9" s="3" customFormat="1" ht="39" customHeight="1">
      <c r="A20" s="53">
        <v>4</v>
      </c>
      <c r="B20" s="18" t="s">
        <v>35</v>
      </c>
      <c r="C20" s="54" t="str">
        <f>_xlfn.XLOOKUP(B20,[1]辅耗材!$B:$B,[1]辅耗材!$H:$H)</f>
        <v>Coupler-Z axis-8-14</v>
      </c>
      <c r="D20" s="55">
        <v>1</v>
      </c>
      <c r="E20" s="113"/>
      <c r="F20" s="123"/>
      <c r="G20" s="123"/>
      <c r="H20" s="55">
        <v>0.2</v>
      </c>
      <c r="I20" s="133"/>
    </row>
    <row r="21" spans="1:9" s="3" customFormat="1" ht="39" customHeight="1">
      <c r="A21" s="53">
        <v>5</v>
      </c>
      <c r="B21" s="18" t="s">
        <v>32</v>
      </c>
      <c r="C21" s="54" t="str">
        <f>_xlfn.XLOOKUP(B21,[1]辅耗材!$B:$B,[1]辅耗材!$H:$H)</f>
        <v>Infrared heating tube-length：630mm,110V-500W</v>
      </c>
      <c r="D21" s="55">
        <v>3</v>
      </c>
      <c r="E21" s="58">
        <v>1</v>
      </c>
      <c r="F21" s="59">
        <v>0.04</v>
      </c>
      <c r="G21" s="59">
        <v>1.88</v>
      </c>
      <c r="H21" s="55">
        <v>1.55</v>
      </c>
      <c r="I21" s="71" t="s">
        <v>36</v>
      </c>
    </row>
    <row r="22" spans="1:9" s="3" customFormat="1" ht="39" customHeight="1">
      <c r="A22" s="53">
        <v>6</v>
      </c>
      <c r="B22" s="18" t="s">
        <v>37</v>
      </c>
      <c r="C22" s="54" t="str">
        <f>_xlfn.XLOOKUP(B22,[1]辅耗材!$B:$B,[1]辅耗材!$H:$H)</f>
        <v>Connector-metal</v>
      </c>
      <c r="D22" s="55">
        <v>100</v>
      </c>
      <c r="E22" s="111">
        <v>1</v>
      </c>
      <c r="F22" s="121">
        <v>0.01</v>
      </c>
      <c r="G22" s="121">
        <v>4.3</v>
      </c>
      <c r="H22" s="55">
        <v>2</v>
      </c>
      <c r="I22" s="131" t="s">
        <v>38</v>
      </c>
    </row>
    <row r="23" spans="1:9" s="3" customFormat="1" ht="39" customHeight="1">
      <c r="A23" s="53">
        <v>7</v>
      </c>
      <c r="B23" s="18" t="s">
        <v>39</v>
      </c>
      <c r="C23" s="54" t="str">
        <f>_xlfn.XLOOKUP(B23,[1]辅耗材!$B:$B,[1]辅耗材!$H:$H)</f>
        <v>Filter cotton-for Nozzle-N510059196AA</v>
      </c>
      <c r="D23" s="55">
        <v>137</v>
      </c>
      <c r="E23" s="113"/>
      <c r="F23" s="123"/>
      <c r="G23" s="123"/>
      <c r="H23" s="55">
        <v>2.1</v>
      </c>
      <c r="I23" s="133"/>
    </row>
    <row r="24" spans="1:9" s="3" customFormat="1" ht="39" customHeight="1">
      <c r="A24" s="53">
        <v>8</v>
      </c>
      <c r="B24" s="18" t="s">
        <v>40</v>
      </c>
      <c r="C24" s="54" t="str">
        <f>_xlfn.XLOOKUP(B24,[1]辅耗材!$B:$B,[1]辅耗材!$H:$H)</f>
        <v>Frequency converter-FA2P5N1W20360133</v>
      </c>
      <c r="D24" s="55">
        <v>1</v>
      </c>
      <c r="E24" s="111">
        <v>1</v>
      </c>
      <c r="F24" s="121">
        <v>0.02</v>
      </c>
      <c r="G24" s="121">
        <v>14</v>
      </c>
      <c r="H24" s="55">
        <v>3</v>
      </c>
      <c r="I24" s="131" t="s">
        <v>41</v>
      </c>
    </row>
    <row r="25" spans="1:9" s="3" customFormat="1" ht="39" customHeight="1">
      <c r="A25" s="53">
        <v>9</v>
      </c>
      <c r="B25" s="18" t="s">
        <v>42</v>
      </c>
      <c r="C25" s="54" t="str">
        <f>_xlfn.XLOOKUP(B25,[1]辅耗材!$B:$B,[1]辅耗材!$H:$H)</f>
        <v>Motor-TM86118S</v>
      </c>
      <c r="D25" s="55">
        <v>1</v>
      </c>
      <c r="E25" s="112"/>
      <c r="F25" s="122"/>
      <c r="G25" s="122"/>
      <c r="H25" s="55">
        <v>5</v>
      </c>
      <c r="I25" s="132"/>
    </row>
    <row r="26" spans="1:9" s="3" customFormat="1" ht="39" customHeight="1">
      <c r="A26" s="53">
        <v>10</v>
      </c>
      <c r="B26" s="18" t="s">
        <v>43</v>
      </c>
      <c r="C26" s="54" t="str">
        <f>_xlfn.XLOOKUP(B26,[1]辅耗材!$B:$B,[1]辅耗材!$H:$H)</f>
        <v>Motor-STM8680</v>
      </c>
      <c r="D26" s="55">
        <v>3</v>
      </c>
      <c r="E26" s="113"/>
      <c r="F26" s="123"/>
      <c r="G26" s="123"/>
      <c r="H26" s="55">
        <v>5</v>
      </c>
      <c r="I26" s="133"/>
    </row>
    <row r="27" spans="1:9" s="3" customFormat="1" ht="39" customHeight="1">
      <c r="A27" s="53">
        <v>11</v>
      </c>
      <c r="B27" s="18" t="s">
        <v>44</v>
      </c>
      <c r="C27" s="54" t="str">
        <f>_xlfn.XLOOKUP(B27,[1]辅耗材!$B:$B,[1]辅耗材!$H:$H)</f>
        <v>Airtight valve</v>
      </c>
      <c r="D27" s="55">
        <v>5</v>
      </c>
      <c r="E27" s="56">
        <v>1</v>
      </c>
      <c r="F27" s="57">
        <v>0.01</v>
      </c>
      <c r="G27" s="57">
        <v>1.44</v>
      </c>
      <c r="H27" s="55">
        <v>1.23</v>
      </c>
      <c r="I27" s="70" t="s">
        <v>45</v>
      </c>
    </row>
    <row r="28" spans="1:9" s="3" customFormat="1" ht="39" customHeight="1">
      <c r="A28" s="53">
        <v>12</v>
      </c>
      <c r="B28" s="18" t="s">
        <v>46</v>
      </c>
      <c r="C28" s="54" t="str">
        <f>_xlfn.XLOOKUP(B28,[1]辅耗材!$B:$B,[1]辅耗材!$H:$H)</f>
        <v>Solder tip-900M-T-sk</v>
      </c>
      <c r="D28" s="55">
        <v>30</v>
      </c>
      <c r="E28" s="111">
        <v>1</v>
      </c>
      <c r="F28" s="121">
        <v>0.01</v>
      </c>
      <c r="G28" s="121">
        <v>7.55</v>
      </c>
      <c r="H28" s="55">
        <v>0.15</v>
      </c>
      <c r="I28" s="131" t="s">
        <v>47</v>
      </c>
    </row>
    <row r="29" spans="1:9" s="3" customFormat="1" ht="39" customHeight="1">
      <c r="A29" s="53">
        <v>13</v>
      </c>
      <c r="B29" s="18" t="s">
        <v>48</v>
      </c>
      <c r="C29" s="54" t="str">
        <f>_xlfn.XLOOKUP(B29,[1]辅耗材!$B:$B,[1]辅耗材!$H:$H)</f>
        <v>Point Bit</v>
      </c>
      <c r="D29" s="55">
        <v>500</v>
      </c>
      <c r="E29" s="112"/>
      <c r="F29" s="122"/>
      <c r="G29" s="122"/>
      <c r="H29" s="55">
        <v>2.5</v>
      </c>
      <c r="I29" s="132"/>
    </row>
    <row r="30" spans="1:9" s="3" customFormat="1" ht="39" customHeight="1">
      <c r="A30" s="53">
        <v>14</v>
      </c>
      <c r="B30" s="18" t="s">
        <v>49</v>
      </c>
      <c r="C30" s="54" t="str">
        <f>_xlfn.XLOOKUP(B30,[1]辅耗材!$B:$B,[1]辅耗材!$H:$H)</f>
        <v>Solder tip</v>
      </c>
      <c r="D30" s="55">
        <v>400</v>
      </c>
      <c r="E30" s="112"/>
      <c r="F30" s="122"/>
      <c r="G30" s="122"/>
      <c r="H30" s="55">
        <v>2</v>
      </c>
      <c r="I30" s="132"/>
    </row>
    <row r="31" spans="1:9" s="3" customFormat="1" ht="39" customHeight="1">
      <c r="A31" s="53">
        <v>15</v>
      </c>
      <c r="B31" s="18" t="s">
        <v>50</v>
      </c>
      <c r="C31" s="54" t="str">
        <f>_xlfn.XLOOKUP(B31,[1]辅耗材!$B:$B,[1]辅耗材!$H:$H)</f>
        <v>Solder tip-900M-T-2C</v>
      </c>
      <c r="D31" s="55">
        <v>40</v>
      </c>
      <c r="E31" s="112"/>
      <c r="F31" s="122"/>
      <c r="G31" s="122"/>
      <c r="H31" s="55">
        <v>0.2</v>
      </c>
      <c r="I31" s="132"/>
    </row>
    <row r="32" spans="1:9" s="3" customFormat="1" ht="39" customHeight="1">
      <c r="A32" s="53">
        <v>16</v>
      </c>
      <c r="B32" s="18" t="s">
        <v>51</v>
      </c>
      <c r="C32" s="54" t="str">
        <f>_xlfn.XLOOKUP(B32,[1]辅耗材!$B:$B,[1]辅耗材!$H:$H)</f>
        <v>Solder tip</v>
      </c>
      <c r="D32" s="55">
        <v>40</v>
      </c>
      <c r="E32" s="112"/>
      <c r="F32" s="122"/>
      <c r="G32" s="122"/>
      <c r="H32" s="55">
        <v>0.2</v>
      </c>
      <c r="I32" s="132"/>
    </row>
    <row r="33" spans="1:9" s="3" customFormat="1" ht="39" customHeight="1">
      <c r="A33" s="53">
        <v>17</v>
      </c>
      <c r="B33" s="18" t="s">
        <v>52</v>
      </c>
      <c r="C33" s="54" t="str">
        <f>_xlfn.XLOOKUP(B33,[1]辅耗材!$B:$B,[1]辅耗材!$H:$H)</f>
        <v>Thermocouple</v>
      </c>
      <c r="D33" s="55">
        <v>140</v>
      </c>
      <c r="E33" s="112"/>
      <c r="F33" s="122"/>
      <c r="G33" s="122"/>
      <c r="H33" s="55">
        <v>0.7</v>
      </c>
      <c r="I33" s="132"/>
    </row>
    <row r="34" spans="1:9" s="3" customFormat="1" ht="39" customHeight="1">
      <c r="A34" s="53">
        <v>18</v>
      </c>
      <c r="B34" s="18" t="s">
        <v>53</v>
      </c>
      <c r="C34" s="54" t="str">
        <f>_xlfn.XLOOKUP(B34,[1]辅耗材!$B:$B,[1]辅耗材!$H:$H)</f>
        <v>Soldering sponge-size:60mm X 55mm</v>
      </c>
      <c r="D34" s="55">
        <v>250</v>
      </c>
      <c r="E34" s="113"/>
      <c r="F34" s="123"/>
      <c r="G34" s="123"/>
      <c r="H34" s="55">
        <v>1.25</v>
      </c>
      <c r="I34" s="133"/>
    </row>
    <row r="35" spans="1:9" s="3" customFormat="1" ht="39" customHeight="1">
      <c r="A35" s="53">
        <v>19</v>
      </c>
      <c r="B35" s="18" t="s">
        <v>54</v>
      </c>
      <c r="C35" s="54" t="str">
        <f>_xlfn.XLOOKUP(B35,[1]辅耗材!$B:$B,[1]辅耗材!$H:$H)</f>
        <v>Screw Bit(Hexagonal)</v>
      </c>
      <c r="D35" s="55">
        <v>388</v>
      </c>
      <c r="E35" s="111">
        <v>1</v>
      </c>
      <c r="F35" s="111">
        <v>0.02</v>
      </c>
      <c r="G35" s="111">
        <v>20</v>
      </c>
      <c r="H35" s="55">
        <v>3.49</v>
      </c>
      <c r="I35" s="134" t="s">
        <v>55</v>
      </c>
    </row>
    <row r="36" spans="1:9" s="3" customFormat="1" ht="39" customHeight="1">
      <c r="A36" s="53">
        <v>20</v>
      </c>
      <c r="B36" s="18" t="s">
        <v>56</v>
      </c>
      <c r="C36" s="54" t="str">
        <f>_xlfn.XLOOKUP(B36,[1]辅耗材!$B:$B,[1]辅耗材!$H:$H)</f>
        <v>Screw Bit(Hexagonal)</v>
      </c>
      <c r="D36" s="55">
        <v>457</v>
      </c>
      <c r="E36" s="112"/>
      <c r="F36" s="112"/>
      <c r="G36" s="112"/>
      <c r="H36" s="55">
        <v>4.1100000000000003</v>
      </c>
      <c r="I36" s="135"/>
    </row>
    <row r="37" spans="1:9" s="3" customFormat="1" ht="39" customHeight="1">
      <c r="A37" s="53">
        <v>21</v>
      </c>
      <c r="B37" s="18" t="s">
        <v>57</v>
      </c>
      <c r="C37" s="54" t="str">
        <f>_xlfn.XLOOKUP(B37,[1]辅耗材!$B:$B,[1]辅耗材!$H:$H)</f>
        <v>Screw Bit(Hexagonal)</v>
      </c>
      <c r="D37" s="55">
        <v>458</v>
      </c>
      <c r="E37" s="112"/>
      <c r="F37" s="112"/>
      <c r="G37" s="112"/>
      <c r="H37" s="55">
        <v>4.12</v>
      </c>
      <c r="I37" s="135"/>
    </row>
    <row r="38" spans="1:9" s="3" customFormat="1" ht="39" customHeight="1">
      <c r="A38" s="53">
        <v>22</v>
      </c>
      <c r="B38" s="18" t="s">
        <v>58</v>
      </c>
      <c r="C38" s="54" t="str">
        <f>_xlfn.XLOOKUP(B38,[1]辅耗材!$B:$B,[1]辅耗材!$H:$H)</f>
        <v>Screw Bit(Hexagonal)</v>
      </c>
      <c r="D38" s="55">
        <v>287</v>
      </c>
      <c r="E38" s="112"/>
      <c r="F38" s="112"/>
      <c r="G38" s="112"/>
      <c r="H38" s="55">
        <v>2.58</v>
      </c>
      <c r="I38" s="135"/>
    </row>
    <row r="39" spans="1:9" s="3" customFormat="1" ht="39" customHeight="1">
      <c r="A39" s="53">
        <v>23</v>
      </c>
      <c r="B39" s="18" t="s">
        <v>59</v>
      </c>
      <c r="C39" s="54" t="str">
        <f>_xlfn.XLOOKUP(B39,[1]辅耗材!$B:$B,[1]辅耗材!$H:$H)</f>
        <v>Screw Bit-6.30X75XT6</v>
      </c>
      <c r="D39" s="55">
        <v>40</v>
      </c>
      <c r="E39" s="112"/>
      <c r="F39" s="112"/>
      <c r="G39" s="112"/>
      <c r="H39" s="55">
        <v>0.36</v>
      </c>
      <c r="I39" s="135"/>
    </row>
    <row r="40" spans="1:9" s="3" customFormat="1" ht="39" customHeight="1">
      <c r="A40" s="53">
        <v>24</v>
      </c>
      <c r="B40" s="18" t="s">
        <v>60</v>
      </c>
      <c r="C40" s="54" t="str">
        <f>_xlfn.XLOOKUP(B40,[1]辅耗材!$B:$B,[1]辅耗材!$H:$H)</f>
        <v>Screw Bit-6.30X75XT7</v>
      </c>
      <c r="D40" s="55">
        <v>60</v>
      </c>
      <c r="E40" s="112"/>
      <c r="F40" s="112"/>
      <c r="G40" s="112"/>
      <c r="H40" s="55">
        <v>0.54</v>
      </c>
      <c r="I40" s="135"/>
    </row>
    <row r="41" spans="1:9" s="3" customFormat="1" ht="39" customHeight="1">
      <c r="A41" s="53">
        <v>25</v>
      </c>
      <c r="B41" s="18" t="s">
        <v>61</v>
      </c>
      <c r="C41" s="54" t="str">
        <f>_xlfn.XLOOKUP(B41,[1]辅耗材!$B:$B,[1]辅耗材!$H:$H)</f>
        <v>Screw Bit-6.30X75XT8</v>
      </c>
      <c r="D41" s="55">
        <v>50</v>
      </c>
      <c r="E41" s="112"/>
      <c r="F41" s="112"/>
      <c r="G41" s="112"/>
      <c r="H41" s="55">
        <v>0.45</v>
      </c>
      <c r="I41" s="135"/>
    </row>
    <row r="42" spans="1:9" s="3" customFormat="1" ht="39" customHeight="1">
      <c r="A42" s="53">
        <v>26</v>
      </c>
      <c r="B42" s="18" t="s">
        <v>62</v>
      </c>
      <c r="C42" s="54" t="str">
        <f>_xlfn.XLOOKUP(B42,[1]辅耗材!$B:$B,[1]辅耗材!$H:$H)</f>
        <v>Screw Bit-6.30X75XT9</v>
      </c>
      <c r="D42" s="55">
        <v>50</v>
      </c>
      <c r="E42" s="112"/>
      <c r="F42" s="112"/>
      <c r="G42" s="112"/>
      <c r="H42" s="55">
        <v>0.45</v>
      </c>
      <c r="I42" s="135"/>
    </row>
    <row r="43" spans="1:9" s="3" customFormat="1" ht="39" customHeight="1">
      <c r="A43" s="53">
        <v>27</v>
      </c>
      <c r="B43" s="18" t="s">
        <v>63</v>
      </c>
      <c r="C43" s="54" t="str">
        <f>_xlfn.XLOOKUP(B43,[1]辅耗材!$B:$B,[1]辅耗材!$H:$H)</f>
        <v>Screw bit-6.30X75XT10</v>
      </c>
      <c r="D43" s="55">
        <v>110</v>
      </c>
      <c r="E43" s="113"/>
      <c r="F43" s="113"/>
      <c r="G43" s="113"/>
      <c r="H43" s="55">
        <v>0.99</v>
      </c>
      <c r="I43" s="136"/>
    </row>
    <row r="44" spans="1:9" s="3" customFormat="1" ht="39" customHeight="1">
      <c r="A44" s="53">
        <v>28</v>
      </c>
      <c r="B44" s="18" t="s">
        <v>64</v>
      </c>
      <c r="C44" s="54" t="str">
        <f>_xlfn.XLOOKUP(B44,[1]辅耗材!$B:$B,[1]辅耗材!$H:$H)</f>
        <v xml:space="preserve">Stencil wiping paper-roll-298 </v>
      </c>
      <c r="D44" s="55">
        <v>2040</v>
      </c>
      <c r="E44" s="56">
        <v>68</v>
      </c>
      <c r="F44" s="60">
        <v>6.12</v>
      </c>
      <c r="G44" s="60">
        <v>1204.28</v>
      </c>
      <c r="H44" s="55">
        <v>1200</v>
      </c>
      <c r="I44" s="72" t="s">
        <v>65</v>
      </c>
    </row>
    <row r="45" spans="1:9" s="3" customFormat="1" ht="39" customHeight="1">
      <c r="A45" s="53">
        <v>29</v>
      </c>
      <c r="B45" s="18" t="s">
        <v>66</v>
      </c>
      <c r="C45" s="54" t="str">
        <f>_xlfn.XLOOKUP(B45,[1]辅耗材!$B:$B,[1]辅耗材!$H:$H)</f>
        <v>Wipping paper-400mm*10m</v>
      </c>
      <c r="D45" s="55">
        <v>2800</v>
      </c>
      <c r="E45" s="58">
        <v>56</v>
      </c>
      <c r="F45" s="59">
        <v>3.92</v>
      </c>
      <c r="G45" s="59">
        <v>868</v>
      </c>
      <c r="H45" s="55">
        <v>866</v>
      </c>
      <c r="I45" s="71" t="s">
        <v>67</v>
      </c>
    </row>
    <row r="46" spans="1:9" s="3" customFormat="1" ht="39" customHeight="1">
      <c r="A46" s="53">
        <v>30</v>
      </c>
      <c r="B46" s="18" t="s">
        <v>68</v>
      </c>
      <c r="C46" s="54" t="str">
        <f>_xlfn.XLOOKUP(B46,[1]辅耗材!$B:$B,[1]辅耗材!$H:$H)</f>
        <v>Socket-For program machine-AT-TSSOP20-CMS</v>
      </c>
      <c r="D46" s="55">
        <v>2</v>
      </c>
      <c r="E46" s="111">
        <v>1</v>
      </c>
      <c r="F46" s="121">
        <v>0.01</v>
      </c>
      <c r="G46" s="121">
        <v>1</v>
      </c>
      <c r="H46" s="55">
        <v>0.3</v>
      </c>
      <c r="I46" s="131" t="s">
        <v>69</v>
      </c>
    </row>
    <row r="47" spans="1:9" s="3" customFormat="1" ht="39" customHeight="1">
      <c r="A47" s="53">
        <v>31</v>
      </c>
      <c r="B47" s="18" t="s">
        <v>70</v>
      </c>
      <c r="C47" s="54" t="str">
        <f>_xlfn.XLOOKUP(B47,[1]辅耗材!$B:$B,[1]辅耗材!$H:$H)</f>
        <v>Pulley-KLV-M913A-A10</v>
      </c>
      <c r="D47" s="55">
        <v>5</v>
      </c>
      <c r="E47" s="112"/>
      <c r="F47" s="122"/>
      <c r="G47" s="122"/>
      <c r="H47" s="55">
        <v>0.6</v>
      </c>
      <c r="I47" s="132"/>
    </row>
    <row r="48" spans="1:9" s="3" customFormat="1" ht="39" customHeight="1">
      <c r="A48" s="53">
        <v>130</v>
      </c>
      <c r="B48" s="18" t="s">
        <v>71</v>
      </c>
      <c r="C48" s="54" t="str">
        <f>_xlfn.XLOOKUP(B48,[1]辅耗材!$B:$B,[1]辅耗材!$H:$H)</f>
        <v>Programmer machine-CMS-WRITER8</v>
      </c>
      <c r="D48" s="55">
        <v>2</v>
      </c>
      <c r="E48" s="112"/>
      <c r="F48" s="122"/>
      <c r="G48" s="122"/>
      <c r="H48" s="55">
        <v>0.05</v>
      </c>
      <c r="I48" s="132"/>
    </row>
    <row r="49" spans="1:9" s="3" customFormat="1" ht="39" customHeight="1">
      <c r="A49" s="53">
        <v>32</v>
      </c>
      <c r="B49" s="18" t="s">
        <v>72</v>
      </c>
      <c r="C49" s="18" t="str">
        <f>_xlfn.XLOOKUP(B49,[1]辅耗材!$B:$B,[1]辅耗材!$H:$H)</f>
        <v>Bracket-3m*45cm</v>
      </c>
      <c r="D49" s="61">
        <v>3</v>
      </c>
      <c r="E49" s="61">
        <v>3</v>
      </c>
      <c r="F49" s="62">
        <v>0.14000000000000001</v>
      </c>
      <c r="G49" s="62">
        <v>66.02</v>
      </c>
      <c r="H49" s="61">
        <v>64.2</v>
      </c>
      <c r="I49" s="73" t="s">
        <v>73</v>
      </c>
    </row>
    <row r="50" spans="1:9" s="3" customFormat="1" ht="39" customHeight="1">
      <c r="A50" s="53">
        <v>35</v>
      </c>
      <c r="B50" s="18" t="s">
        <v>74</v>
      </c>
      <c r="C50" s="18" t="str">
        <f>_xlfn.XLOOKUP(B50,[1]辅耗材!$B:$B,[1]辅耗材!$H:$H)</f>
        <v>ESD turnover trolley-1450*450*450mm</v>
      </c>
      <c r="D50" s="61">
        <v>12</v>
      </c>
      <c r="E50" s="61">
        <v>1</v>
      </c>
      <c r="F50" s="62">
        <v>0.05</v>
      </c>
      <c r="G50" s="62">
        <v>34.909999999999997</v>
      </c>
      <c r="H50" s="61">
        <v>34</v>
      </c>
      <c r="I50" s="73" t="s">
        <v>75</v>
      </c>
    </row>
    <row r="51" spans="1:9" s="3" customFormat="1" ht="39" customHeight="1">
      <c r="A51" s="53">
        <v>36</v>
      </c>
      <c r="B51" s="18" t="s">
        <v>76</v>
      </c>
      <c r="C51" s="18" t="str">
        <f>_xlfn.XLOOKUP(B51,[1]辅耗材!$B:$B,[1]辅耗材!$H:$H)</f>
        <v>Bracket</v>
      </c>
      <c r="D51" s="61">
        <v>9</v>
      </c>
      <c r="E51" s="61">
        <v>8</v>
      </c>
      <c r="F51" s="62">
        <v>0.53</v>
      </c>
      <c r="G51" s="62">
        <v>207.46</v>
      </c>
      <c r="H51" s="61">
        <v>205</v>
      </c>
      <c r="I51" s="73" t="s">
        <v>77</v>
      </c>
    </row>
    <row r="52" spans="1:9" s="3" customFormat="1" ht="39" customHeight="1">
      <c r="A52" s="53">
        <v>44</v>
      </c>
      <c r="B52" s="18" t="s">
        <v>78</v>
      </c>
      <c r="C52" s="18" t="str">
        <f>_xlfn.XLOOKUP(B52,[1]辅耗材!$B:$B,[1]辅耗材!$H:$H)</f>
        <v>Shielding box</v>
      </c>
      <c r="D52" s="61">
        <v>10</v>
      </c>
      <c r="E52" s="63">
        <v>10</v>
      </c>
      <c r="F52" s="64">
        <v>3</v>
      </c>
      <c r="G52" s="64">
        <v>370</v>
      </c>
      <c r="H52" s="61">
        <v>270</v>
      </c>
      <c r="I52" s="74" t="s">
        <v>79</v>
      </c>
    </row>
    <row r="53" spans="1:9" s="3" customFormat="1" ht="39" customHeight="1">
      <c r="A53" s="53">
        <v>45</v>
      </c>
      <c r="B53" s="18" t="s">
        <v>80</v>
      </c>
      <c r="C53" s="18" t="str">
        <f>_xlfn.XLOOKUP(B53,[1]辅耗材!$B:$B,[1]辅耗材!$H:$H)</f>
        <v>Shielding box</v>
      </c>
      <c r="D53" s="61">
        <v>10</v>
      </c>
      <c r="E53" s="63">
        <v>10</v>
      </c>
      <c r="F53" s="64">
        <v>4.3</v>
      </c>
      <c r="G53" s="64">
        <v>540</v>
      </c>
      <c r="H53" s="61">
        <v>440</v>
      </c>
      <c r="I53" s="74" t="s">
        <v>81</v>
      </c>
    </row>
    <row r="54" spans="1:9" s="3" customFormat="1" ht="39" customHeight="1">
      <c r="A54" s="53">
        <v>46</v>
      </c>
      <c r="B54" s="18" t="s">
        <v>82</v>
      </c>
      <c r="C54" s="18" t="str">
        <f>_xlfn.XLOOKUP(B54,[1]辅耗材!$B:$B,[1]辅耗材!$H:$H)</f>
        <v>Motor-AEVF4</v>
      </c>
      <c r="D54" s="61">
        <v>1</v>
      </c>
      <c r="E54" s="65">
        <v>1</v>
      </c>
      <c r="F54" s="66">
        <v>0.02</v>
      </c>
      <c r="G54" s="66">
        <v>15.16</v>
      </c>
      <c r="H54" s="61">
        <v>15</v>
      </c>
      <c r="I54" s="75" t="s">
        <v>83</v>
      </c>
    </row>
    <row r="55" spans="1:9" s="3" customFormat="1" ht="39" customHeight="1">
      <c r="A55" s="53">
        <v>47</v>
      </c>
      <c r="B55" s="18" t="s">
        <v>84</v>
      </c>
      <c r="C55" s="18" t="str">
        <f>_xlfn.XLOOKUP(B55,[1]辅耗材!$B:$B,[1]辅耗材!$H:$H)</f>
        <v>Metal sheet-42883105</v>
      </c>
      <c r="D55" s="67">
        <v>10</v>
      </c>
      <c r="E55" s="114">
        <v>1</v>
      </c>
      <c r="F55" s="124">
        <v>0.02</v>
      </c>
      <c r="G55" s="124">
        <v>5</v>
      </c>
      <c r="H55" s="67">
        <v>0.09</v>
      </c>
      <c r="I55" s="137" t="s">
        <v>85</v>
      </c>
    </row>
    <row r="56" spans="1:9" s="3" customFormat="1" ht="39" customHeight="1">
      <c r="A56" s="53">
        <v>48</v>
      </c>
      <c r="B56" s="18" t="s">
        <v>86</v>
      </c>
      <c r="C56" s="18" t="str">
        <f>_xlfn.XLOOKUP(B56,[1]辅耗材!$B:$B,[1]辅耗材!$H:$H)</f>
        <v>Motor-DZ-03060</v>
      </c>
      <c r="D56" s="67">
        <v>5</v>
      </c>
      <c r="E56" s="114"/>
      <c r="F56" s="124"/>
      <c r="G56" s="124"/>
      <c r="H56" s="67">
        <v>0.04</v>
      </c>
      <c r="I56" s="137"/>
    </row>
    <row r="57" spans="1:9" s="3" customFormat="1" ht="39" customHeight="1">
      <c r="A57" s="53">
        <v>49</v>
      </c>
      <c r="B57" s="18" t="s">
        <v>87</v>
      </c>
      <c r="C57" s="18" t="str">
        <f>_xlfn.XLOOKUP(B57,[1]辅耗材!$B:$B,[1]辅耗材!$H:$H)</f>
        <v>Clamp-LS1D-01033</v>
      </c>
      <c r="D57" s="67">
        <v>500</v>
      </c>
      <c r="E57" s="114"/>
      <c r="F57" s="124"/>
      <c r="G57" s="124"/>
      <c r="H57" s="67">
        <v>4.5</v>
      </c>
      <c r="I57" s="137"/>
    </row>
    <row r="58" spans="1:9" s="3" customFormat="1" ht="39" customHeight="1">
      <c r="A58" s="53">
        <v>50</v>
      </c>
      <c r="B58" s="18" t="s">
        <v>88</v>
      </c>
      <c r="C58" s="18" t="str">
        <f>_xlfn.XLOOKUP(B58,[1]辅耗材!$B:$B,[1]辅耗材!$H:$H)</f>
        <v xml:space="preserve">Support Base </v>
      </c>
      <c r="D58" s="67">
        <v>4</v>
      </c>
      <c r="E58" s="114"/>
      <c r="F58" s="124"/>
      <c r="G58" s="124"/>
      <c r="H58" s="67">
        <v>0.04</v>
      </c>
      <c r="I58" s="137"/>
    </row>
    <row r="59" spans="1:9" s="3" customFormat="1" ht="39" customHeight="1">
      <c r="A59" s="53">
        <v>51</v>
      </c>
      <c r="B59" s="18" t="s">
        <v>89</v>
      </c>
      <c r="C59" s="18" t="str">
        <f>_xlfn.XLOOKUP(B59,[1]辅耗材!$B:$B,[1]辅耗材!$H:$H)</f>
        <v>Metal block-part of mould</v>
      </c>
      <c r="D59" s="67">
        <v>5</v>
      </c>
      <c r="E59" s="114"/>
      <c r="F59" s="124"/>
      <c r="G59" s="124"/>
      <c r="H59" s="67">
        <v>0.04</v>
      </c>
      <c r="I59" s="137"/>
    </row>
    <row r="60" spans="1:9" s="3" customFormat="1" ht="39" customHeight="1">
      <c r="A60" s="53">
        <v>52</v>
      </c>
      <c r="B60" s="18" t="s">
        <v>90</v>
      </c>
      <c r="C60" s="18" t="str">
        <f>_xlfn.XLOOKUP(B60,[1]辅耗材!$B:$B,[1]辅耗材!$H:$H)</f>
        <v>Slip Ring-KYB-M7027-001</v>
      </c>
      <c r="D60" s="67">
        <v>2</v>
      </c>
      <c r="E60" s="114"/>
      <c r="F60" s="124"/>
      <c r="G60" s="124"/>
      <c r="H60" s="67">
        <v>0.02</v>
      </c>
      <c r="I60" s="137"/>
    </row>
    <row r="61" spans="1:9" s="3" customFormat="1" ht="39" customHeight="1">
      <c r="A61" s="53">
        <v>53</v>
      </c>
      <c r="B61" s="18" t="s">
        <v>91</v>
      </c>
      <c r="C61" s="18" t="str">
        <f>_xlfn.XLOOKUP(B61,[1]辅耗材!$B:$B,[1]辅耗材!$H:$H)</f>
        <v>Sealing ring</v>
      </c>
      <c r="D61" s="67">
        <v>10</v>
      </c>
      <c r="E61" s="114"/>
      <c r="F61" s="124"/>
      <c r="G61" s="124"/>
      <c r="H61" s="67">
        <v>0.09</v>
      </c>
      <c r="I61" s="137"/>
    </row>
    <row r="62" spans="1:9" s="3" customFormat="1" ht="39" customHeight="1">
      <c r="A62" s="53">
        <v>54</v>
      </c>
      <c r="B62" s="18" t="s">
        <v>92</v>
      </c>
      <c r="C62" s="18" t="str">
        <f>_xlfn.XLOOKUP(B62,[1]辅耗材!$B:$B,[1]辅耗材!$H:$H)</f>
        <v>Sealing ring</v>
      </c>
      <c r="D62" s="67">
        <v>10</v>
      </c>
      <c r="E62" s="114"/>
      <c r="F62" s="124"/>
      <c r="G62" s="124"/>
      <c r="H62" s="67">
        <v>0.09</v>
      </c>
      <c r="I62" s="137"/>
    </row>
    <row r="63" spans="1:9" s="3" customFormat="1" ht="39" customHeight="1">
      <c r="A63" s="53">
        <v>55</v>
      </c>
      <c r="B63" s="18" t="s">
        <v>93</v>
      </c>
      <c r="C63" s="18" t="str">
        <f>_xlfn.XLOOKUP(B63,[1]辅耗材!$B:$B,[1]辅耗材!$H:$H)</f>
        <v>Gear-36.8*81.5mm-L</v>
      </c>
      <c r="D63" s="67">
        <v>2</v>
      </c>
      <c r="E63" s="114"/>
      <c r="F63" s="124"/>
      <c r="G63" s="124"/>
      <c r="H63" s="67">
        <v>0.02</v>
      </c>
      <c r="I63" s="137"/>
    </row>
    <row r="64" spans="1:9" s="3" customFormat="1" ht="39" customHeight="1">
      <c r="A64" s="53">
        <v>56</v>
      </c>
      <c r="B64" s="18" t="s">
        <v>94</v>
      </c>
      <c r="C64" s="18" t="str">
        <f>_xlfn.XLOOKUP(B64,[1]辅耗材!$B:$B,[1]辅耗材!$H:$H)</f>
        <v>Gear-36.8x81.5mm-R</v>
      </c>
      <c r="D64" s="67">
        <v>2</v>
      </c>
      <c r="E64" s="114"/>
      <c r="F64" s="124"/>
      <c r="G64" s="124"/>
      <c r="H64" s="67">
        <v>0.02</v>
      </c>
      <c r="I64" s="137"/>
    </row>
    <row r="65" spans="1:9" s="3" customFormat="1" ht="39" customHeight="1">
      <c r="A65" s="53">
        <v>57</v>
      </c>
      <c r="B65" s="18" t="s">
        <v>95</v>
      </c>
      <c r="C65" s="18" t="str">
        <f>_xlfn.XLOOKUP(B65,[1]辅耗材!$B:$B,[1]辅耗材!$H:$H)</f>
        <v>Gear-36.8*65mm-L</v>
      </c>
      <c r="D65" s="67">
        <v>2</v>
      </c>
      <c r="E65" s="114"/>
      <c r="F65" s="124"/>
      <c r="G65" s="124"/>
      <c r="H65" s="67">
        <v>0.02</v>
      </c>
      <c r="I65" s="137"/>
    </row>
    <row r="66" spans="1:9" s="3" customFormat="1" ht="39" customHeight="1">
      <c r="A66" s="53">
        <v>58</v>
      </c>
      <c r="B66" s="18" t="s">
        <v>96</v>
      </c>
      <c r="C66" s="18" t="str">
        <f>_xlfn.XLOOKUP(B66,[1]辅耗材!$B:$B,[1]辅耗材!$H:$H)</f>
        <v>Gear-36.8*65mm-R</v>
      </c>
      <c r="D66" s="67">
        <v>2</v>
      </c>
      <c r="E66" s="115"/>
      <c r="F66" s="125"/>
      <c r="G66" s="125"/>
      <c r="H66" s="67">
        <v>0.02</v>
      </c>
      <c r="I66" s="138"/>
    </row>
    <row r="67" spans="1:9" s="3" customFormat="1" ht="39" customHeight="1">
      <c r="A67" s="53">
        <v>59</v>
      </c>
      <c r="B67" s="18" t="s">
        <v>97</v>
      </c>
      <c r="C67" s="18" t="str">
        <f>_xlfn.XLOOKUP(B67,[1]辅耗材!$B:$B,[1]辅耗材!$H:$H)</f>
        <v>Heat board-380V  1.2KW   L=1128mm</v>
      </c>
      <c r="D67" s="67">
        <v>2</v>
      </c>
      <c r="E67" s="114">
        <v>1</v>
      </c>
      <c r="F67" s="124">
        <v>0.05</v>
      </c>
      <c r="G67" s="124">
        <v>9</v>
      </c>
      <c r="H67" s="67">
        <v>4.2</v>
      </c>
      <c r="I67" s="137" t="s">
        <v>98</v>
      </c>
    </row>
    <row r="68" spans="1:9" s="3" customFormat="1" ht="39" customHeight="1">
      <c r="A68" s="53">
        <v>60</v>
      </c>
      <c r="B68" s="18" t="s">
        <v>99</v>
      </c>
      <c r="C68" s="18" t="str">
        <f>_xlfn.XLOOKUP(B68,[1]辅耗材!$B:$B,[1]辅耗材!$H:$H)</f>
        <v xml:space="preserve">Heat board-380V  1.2KW   L=1058mm </v>
      </c>
      <c r="D68" s="67">
        <v>2</v>
      </c>
      <c r="E68" s="115"/>
      <c r="F68" s="125"/>
      <c r="G68" s="125"/>
      <c r="H68" s="67">
        <v>4</v>
      </c>
      <c r="I68" s="138"/>
    </row>
    <row r="69" spans="1:9" s="3" customFormat="1" ht="39" customHeight="1">
      <c r="A69" s="53">
        <v>61</v>
      </c>
      <c r="B69" s="18" t="s">
        <v>100</v>
      </c>
      <c r="C69" s="18" t="e">
        <f>_xlfn.XLOOKUP(B69,[1]辅耗材!$B:$B,[1]辅耗材!$H:$H)</f>
        <v>#N/A</v>
      </c>
      <c r="D69" s="67">
        <v>3</v>
      </c>
      <c r="E69" s="78">
        <v>1</v>
      </c>
      <c r="F69" s="79">
        <v>0.01</v>
      </c>
      <c r="G69" s="80">
        <v>3.02</v>
      </c>
      <c r="H69" s="67">
        <v>2.88</v>
      </c>
      <c r="I69" s="82" t="s">
        <v>101</v>
      </c>
    </row>
    <row r="70" spans="1:9" s="3" customFormat="1" ht="39" customHeight="1">
      <c r="A70" s="53">
        <v>62</v>
      </c>
      <c r="B70" s="18" t="s">
        <v>102</v>
      </c>
      <c r="C70" s="18" t="e">
        <f>_xlfn.XLOOKUP(B70,[1]辅耗材!$B:$B,[1]辅耗材!$H:$H)</f>
        <v>#N/A</v>
      </c>
      <c r="D70" s="67">
        <v>4</v>
      </c>
      <c r="E70" s="78">
        <v>1</v>
      </c>
      <c r="F70" s="79">
        <v>0.01</v>
      </c>
      <c r="G70" s="80">
        <v>4</v>
      </c>
      <c r="H70" s="67">
        <v>3.5</v>
      </c>
      <c r="I70" s="82" t="s">
        <v>103</v>
      </c>
    </row>
    <row r="71" spans="1:9" s="3" customFormat="1" ht="39" customHeight="1">
      <c r="A71" s="53">
        <v>63</v>
      </c>
      <c r="B71" s="18" t="s">
        <v>104</v>
      </c>
      <c r="C71" s="18" t="e">
        <f>_xlfn.XLOOKUP(B71,[1]辅耗材!$B:$B,[1]辅耗材!$H:$H)</f>
        <v>#N/A</v>
      </c>
      <c r="D71" s="67">
        <v>2</v>
      </c>
      <c r="E71" s="78">
        <v>1</v>
      </c>
      <c r="F71" s="79">
        <v>0.01</v>
      </c>
      <c r="G71" s="80">
        <v>3</v>
      </c>
      <c r="H71" s="67">
        <v>2.5</v>
      </c>
      <c r="I71" s="82" t="s">
        <v>105</v>
      </c>
    </row>
    <row r="72" spans="1:9" s="3" customFormat="1" ht="39" customHeight="1">
      <c r="A72" s="53">
        <v>64</v>
      </c>
      <c r="B72" s="18" t="s">
        <v>106</v>
      </c>
      <c r="C72" s="18" t="e">
        <f>_xlfn.XLOOKUP(B72,[1]辅耗材!$B:$B,[1]辅耗材!$H:$H)</f>
        <v>#N/A</v>
      </c>
      <c r="D72" s="67">
        <v>1</v>
      </c>
      <c r="E72" s="78">
        <v>1</v>
      </c>
      <c r="F72" s="79">
        <v>0.01</v>
      </c>
      <c r="G72" s="80">
        <v>1.36</v>
      </c>
      <c r="H72" s="67">
        <v>1.2</v>
      </c>
      <c r="I72" s="82" t="s">
        <v>107</v>
      </c>
    </row>
    <row r="73" spans="1:9" s="3" customFormat="1" ht="39" customHeight="1">
      <c r="A73" s="53">
        <v>65</v>
      </c>
      <c r="B73" s="18" t="s">
        <v>108</v>
      </c>
      <c r="C73" s="18" t="e">
        <f>_xlfn.XLOOKUP(B73,[1]辅耗材!$B:$B,[1]辅耗材!$H:$H)</f>
        <v>#N/A</v>
      </c>
      <c r="D73" s="67">
        <v>45</v>
      </c>
      <c r="E73" s="78">
        <v>1</v>
      </c>
      <c r="F73" s="81">
        <v>0.01</v>
      </c>
      <c r="G73" s="77">
        <v>2.48</v>
      </c>
      <c r="H73" s="67">
        <v>2.12</v>
      </c>
      <c r="I73" s="82" t="s">
        <v>109</v>
      </c>
    </row>
    <row r="74" spans="1:9" s="3" customFormat="1" ht="39" customHeight="1">
      <c r="A74" s="53">
        <v>66</v>
      </c>
      <c r="B74" s="18" t="s">
        <v>110</v>
      </c>
      <c r="C74" s="18" t="e">
        <f>_xlfn.XLOOKUP(B74,[1]辅耗材!$B:$B,[1]辅耗材!$H:$H)</f>
        <v>#N/A</v>
      </c>
      <c r="D74" s="67">
        <v>25</v>
      </c>
      <c r="E74" s="116">
        <v>1</v>
      </c>
      <c r="F74" s="126">
        <v>0.01</v>
      </c>
      <c r="G74" s="124">
        <v>0.46</v>
      </c>
      <c r="H74" s="67">
        <v>0.1</v>
      </c>
      <c r="I74" s="139" t="s">
        <v>111</v>
      </c>
    </row>
    <row r="75" spans="1:9" s="3" customFormat="1" ht="39" customHeight="1">
      <c r="A75" s="53">
        <v>67</v>
      </c>
      <c r="B75" s="18" t="s">
        <v>112</v>
      </c>
      <c r="C75" s="18" t="e">
        <f>_xlfn.XLOOKUP(B75,[1]辅耗材!$B:$B,[1]辅耗材!$H:$H)</f>
        <v>#N/A</v>
      </c>
      <c r="D75" s="67">
        <v>5</v>
      </c>
      <c r="E75" s="116"/>
      <c r="F75" s="127"/>
      <c r="G75" s="125"/>
      <c r="H75" s="67">
        <v>0.2</v>
      </c>
      <c r="I75" s="139"/>
    </row>
    <row r="76" spans="1:9" s="3" customFormat="1" ht="39" customHeight="1">
      <c r="A76" s="53">
        <v>68</v>
      </c>
      <c r="B76" s="18" t="s">
        <v>113</v>
      </c>
      <c r="C76" s="18" t="e">
        <f>_xlfn.XLOOKUP(B76,[1]辅耗材!$B:$B,[1]辅耗材!$H:$H)</f>
        <v>#N/A</v>
      </c>
      <c r="D76" s="67">
        <v>2</v>
      </c>
      <c r="E76" s="114">
        <v>1</v>
      </c>
      <c r="F76" s="126">
        <v>0</v>
      </c>
      <c r="G76" s="124">
        <v>0.96</v>
      </c>
      <c r="H76" s="67">
        <v>0.2</v>
      </c>
      <c r="I76" s="140" t="s">
        <v>114</v>
      </c>
    </row>
    <row r="77" spans="1:9" s="3" customFormat="1" ht="39" customHeight="1">
      <c r="A77" s="53">
        <v>69</v>
      </c>
      <c r="B77" s="18" t="s">
        <v>115</v>
      </c>
      <c r="C77" s="18" t="e">
        <f>_xlfn.XLOOKUP(B77,[1]辅耗材!$B:$B,[1]辅耗材!$H:$H)</f>
        <v>#N/A</v>
      </c>
      <c r="D77" s="67">
        <v>2</v>
      </c>
      <c r="E77" s="114"/>
      <c r="F77" s="128"/>
      <c r="G77" s="124"/>
      <c r="H77" s="67">
        <v>0.2</v>
      </c>
      <c r="I77" s="141"/>
    </row>
    <row r="78" spans="1:9" s="3" customFormat="1" ht="39" customHeight="1">
      <c r="A78" s="53">
        <v>70</v>
      </c>
      <c r="B78" s="18" t="s">
        <v>116</v>
      </c>
      <c r="C78" s="18" t="e">
        <f>_xlfn.XLOOKUP(B78,[1]辅耗材!$B:$B,[1]辅耗材!$H:$H)</f>
        <v>#N/A</v>
      </c>
      <c r="D78" s="67">
        <v>2</v>
      </c>
      <c r="E78" s="114"/>
      <c r="F78" s="128"/>
      <c r="G78" s="124"/>
      <c r="H78" s="67">
        <v>0.2</v>
      </c>
      <c r="I78" s="141"/>
    </row>
    <row r="79" spans="1:9" s="3" customFormat="1" ht="39" customHeight="1">
      <c r="A79" s="53">
        <v>71</v>
      </c>
      <c r="B79" s="18" t="s">
        <v>117</v>
      </c>
      <c r="C79" s="18" t="e">
        <f>_xlfn.XLOOKUP(B79,[1]辅耗材!$B:$B,[1]辅耗材!$H:$H)</f>
        <v>#N/A</v>
      </c>
      <c r="D79" s="67">
        <v>15</v>
      </c>
      <c r="E79" s="114"/>
      <c r="F79" s="128"/>
      <c r="G79" s="124"/>
      <c r="H79" s="67">
        <v>0.1</v>
      </c>
      <c r="I79" s="141"/>
    </row>
    <row r="80" spans="1:9" s="3" customFormat="1" ht="39" customHeight="1">
      <c r="A80" s="53">
        <v>72</v>
      </c>
      <c r="B80" s="18" t="s">
        <v>118</v>
      </c>
      <c r="C80" s="18" t="e">
        <f>_xlfn.XLOOKUP(B80,[1]辅耗材!$B:$B,[1]辅耗材!$H:$H)</f>
        <v>#N/A</v>
      </c>
      <c r="D80" s="67">
        <v>5</v>
      </c>
      <c r="E80" s="115"/>
      <c r="F80" s="127"/>
      <c r="G80" s="125"/>
      <c r="H80" s="67">
        <v>0.2</v>
      </c>
      <c r="I80" s="142"/>
    </row>
    <row r="81" spans="1:9" s="3" customFormat="1" ht="39" customHeight="1">
      <c r="A81" s="53">
        <v>73</v>
      </c>
      <c r="B81" s="18" t="s">
        <v>119</v>
      </c>
      <c r="C81" s="18" t="e">
        <f>_xlfn.XLOOKUP(B81,[1]辅耗材!$B:$B,[1]辅耗材!$H:$H)</f>
        <v>#N/A</v>
      </c>
      <c r="D81" s="67">
        <v>5</v>
      </c>
      <c r="E81" s="114">
        <v>1</v>
      </c>
      <c r="F81" s="126">
        <v>0.01</v>
      </c>
      <c r="G81" s="124">
        <v>0.34</v>
      </c>
      <c r="H81" s="67">
        <v>0.14000000000000001</v>
      </c>
      <c r="I81" s="140" t="s">
        <v>120</v>
      </c>
    </row>
    <row r="82" spans="1:9" s="3" customFormat="1" ht="39" customHeight="1">
      <c r="A82" s="53">
        <v>74</v>
      </c>
      <c r="B82" s="18" t="s">
        <v>121</v>
      </c>
      <c r="C82" s="18" t="e">
        <f>_xlfn.XLOOKUP(B82,[1]辅耗材!$B:$B,[1]辅耗材!$H:$H)</f>
        <v>#N/A</v>
      </c>
      <c r="D82" s="67">
        <v>33</v>
      </c>
      <c r="E82" s="115"/>
      <c r="F82" s="127"/>
      <c r="G82" s="125"/>
      <c r="H82" s="67">
        <v>0.16</v>
      </c>
      <c r="I82" s="142"/>
    </row>
    <row r="83" spans="1:9" s="3" customFormat="1" ht="39" customHeight="1">
      <c r="A83" s="53">
        <v>75</v>
      </c>
      <c r="B83" s="18" t="s">
        <v>122</v>
      </c>
      <c r="C83" s="18" t="e">
        <f>_xlfn.XLOOKUP(B83,[1]辅耗材!$B:$B,[1]辅耗材!$H:$H)</f>
        <v>#N/A</v>
      </c>
      <c r="D83" s="67">
        <v>100</v>
      </c>
      <c r="E83" s="76">
        <v>1</v>
      </c>
      <c r="F83" s="81">
        <v>0.04</v>
      </c>
      <c r="G83" s="77">
        <v>3.3</v>
      </c>
      <c r="H83" s="67">
        <v>3</v>
      </c>
      <c r="I83" s="82" t="s">
        <v>123</v>
      </c>
    </row>
    <row r="84" spans="1:9" s="3" customFormat="1" ht="39" customHeight="1">
      <c r="A84" s="53">
        <v>76</v>
      </c>
      <c r="B84" s="18" t="s">
        <v>124</v>
      </c>
      <c r="C84" s="18" t="e">
        <f>_xlfn.XLOOKUP(B84,[1]辅耗材!$B:$B,[1]辅耗材!$H:$H)</f>
        <v>#N/A</v>
      </c>
      <c r="D84" s="67">
        <v>60</v>
      </c>
      <c r="E84" s="76">
        <v>1</v>
      </c>
      <c r="F84" s="81">
        <v>0.01</v>
      </c>
      <c r="G84" s="77">
        <v>1.04</v>
      </c>
      <c r="H84" s="67">
        <v>1</v>
      </c>
      <c r="I84" s="82" t="s">
        <v>125</v>
      </c>
    </row>
    <row r="85" spans="1:9" s="3" customFormat="1" ht="39" customHeight="1">
      <c r="A85" s="53">
        <v>77</v>
      </c>
      <c r="B85" s="18" t="s">
        <v>126</v>
      </c>
      <c r="C85" s="18" t="e">
        <f>_xlfn.XLOOKUP(B85,[1]辅耗材!$B:$B,[1]辅耗材!$H:$H)</f>
        <v>#N/A</v>
      </c>
      <c r="D85" s="67">
        <v>2</v>
      </c>
      <c r="E85" s="117">
        <v>1</v>
      </c>
      <c r="F85" s="126">
        <v>0.01</v>
      </c>
      <c r="G85" s="130">
        <v>5.24</v>
      </c>
      <c r="H85" s="67">
        <v>2.2999999999999998</v>
      </c>
      <c r="I85" s="140" t="s">
        <v>127</v>
      </c>
    </row>
    <row r="86" spans="1:9" s="3" customFormat="1" ht="39" customHeight="1">
      <c r="A86" s="53">
        <v>78</v>
      </c>
      <c r="B86" s="18" t="s">
        <v>128</v>
      </c>
      <c r="C86" s="18" t="e">
        <f>_xlfn.XLOOKUP(B86,[1]辅耗材!$B:$B,[1]辅耗材!$H:$H)</f>
        <v>#N/A</v>
      </c>
      <c r="D86" s="67">
        <v>20</v>
      </c>
      <c r="E86" s="115"/>
      <c r="F86" s="127"/>
      <c r="G86" s="125"/>
      <c r="H86" s="67">
        <v>2.06</v>
      </c>
      <c r="I86" s="142"/>
    </row>
    <row r="87" spans="1:9" s="3" customFormat="1" ht="39" customHeight="1">
      <c r="A87" s="53">
        <v>79</v>
      </c>
      <c r="B87" s="18" t="s">
        <v>129</v>
      </c>
      <c r="C87" s="18" t="s">
        <v>130</v>
      </c>
      <c r="D87" s="67">
        <v>2</v>
      </c>
      <c r="E87" s="117">
        <v>1</v>
      </c>
      <c r="F87" s="126">
        <v>0.01</v>
      </c>
      <c r="G87" s="126">
        <v>4.1399999999999997</v>
      </c>
      <c r="H87" s="67">
        <v>0.2</v>
      </c>
      <c r="I87" s="140" t="s">
        <v>131</v>
      </c>
    </row>
    <row r="88" spans="1:9" s="3" customFormat="1" ht="39" customHeight="1">
      <c r="A88" s="53">
        <v>80</v>
      </c>
      <c r="B88" s="18" t="s">
        <v>132</v>
      </c>
      <c r="C88" s="18" t="s">
        <v>133</v>
      </c>
      <c r="D88" s="67">
        <v>1</v>
      </c>
      <c r="E88" s="114"/>
      <c r="F88" s="128"/>
      <c r="G88" s="128"/>
      <c r="H88" s="67">
        <v>0.2</v>
      </c>
      <c r="I88" s="141"/>
    </row>
    <row r="89" spans="1:9" s="3" customFormat="1" ht="39" customHeight="1">
      <c r="A89" s="53">
        <v>81</v>
      </c>
      <c r="B89" s="18" t="s">
        <v>134</v>
      </c>
      <c r="C89" s="18" t="e">
        <f>_xlfn.XLOOKUP(B89,[1]辅耗材!$B:$B,[1]辅耗材!$H:$H)</f>
        <v>#N/A</v>
      </c>
      <c r="D89" s="67">
        <v>10</v>
      </c>
      <c r="E89" s="114"/>
      <c r="F89" s="128"/>
      <c r="G89" s="128"/>
      <c r="H89" s="67">
        <v>0.5</v>
      </c>
      <c r="I89" s="141"/>
    </row>
    <row r="90" spans="1:9" s="3" customFormat="1" ht="39" customHeight="1">
      <c r="A90" s="53">
        <v>82</v>
      </c>
      <c r="B90" s="18" t="s">
        <v>135</v>
      </c>
      <c r="C90" s="18" t="e">
        <f>_xlfn.XLOOKUP(B90,[1]辅耗材!$B:$B,[1]辅耗材!$H:$H)</f>
        <v>#N/A</v>
      </c>
      <c r="D90" s="67">
        <v>50</v>
      </c>
      <c r="E90" s="114"/>
      <c r="F90" s="128"/>
      <c r="G90" s="128"/>
      <c r="H90" s="67">
        <v>0.55000000000000004</v>
      </c>
      <c r="I90" s="141"/>
    </row>
    <row r="91" spans="1:9" s="3" customFormat="1" ht="39" customHeight="1">
      <c r="A91" s="53">
        <v>83</v>
      </c>
      <c r="B91" s="18" t="s">
        <v>136</v>
      </c>
      <c r="C91" s="18" t="e">
        <f>_xlfn.XLOOKUP(B91,[1]辅耗材!$B:$B,[1]辅耗材!$H:$H)</f>
        <v>#N/A</v>
      </c>
      <c r="D91" s="67">
        <v>5</v>
      </c>
      <c r="E91" s="114"/>
      <c r="F91" s="128"/>
      <c r="G91" s="128"/>
      <c r="H91" s="67">
        <v>0.6</v>
      </c>
      <c r="I91" s="141"/>
    </row>
    <row r="92" spans="1:9" s="3" customFormat="1" ht="39" customHeight="1">
      <c r="A92" s="53">
        <v>84</v>
      </c>
      <c r="B92" s="18" t="s">
        <v>137</v>
      </c>
      <c r="C92" s="18" t="e">
        <f>_xlfn.XLOOKUP(B92,[1]辅耗材!$B:$B,[1]辅耗材!$H:$H)</f>
        <v>#N/A</v>
      </c>
      <c r="D92" s="67">
        <v>410</v>
      </c>
      <c r="E92" s="115"/>
      <c r="F92" s="127"/>
      <c r="G92" s="127"/>
      <c r="H92" s="67">
        <v>1</v>
      </c>
      <c r="I92" s="142"/>
    </row>
    <row r="93" spans="1:9" s="3" customFormat="1" ht="39" customHeight="1">
      <c r="A93" s="53">
        <v>85</v>
      </c>
      <c r="B93" s="18" t="s">
        <v>138</v>
      </c>
      <c r="C93" s="18" t="e">
        <f>_xlfn.XLOOKUP(B93,[1]辅耗材!$B:$B,[1]辅耗材!$H:$H)</f>
        <v>#N/A</v>
      </c>
      <c r="D93" s="67">
        <v>100</v>
      </c>
      <c r="E93" s="76">
        <v>1</v>
      </c>
      <c r="F93" s="81">
        <v>0.04</v>
      </c>
      <c r="G93" s="77">
        <v>5.2</v>
      </c>
      <c r="H93" s="67">
        <v>5</v>
      </c>
      <c r="I93" s="82" t="s">
        <v>139</v>
      </c>
    </row>
    <row r="94" spans="1:9" s="3" customFormat="1" ht="39" customHeight="1">
      <c r="A94" s="53">
        <v>86</v>
      </c>
      <c r="B94" s="18" t="s">
        <v>140</v>
      </c>
      <c r="C94" s="18" t="e">
        <f>_xlfn.XLOOKUP(B94,[1]辅耗材!$B:$B,[1]辅耗材!$H:$H)</f>
        <v>#N/A</v>
      </c>
      <c r="D94" s="67">
        <v>90</v>
      </c>
      <c r="E94" s="76">
        <v>1</v>
      </c>
      <c r="F94" s="81">
        <v>0.04</v>
      </c>
      <c r="G94" s="77">
        <v>11.3</v>
      </c>
      <c r="H94" s="67">
        <v>11</v>
      </c>
      <c r="I94" s="82" t="s">
        <v>141</v>
      </c>
    </row>
    <row r="95" spans="1:9" s="3" customFormat="1" ht="39" customHeight="1">
      <c r="A95" s="53">
        <v>87</v>
      </c>
      <c r="B95" s="18" t="s">
        <v>142</v>
      </c>
      <c r="C95" s="18" t="e">
        <f>_xlfn.XLOOKUP(B95,[1]辅耗材!$B:$B,[1]辅耗材!$H:$H)</f>
        <v>#N/A</v>
      </c>
      <c r="D95" s="67">
        <v>2</v>
      </c>
      <c r="E95" s="114">
        <v>1</v>
      </c>
      <c r="F95" s="126">
        <v>0.02</v>
      </c>
      <c r="G95" s="124">
        <v>3.5</v>
      </c>
      <c r="H95" s="67">
        <v>1.0900000000000001</v>
      </c>
      <c r="I95" s="140" t="s">
        <v>143</v>
      </c>
    </row>
    <row r="96" spans="1:9" s="3" customFormat="1" ht="39" customHeight="1">
      <c r="A96" s="53">
        <v>88</v>
      </c>
      <c r="B96" s="18" t="s">
        <v>144</v>
      </c>
      <c r="C96" s="18" t="e">
        <f>_xlfn.XLOOKUP(B96,[1]辅耗材!$B:$B,[1]辅耗材!$H:$H)</f>
        <v>#N/A</v>
      </c>
      <c r="D96" s="67">
        <v>31</v>
      </c>
      <c r="E96" s="114"/>
      <c r="F96" s="128"/>
      <c r="G96" s="124"/>
      <c r="H96" s="67">
        <v>0.3</v>
      </c>
      <c r="I96" s="141"/>
    </row>
    <row r="97" spans="1:9" s="3" customFormat="1" ht="39" customHeight="1">
      <c r="A97" s="53">
        <v>89</v>
      </c>
      <c r="B97" s="18" t="s">
        <v>145</v>
      </c>
      <c r="C97" s="18" t="e">
        <f>_xlfn.XLOOKUP(B97,[1]辅耗材!$B:$B,[1]辅耗材!$H:$H)</f>
        <v>#N/A</v>
      </c>
      <c r="D97" s="67">
        <v>100</v>
      </c>
      <c r="E97" s="114"/>
      <c r="F97" s="128"/>
      <c r="G97" s="124"/>
      <c r="H97" s="67">
        <v>0.1</v>
      </c>
      <c r="I97" s="141"/>
    </row>
    <row r="98" spans="1:9" s="3" customFormat="1" ht="39" customHeight="1">
      <c r="A98" s="53">
        <v>90</v>
      </c>
      <c r="B98" s="18" t="s">
        <v>146</v>
      </c>
      <c r="C98" s="18" t="e">
        <f>_xlfn.XLOOKUP(B98,[1]辅耗材!$B:$B,[1]辅耗材!$H:$H)</f>
        <v>#N/A</v>
      </c>
      <c r="D98" s="67">
        <v>6</v>
      </c>
      <c r="E98" s="115"/>
      <c r="F98" s="127"/>
      <c r="G98" s="125"/>
      <c r="H98" s="67">
        <v>1.6</v>
      </c>
      <c r="I98" s="142"/>
    </row>
    <row r="99" spans="1:9" s="3" customFormat="1" ht="39" customHeight="1">
      <c r="A99" s="53">
        <v>91</v>
      </c>
      <c r="B99" s="18" t="s">
        <v>147</v>
      </c>
      <c r="C99" s="18" t="e">
        <f>_xlfn.XLOOKUP(B99,[1]辅耗材!$B:$B,[1]辅耗材!$H:$H)</f>
        <v>#N/A</v>
      </c>
      <c r="D99" s="67">
        <v>2</v>
      </c>
      <c r="E99" s="76">
        <v>1</v>
      </c>
      <c r="F99" s="81">
        <v>0.02</v>
      </c>
      <c r="G99" s="77">
        <v>4.32</v>
      </c>
      <c r="H99" s="67">
        <v>4.2</v>
      </c>
      <c r="I99" s="82" t="s">
        <v>148</v>
      </c>
    </row>
    <row r="100" spans="1:9" s="3" customFormat="1" ht="39" customHeight="1">
      <c r="A100" s="53">
        <v>92</v>
      </c>
      <c r="B100" s="18" t="s">
        <v>149</v>
      </c>
      <c r="C100" s="18" t="e">
        <f>_xlfn.XLOOKUP(B100,[1]辅耗材!$B:$B,[1]辅耗材!$H:$H)</f>
        <v>#N/A</v>
      </c>
      <c r="D100" s="67">
        <v>40</v>
      </c>
      <c r="E100" s="76">
        <v>1</v>
      </c>
      <c r="F100" s="81">
        <v>0</v>
      </c>
      <c r="G100" s="77">
        <v>1.08</v>
      </c>
      <c r="H100" s="67">
        <v>1</v>
      </c>
      <c r="I100" s="82" t="s">
        <v>150</v>
      </c>
    </row>
    <row r="101" spans="1:9" s="3" customFormat="1" ht="39" customHeight="1">
      <c r="A101" s="53">
        <v>93</v>
      </c>
      <c r="B101" s="18" t="s">
        <v>151</v>
      </c>
      <c r="C101" s="18" t="e">
        <f>_xlfn.XLOOKUP(B101,[1]辅耗材!$B:$B,[1]辅耗材!$H:$H)</f>
        <v>#N/A</v>
      </c>
      <c r="D101" s="67">
        <v>2</v>
      </c>
      <c r="E101" s="76">
        <v>1</v>
      </c>
      <c r="F101" s="81">
        <v>0.01</v>
      </c>
      <c r="G101" s="77">
        <v>1</v>
      </c>
      <c r="H101" s="67">
        <v>0.8</v>
      </c>
      <c r="I101" s="82" t="s">
        <v>152</v>
      </c>
    </row>
    <row r="102" spans="1:9" s="3" customFormat="1" ht="39" customHeight="1">
      <c r="A102" s="53">
        <v>94</v>
      </c>
      <c r="B102" s="18" t="s">
        <v>153</v>
      </c>
      <c r="C102" s="18" t="e">
        <f>_xlfn.XLOOKUP(B102,[1]辅耗材!$B:$B,[1]辅耗材!$H:$H)</f>
        <v>#N/A</v>
      </c>
      <c r="D102" s="67">
        <v>50</v>
      </c>
      <c r="E102" s="76">
        <v>1</v>
      </c>
      <c r="F102" s="81">
        <v>0.02</v>
      </c>
      <c r="G102" s="77">
        <v>5.0599999999999996</v>
      </c>
      <c r="H102" s="67">
        <v>5</v>
      </c>
      <c r="I102" s="82" t="s">
        <v>154</v>
      </c>
    </row>
    <row r="103" spans="1:9" s="3" customFormat="1" ht="39" customHeight="1">
      <c r="A103" s="53">
        <v>95</v>
      </c>
      <c r="B103" s="18" t="s">
        <v>155</v>
      </c>
      <c r="C103" s="18" t="e">
        <f>_xlfn.XLOOKUP(B103,[1]辅耗材!$B:$B,[1]辅耗材!$H:$H)</f>
        <v>#N/A</v>
      </c>
      <c r="D103" s="67">
        <v>100</v>
      </c>
      <c r="E103" s="116">
        <v>1</v>
      </c>
      <c r="F103" s="126">
        <v>0.04</v>
      </c>
      <c r="G103" s="126">
        <v>11.96</v>
      </c>
      <c r="H103" s="67">
        <v>5.2</v>
      </c>
      <c r="I103" s="140" t="s">
        <v>156</v>
      </c>
    </row>
    <row r="104" spans="1:9" s="3" customFormat="1" ht="39" customHeight="1">
      <c r="A104" s="53">
        <v>96</v>
      </c>
      <c r="B104" s="18" t="s">
        <v>157</v>
      </c>
      <c r="C104" s="18" t="s">
        <v>158</v>
      </c>
      <c r="D104" s="67">
        <v>2</v>
      </c>
      <c r="E104" s="116"/>
      <c r="F104" s="127"/>
      <c r="G104" s="127"/>
      <c r="H104" s="67">
        <v>5.8</v>
      </c>
      <c r="I104" s="142"/>
    </row>
    <row r="105" spans="1:9" s="3" customFormat="1" ht="39" customHeight="1">
      <c r="A105" s="53">
        <v>97</v>
      </c>
      <c r="B105" s="18" t="s">
        <v>155</v>
      </c>
      <c r="C105" s="18" t="e">
        <f>_xlfn.XLOOKUP(B105,[1]辅耗材!$B:$B,[1]辅耗材!$H:$H)</f>
        <v>#N/A</v>
      </c>
      <c r="D105" s="67">
        <v>93</v>
      </c>
      <c r="E105" s="117">
        <v>1</v>
      </c>
      <c r="F105" s="126">
        <v>0.04</v>
      </c>
      <c r="G105" s="126">
        <v>11.96</v>
      </c>
      <c r="H105" s="67">
        <v>5.2</v>
      </c>
      <c r="I105" s="140" t="s">
        <v>159</v>
      </c>
    </row>
    <row r="106" spans="1:9" s="3" customFormat="1" ht="39" customHeight="1">
      <c r="A106" s="53">
        <v>98</v>
      </c>
      <c r="B106" s="18" t="s">
        <v>160</v>
      </c>
      <c r="C106" s="18" t="e">
        <f>_xlfn.XLOOKUP(B106,[1]辅耗材!$B:$B,[1]辅耗材!$H:$H)</f>
        <v>#N/A</v>
      </c>
      <c r="D106" s="67">
        <v>42</v>
      </c>
      <c r="E106" s="115"/>
      <c r="F106" s="127"/>
      <c r="G106" s="127"/>
      <c r="H106" s="67">
        <v>5.8</v>
      </c>
      <c r="I106" s="142"/>
    </row>
    <row r="107" spans="1:9" s="3" customFormat="1" ht="39" customHeight="1">
      <c r="A107" s="53">
        <v>99</v>
      </c>
      <c r="B107" s="18" t="s">
        <v>161</v>
      </c>
      <c r="C107" s="18" t="e">
        <f>_xlfn.XLOOKUP(B107,[1]辅耗材!$B:$B,[1]辅耗材!$H:$H)</f>
        <v>#N/A</v>
      </c>
      <c r="D107" s="67">
        <v>9</v>
      </c>
      <c r="E107" s="78">
        <v>1</v>
      </c>
      <c r="F107" s="81">
        <v>0.02</v>
      </c>
      <c r="G107" s="77">
        <v>11.26</v>
      </c>
      <c r="H107" s="67">
        <v>11</v>
      </c>
      <c r="I107" s="82" t="s">
        <v>162</v>
      </c>
    </row>
    <row r="108" spans="1:9" s="3" customFormat="1" ht="39" customHeight="1">
      <c r="A108" s="53">
        <v>100</v>
      </c>
      <c r="B108" s="18" t="s">
        <v>163</v>
      </c>
      <c r="C108" s="18" t="e">
        <f>_xlfn.XLOOKUP(B108,[1]辅耗材!$B:$B,[1]辅耗材!$H:$H)</f>
        <v>#N/A</v>
      </c>
      <c r="D108" s="67">
        <v>12</v>
      </c>
      <c r="E108" s="114">
        <v>1</v>
      </c>
      <c r="F108" s="126">
        <v>0.04</v>
      </c>
      <c r="G108" s="124">
        <v>14</v>
      </c>
      <c r="H108" s="67">
        <v>2.98</v>
      </c>
      <c r="I108" s="140" t="s">
        <v>164</v>
      </c>
    </row>
    <row r="109" spans="1:9" s="3" customFormat="1" ht="39" customHeight="1">
      <c r="A109" s="53">
        <v>101</v>
      </c>
      <c r="B109" s="18" t="s">
        <v>165</v>
      </c>
      <c r="C109" s="18" t="e">
        <f>_xlfn.XLOOKUP(B109,[1]辅耗材!$B:$B,[1]辅耗材!$H:$H)</f>
        <v>#N/A</v>
      </c>
      <c r="D109" s="67">
        <v>2</v>
      </c>
      <c r="E109" s="114"/>
      <c r="F109" s="128"/>
      <c r="G109" s="124"/>
      <c r="H109" s="67">
        <v>5</v>
      </c>
      <c r="I109" s="141"/>
    </row>
    <row r="110" spans="1:9" s="3" customFormat="1" ht="39" customHeight="1">
      <c r="A110" s="53">
        <v>102</v>
      </c>
      <c r="B110" s="18" t="s">
        <v>166</v>
      </c>
      <c r="C110" s="18" t="e">
        <f>_xlfn.XLOOKUP(B110,[1]辅耗材!$B:$B,[1]辅耗材!$H:$H)</f>
        <v>#N/A</v>
      </c>
      <c r="D110" s="67">
        <v>10</v>
      </c>
      <c r="E110" s="115"/>
      <c r="F110" s="127"/>
      <c r="G110" s="125"/>
      <c r="H110" s="67">
        <v>5.78</v>
      </c>
      <c r="I110" s="142"/>
    </row>
    <row r="111" spans="1:9" s="3" customFormat="1" ht="39" customHeight="1">
      <c r="A111" s="53">
        <v>103</v>
      </c>
      <c r="B111" s="18" t="s">
        <v>167</v>
      </c>
      <c r="C111" s="18" t="e">
        <f>_xlfn.XLOOKUP(B111,[1]辅耗材!$B:$B,[1]辅耗材!$H:$H)</f>
        <v>#N/A</v>
      </c>
      <c r="D111" s="67">
        <v>70</v>
      </c>
      <c r="E111" s="118">
        <v>1</v>
      </c>
      <c r="F111" s="126">
        <v>0.02</v>
      </c>
      <c r="G111" s="126">
        <v>4.4000000000000004</v>
      </c>
      <c r="H111" s="67">
        <v>1.5</v>
      </c>
      <c r="I111" s="140" t="s">
        <v>168</v>
      </c>
    </row>
    <row r="112" spans="1:9" s="3" customFormat="1" ht="39" customHeight="1">
      <c r="A112" s="53">
        <v>104</v>
      </c>
      <c r="B112" s="18" t="s">
        <v>169</v>
      </c>
      <c r="C112" s="18" t="e">
        <f>_xlfn.XLOOKUP(B112,[1]辅耗材!$B:$B,[1]辅耗材!$H:$H)</f>
        <v>#N/A</v>
      </c>
      <c r="D112" s="67">
        <v>70</v>
      </c>
      <c r="E112" s="119"/>
      <c r="F112" s="128"/>
      <c r="G112" s="128"/>
      <c r="H112" s="67">
        <v>1.5</v>
      </c>
      <c r="I112" s="141"/>
    </row>
    <row r="113" spans="1:9" s="3" customFormat="1" ht="39" customHeight="1">
      <c r="A113" s="53">
        <v>105</v>
      </c>
      <c r="B113" s="18" t="s">
        <v>170</v>
      </c>
      <c r="C113" s="18" t="e">
        <f>_xlfn.XLOOKUP(B113,[1]辅耗材!$B:$B,[1]辅耗材!$H:$H)</f>
        <v>#N/A</v>
      </c>
      <c r="D113" s="67">
        <v>50</v>
      </c>
      <c r="E113" s="120"/>
      <c r="F113" s="127"/>
      <c r="G113" s="127"/>
      <c r="H113" s="67">
        <v>1</v>
      </c>
      <c r="I113" s="142"/>
    </row>
    <row r="114" spans="1:9" s="3" customFormat="1" ht="39" customHeight="1">
      <c r="A114" s="53">
        <v>106</v>
      </c>
      <c r="B114" s="18" t="s">
        <v>171</v>
      </c>
      <c r="C114" s="18" t="e">
        <f>_xlfn.XLOOKUP(B114,[1]辅耗材!$B:$B,[1]辅耗材!$H:$H)</f>
        <v>#N/A</v>
      </c>
      <c r="D114" s="67">
        <v>348</v>
      </c>
      <c r="E114" s="76">
        <v>1</v>
      </c>
      <c r="F114" s="81">
        <v>0.02</v>
      </c>
      <c r="G114" s="77">
        <v>9.36</v>
      </c>
      <c r="H114" s="67">
        <v>9.3000000000000007</v>
      </c>
      <c r="I114" s="82" t="s">
        <v>172</v>
      </c>
    </row>
    <row r="115" spans="1:9" s="3" customFormat="1" ht="39" customHeight="1">
      <c r="A115" s="53">
        <v>107</v>
      </c>
      <c r="B115" s="18" t="s">
        <v>173</v>
      </c>
      <c r="C115" s="18" t="e">
        <f>_xlfn.XLOOKUP(B115,[1]辅耗材!$B:$B,[1]辅耗材!$H:$H)</f>
        <v>#N/A</v>
      </c>
      <c r="D115" s="67">
        <v>20</v>
      </c>
      <c r="E115" s="76">
        <v>1</v>
      </c>
      <c r="F115" s="81">
        <v>0.01</v>
      </c>
      <c r="G115" s="77">
        <v>3</v>
      </c>
      <c r="H115" s="67">
        <v>2.56</v>
      </c>
      <c r="I115" s="82" t="s">
        <v>174</v>
      </c>
    </row>
    <row r="116" spans="1:9" s="3" customFormat="1" ht="39" customHeight="1">
      <c r="A116" s="53">
        <v>108</v>
      </c>
      <c r="B116" s="18" t="s">
        <v>175</v>
      </c>
      <c r="C116" s="18" t="e">
        <f>_xlfn.XLOOKUP(B116,[1]辅耗材!$B:$B,[1]辅耗材!$H:$H)</f>
        <v>#N/A</v>
      </c>
      <c r="D116" s="67">
        <v>100</v>
      </c>
      <c r="E116" s="114">
        <v>1</v>
      </c>
      <c r="F116" s="117">
        <v>0.08</v>
      </c>
      <c r="G116" s="117">
        <v>10.24</v>
      </c>
      <c r="H116" s="67">
        <v>0.5</v>
      </c>
      <c r="I116" s="140" t="s">
        <v>176</v>
      </c>
    </row>
    <row r="117" spans="1:9" s="3" customFormat="1" ht="39" customHeight="1">
      <c r="A117" s="53">
        <v>109</v>
      </c>
      <c r="B117" s="18" t="s">
        <v>177</v>
      </c>
      <c r="C117" s="18" t="e">
        <f>_xlfn.XLOOKUP(B117,[1]辅耗材!$B:$B,[1]辅耗材!$H:$H)</f>
        <v>#N/A</v>
      </c>
      <c r="D117" s="67">
        <v>100</v>
      </c>
      <c r="E117" s="114"/>
      <c r="F117" s="114"/>
      <c r="G117" s="114"/>
      <c r="H117" s="67">
        <v>0.5</v>
      </c>
      <c r="I117" s="141"/>
    </row>
    <row r="118" spans="1:9" s="3" customFormat="1" ht="39" customHeight="1">
      <c r="A118" s="53">
        <v>110</v>
      </c>
      <c r="B118" s="18" t="s">
        <v>178</v>
      </c>
      <c r="C118" s="18" t="e">
        <f>_xlfn.XLOOKUP(B118,[1]辅耗材!$B:$B,[1]辅耗材!$H:$H)</f>
        <v>#N/A</v>
      </c>
      <c r="D118" s="67">
        <v>100</v>
      </c>
      <c r="E118" s="114"/>
      <c r="F118" s="114"/>
      <c r="G118" s="114"/>
      <c r="H118" s="67">
        <v>0.5</v>
      </c>
      <c r="I118" s="141"/>
    </row>
    <row r="119" spans="1:9" s="3" customFormat="1" ht="39" customHeight="1">
      <c r="A119" s="53">
        <v>111</v>
      </c>
      <c r="B119" s="18" t="s">
        <v>179</v>
      </c>
      <c r="C119" s="18" t="e">
        <f>_xlfn.XLOOKUP(B119,[1]辅耗材!$B:$B,[1]辅耗材!$H:$H)</f>
        <v>#N/A</v>
      </c>
      <c r="D119" s="67">
        <v>100</v>
      </c>
      <c r="E119" s="114"/>
      <c r="F119" s="114"/>
      <c r="G119" s="114"/>
      <c r="H119" s="67">
        <v>0.5</v>
      </c>
      <c r="I119" s="141"/>
    </row>
    <row r="120" spans="1:9" s="3" customFormat="1" ht="39" customHeight="1">
      <c r="A120" s="53">
        <v>112</v>
      </c>
      <c r="B120" s="18" t="s">
        <v>180</v>
      </c>
      <c r="C120" s="18" t="e">
        <f>_xlfn.XLOOKUP(B120,[1]辅耗材!$B:$B,[1]辅耗材!$H:$H)</f>
        <v>#N/A</v>
      </c>
      <c r="D120" s="67">
        <v>100</v>
      </c>
      <c r="E120" s="114"/>
      <c r="F120" s="114"/>
      <c r="G120" s="114"/>
      <c r="H120" s="67">
        <v>0.5</v>
      </c>
      <c r="I120" s="141"/>
    </row>
    <row r="121" spans="1:9" s="3" customFormat="1" ht="39" customHeight="1">
      <c r="A121" s="53">
        <v>113</v>
      </c>
      <c r="B121" s="18" t="s">
        <v>181</v>
      </c>
      <c r="C121" s="18" t="e">
        <f>_xlfn.XLOOKUP(B121,[1]辅耗材!$B:$B,[1]辅耗材!$H:$H)</f>
        <v>#N/A</v>
      </c>
      <c r="D121" s="67">
        <v>100</v>
      </c>
      <c r="E121" s="114"/>
      <c r="F121" s="114"/>
      <c r="G121" s="114"/>
      <c r="H121" s="67">
        <v>0.5</v>
      </c>
      <c r="I121" s="141"/>
    </row>
    <row r="122" spans="1:9" s="3" customFormat="1" ht="39" customHeight="1">
      <c r="A122" s="53">
        <v>114</v>
      </c>
      <c r="B122" s="18" t="s">
        <v>182</v>
      </c>
      <c r="C122" s="18" t="e">
        <f>_xlfn.XLOOKUP(B122,[1]辅耗材!$B:$B,[1]辅耗材!$H:$H)</f>
        <v>#N/A</v>
      </c>
      <c r="D122" s="67">
        <v>100</v>
      </c>
      <c r="E122" s="114"/>
      <c r="F122" s="114"/>
      <c r="G122" s="114"/>
      <c r="H122" s="67">
        <v>0.5</v>
      </c>
      <c r="I122" s="141"/>
    </row>
    <row r="123" spans="1:9" s="3" customFormat="1" ht="39" customHeight="1">
      <c r="A123" s="53">
        <v>115</v>
      </c>
      <c r="B123" s="18" t="s">
        <v>183</v>
      </c>
      <c r="C123" s="18" t="e">
        <f>_xlfn.XLOOKUP(B123,[1]辅耗材!$B:$B,[1]辅耗材!$H:$H)</f>
        <v>#N/A</v>
      </c>
      <c r="D123" s="67">
        <v>100</v>
      </c>
      <c r="E123" s="114"/>
      <c r="F123" s="114"/>
      <c r="G123" s="114"/>
      <c r="H123" s="67">
        <v>0.5</v>
      </c>
      <c r="I123" s="141"/>
    </row>
    <row r="124" spans="1:9" s="3" customFormat="1" ht="39" customHeight="1">
      <c r="A124" s="53">
        <v>116</v>
      </c>
      <c r="B124" s="18" t="s">
        <v>184</v>
      </c>
      <c r="C124" s="18" t="e">
        <f>_xlfn.XLOOKUP(B124,[1]辅耗材!$B:$B,[1]辅耗材!$H:$H)</f>
        <v>#N/A</v>
      </c>
      <c r="D124" s="67">
        <v>100</v>
      </c>
      <c r="E124" s="114"/>
      <c r="F124" s="114"/>
      <c r="G124" s="114"/>
      <c r="H124" s="67">
        <v>0.5</v>
      </c>
      <c r="I124" s="141"/>
    </row>
    <row r="125" spans="1:9" s="3" customFormat="1" ht="39" customHeight="1">
      <c r="A125" s="53">
        <v>117</v>
      </c>
      <c r="B125" s="18" t="s">
        <v>185</v>
      </c>
      <c r="C125" s="18" t="e">
        <f>_xlfn.XLOOKUP(B125,[1]辅耗材!$B:$B,[1]辅耗材!$H:$H)</f>
        <v>#N/A</v>
      </c>
      <c r="D125" s="67">
        <v>100</v>
      </c>
      <c r="E125" s="114"/>
      <c r="F125" s="114"/>
      <c r="G125" s="114"/>
      <c r="H125" s="67">
        <v>0.5</v>
      </c>
      <c r="I125" s="141"/>
    </row>
    <row r="126" spans="1:9" s="3" customFormat="1" ht="39" customHeight="1">
      <c r="A126" s="53">
        <v>118</v>
      </c>
      <c r="B126" s="18" t="s">
        <v>186</v>
      </c>
      <c r="C126" s="18" t="e">
        <f>_xlfn.XLOOKUP(B126,[1]辅耗材!$B:$B,[1]辅耗材!$H:$H)</f>
        <v>#N/A</v>
      </c>
      <c r="D126" s="67">
        <v>100</v>
      </c>
      <c r="E126" s="114"/>
      <c r="F126" s="114"/>
      <c r="G126" s="114"/>
      <c r="H126" s="67">
        <v>0.5</v>
      </c>
      <c r="I126" s="141"/>
    </row>
    <row r="127" spans="1:9" s="3" customFormat="1" ht="39" customHeight="1">
      <c r="A127" s="53">
        <v>119</v>
      </c>
      <c r="B127" s="18" t="s">
        <v>187</v>
      </c>
      <c r="C127" s="18" t="e">
        <f>_xlfn.XLOOKUP(B127,[1]辅耗材!$B:$B,[1]辅耗材!$H:$H)</f>
        <v>#N/A</v>
      </c>
      <c r="D127" s="67">
        <v>100</v>
      </c>
      <c r="E127" s="114"/>
      <c r="F127" s="114"/>
      <c r="G127" s="114"/>
      <c r="H127" s="67">
        <v>0.5</v>
      </c>
      <c r="I127" s="141"/>
    </row>
    <row r="128" spans="1:9" s="3" customFormat="1" ht="39" customHeight="1">
      <c r="A128" s="53">
        <v>120</v>
      </c>
      <c r="B128" s="18" t="s">
        <v>188</v>
      </c>
      <c r="C128" s="18" t="e">
        <f>_xlfn.XLOOKUP(B128,[1]辅耗材!$B:$B,[1]辅耗材!$H:$H)</f>
        <v>#N/A</v>
      </c>
      <c r="D128" s="67">
        <v>100</v>
      </c>
      <c r="E128" s="114"/>
      <c r="F128" s="114"/>
      <c r="G128" s="114"/>
      <c r="H128" s="67">
        <v>0.5</v>
      </c>
      <c r="I128" s="141"/>
    </row>
    <row r="129" spans="1:9" s="3" customFormat="1" ht="39" customHeight="1">
      <c r="A129" s="53">
        <v>121</v>
      </c>
      <c r="B129" s="18" t="s">
        <v>189</v>
      </c>
      <c r="C129" s="18" t="e">
        <f>_xlfn.XLOOKUP(B129,[1]辅耗材!$B:$B,[1]辅耗材!$H:$H)</f>
        <v>#N/A</v>
      </c>
      <c r="D129" s="67">
        <v>420</v>
      </c>
      <c r="E129" s="114"/>
      <c r="F129" s="114"/>
      <c r="G129" s="114"/>
      <c r="H129" s="67">
        <v>0.2</v>
      </c>
      <c r="I129" s="141"/>
    </row>
    <row r="130" spans="1:9" s="3" customFormat="1" ht="39" customHeight="1">
      <c r="A130" s="53">
        <v>122</v>
      </c>
      <c r="B130" s="18" t="s">
        <v>190</v>
      </c>
      <c r="C130" s="18" t="e">
        <f>_xlfn.XLOOKUP(B130,[1]辅耗材!$B:$B,[1]辅耗材!$H:$H)</f>
        <v>#N/A</v>
      </c>
      <c r="D130" s="67">
        <v>100</v>
      </c>
      <c r="E130" s="114"/>
      <c r="F130" s="114"/>
      <c r="G130" s="114"/>
      <c r="H130" s="67">
        <v>0.2</v>
      </c>
      <c r="I130" s="141"/>
    </row>
    <row r="131" spans="1:9" s="3" customFormat="1" ht="39" customHeight="1">
      <c r="A131" s="53">
        <v>123</v>
      </c>
      <c r="B131" s="18" t="s">
        <v>191</v>
      </c>
      <c r="C131" s="18" t="e">
        <f>_xlfn.XLOOKUP(B131,[1]辅耗材!$B:$B,[1]辅耗材!$H:$H)</f>
        <v>#N/A</v>
      </c>
      <c r="D131" s="67">
        <v>1</v>
      </c>
      <c r="E131" s="115"/>
      <c r="F131" s="115"/>
      <c r="G131" s="115"/>
      <c r="H131" s="67">
        <v>0.2</v>
      </c>
      <c r="I131" s="142"/>
    </row>
    <row r="132" spans="1:9" s="3" customFormat="1" ht="39" customHeight="1">
      <c r="A132" s="53">
        <v>124</v>
      </c>
      <c r="B132" s="18" t="s">
        <v>192</v>
      </c>
      <c r="C132" s="18" t="e">
        <f>_xlfn.XLOOKUP(B132,[1]辅耗材!$B:$B,[1]辅耗材!$H:$H)</f>
        <v>#N/A</v>
      </c>
      <c r="D132" s="67">
        <v>2</v>
      </c>
      <c r="E132" s="114">
        <v>1</v>
      </c>
      <c r="F132" s="126">
        <v>0.01</v>
      </c>
      <c r="G132" s="124">
        <v>1.25</v>
      </c>
      <c r="H132" s="67">
        <v>1</v>
      </c>
      <c r="I132" s="140" t="s">
        <v>193</v>
      </c>
    </row>
    <row r="133" spans="1:9" s="3" customFormat="1" ht="39" customHeight="1">
      <c r="A133" s="53">
        <v>125</v>
      </c>
      <c r="B133" s="18" t="s">
        <v>194</v>
      </c>
      <c r="C133" s="18" t="e">
        <f>_xlfn.XLOOKUP(B133,[1]辅耗材!$B:$B,[1]辅耗材!$H:$H)</f>
        <v>#N/A</v>
      </c>
      <c r="D133" s="67">
        <v>5</v>
      </c>
      <c r="E133" s="115"/>
      <c r="F133" s="127"/>
      <c r="G133" s="125"/>
      <c r="H133" s="67">
        <v>0.2</v>
      </c>
      <c r="I133" s="142"/>
    </row>
    <row r="134" spans="1:9" s="3" customFormat="1" ht="39" customHeight="1">
      <c r="A134" s="53">
        <v>126</v>
      </c>
      <c r="B134" s="18" t="s">
        <v>195</v>
      </c>
      <c r="C134" s="18" t="e">
        <f>_xlfn.XLOOKUP(B134,[1]辅耗材!$B:$B,[1]辅耗材!$H:$H)</f>
        <v>#N/A</v>
      </c>
      <c r="D134" s="67">
        <v>1</v>
      </c>
      <c r="E134" s="114">
        <v>1</v>
      </c>
      <c r="F134" s="126">
        <v>0.01</v>
      </c>
      <c r="G134" s="124">
        <v>1</v>
      </c>
      <c r="H134" s="67">
        <v>0.4</v>
      </c>
      <c r="I134" s="140" t="s">
        <v>196</v>
      </c>
    </row>
    <row r="135" spans="1:9" s="3" customFormat="1" ht="39" customHeight="1">
      <c r="A135" s="53">
        <v>127</v>
      </c>
      <c r="B135" s="18" t="s">
        <v>197</v>
      </c>
      <c r="C135" s="18" t="e">
        <f>_xlfn.XLOOKUP(B135,[1]辅耗材!$B:$B,[1]辅耗材!$H:$H)</f>
        <v>#N/A</v>
      </c>
      <c r="D135" s="67">
        <v>1</v>
      </c>
      <c r="E135" s="115"/>
      <c r="F135" s="127"/>
      <c r="G135" s="125"/>
      <c r="H135" s="67">
        <v>0.4</v>
      </c>
      <c r="I135" s="142"/>
    </row>
    <row r="136" spans="1:9" s="3" customFormat="1" ht="39" customHeight="1">
      <c r="A136" s="53">
        <v>128</v>
      </c>
      <c r="B136" s="18" t="s">
        <v>198</v>
      </c>
      <c r="C136" s="18" t="e">
        <f>_xlfn.XLOOKUP(B136,[1]辅耗材!$B:$B,[1]辅耗材!$H:$H)</f>
        <v>#N/A</v>
      </c>
      <c r="D136" s="67">
        <v>96</v>
      </c>
      <c r="E136" s="78">
        <v>16</v>
      </c>
      <c r="F136" s="79">
        <v>0.32</v>
      </c>
      <c r="G136" s="80">
        <v>112</v>
      </c>
      <c r="H136" s="67">
        <v>96</v>
      </c>
      <c r="I136" s="82" t="s">
        <v>199</v>
      </c>
    </row>
    <row r="137" spans="1:9" s="3" customFormat="1" ht="39" customHeight="1">
      <c r="A137" s="53">
        <v>129</v>
      </c>
      <c r="B137" s="18" t="s">
        <v>198</v>
      </c>
      <c r="C137" s="18" t="e">
        <f>_xlfn.XLOOKUP(B137,[1]辅耗材!$B:$B,[1]辅耗材!$H:$H)</f>
        <v>#N/A</v>
      </c>
      <c r="D137" s="67">
        <v>4</v>
      </c>
      <c r="E137" s="78">
        <v>1</v>
      </c>
      <c r="F137" s="79">
        <v>0.02</v>
      </c>
      <c r="G137" s="80">
        <v>4.67</v>
      </c>
      <c r="H137" s="67">
        <v>4</v>
      </c>
      <c r="I137" s="82" t="s">
        <v>200</v>
      </c>
    </row>
    <row r="138" spans="1:9" s="3" customFormat="1" ht="39" customHeight="1">
      <c r="A138" s="53">
        <v>130</v>
      </c>
      <c r="B138" s="18" t="s">
        <v>201</v>
      </c>
      <c r="C138" s="18" t="e">
        <f>_xlfn.XLOOKUP(B138,[1]辅耗材!$B:$B,[1]辅耗材!$H:$H)</f>
        <v>#N/A</v>
      </c>
      <c r="D138" s="67">
        <v>4</v>
      </c>
      <c r="E138" s="78">
        <v>1</v>
      </c>
      <c r="F138" s="81">
        <v>0.06</v>
      </c>
      <c r="G138" s="80">
        <v>18.27</v>
      </c>
      <c r="H138" s="67">
        <v>18</v>
      </c>
      <c r="I138" s="82" t="s">
        <v>202</v>
      </c>
    </row>
    <row r="139" spans="1:9" s="3" customFormat="1" ht="39" customHeight="1">
      <c r="A139" s="53">
        <v>131</v>
      </c>
      <c r="B139" s="18" t="s">
        <v>201</v>
      </c>
      <c r="C139" s="18" t="e">
        <f>_xlfn.XLOOKUP(B139,[1]辅耗材!$B:$B,[1]辅耗材!$H:$H)</f>
        <v>#N/A</v>
      </c>
      <c r="D139" s="67">
        <v>3</v>
      </c>
      <c r="E139" s="117">
        <v>1</v>
      </c>
      <c r="F139" s="126">
        <v>0.06</v>
      </c>
      <c r="G139" s="130">
        <v>15</v>
      </c>
      <c r="H139" s="67">
        <v>13</v>
      </c>
      <c r="I139" s="140" t="s">
        <v>203</v>
      </c>
    </row>
    <row r="140" spans="1:9" s="3" customFormat="1" ht="39" customHeight="1">
      <c r="A140" s="53">
        <v>132</v>
      </c>
      <c r="B140" s="18" t="s">
        <v>204</v>
      </c>
      <c r="C140" s="18" t="e">
        <f>_xlfn.XLOOKUP(B140,[1]辅耗材!$B:$B,[1]辅耗材!$H:$H)</f>
        <v>#N/A</v>
      </c>
      <c r="D140" s="67">
        <v>6</v>
      </c>
      <c r="E140" s="115"/>
      <c r="F140" s="127"/>
      <c r="G140" s="125"/>
      <c r="H140" s="67">
        <v>2</v>
      </c>
      <c r="I140" s="142"/>
    </row>
    <row r="141" spans="1:9" s="3" customFormat="1" ht="39" customHeight="1">
      <c r="A141" s="53">
        <v>133</v>
      </c>
      <c r="B141" s="18" t="s">
        <v>205</v>
      </c>
      <c r="C141" s="18" t="e">
        <f>_xlfn.XLOOKUP(B141,[1]辅耗材!$B:$B,[1]辅耗材!$H:$H)</f>
        <v>#N/A</v>
      </c>
      <c r="D141" s="67">
        <v>1</v>
      </c>
      <c r="E141" s="78">
        <v>1</v>
      </c>
      <c r="F141" s="79">
        <v>0.01</v>
      </c>
      <c r="G141" s="80">
        <v>6</v>
      </c>
      <c r="H141" s="67">
        <v>5</v>
      </c>
      <c r="I141" s="82" t="s">
        <v>206</v>
      </c>
    </row>
    <row r="142" spans="1:9" s="3" customFormat="1" ht="39" customHeight="1">
      <c r="A142" s="53">
        <v>134</v>
      </c>
      <c r="B142" s="18" t="s">
        <v>207</v>
      </c>
      <c r="C142" s="18" t="e">
        <f>_xlfn.XLOOKUP(B142,[1]辅耗材!$B:$B,[1]辅耗材!$H:$H)</f>
        <v>#N/A</v>
      </c>
      <c r="D142" s="67">
        <v>2</v>
      </c>
      <c r="E142" s="114">
        <v>1</v>
      </c>
      <c r="F142" s="126">
        <v>0.03</v>
      </c>
      <c r="G142" s="124">
        <v>3</v>
      </c>
      <c r="H142" s="67">
        <v>1</v>
      </c>
      <c r="I142" s="140" t="s">
        <v>208</v>
      </c>
    </row>
    <row r="143" spans="1:9" s="3" customFormat="1" ht="39" customHeight="1">
      <c r="A143" s="53">
        <v>135</v>
      </c>
      <c r="B143" s="18" t="s">
        <v>209</v>
      </c>
      <c r="C143" s="18" t="e">
        <f>_xlfn.XLOOKUP(B143,[1]辅耗材!$B:$B,[1]辅耗材!$H:$H)</f>
        <v>#N/A</v>
      </c>
      <c r="D143" s="67">
        <v>2</v>
      </c>
      <c r="E143" s="115"/>
      <c r="F143" s="127"/>
      <c r="G143" s="125"/>
      <c r="H143" s="67">
        <v>1</v>
      </c>
      <c r="I143" s="142"/>
    </row>
    <row r="144" spans="1:9" s="3" customFormat="1" ht="48" customHeight="1">
      <c r="A144" s="53">
        <v>136</v>
      </c>
      <c r="B144" s="18" t="s">
        <v>210</v>
      </c>
      <c r="C144" s="18" t="e">
        <f>_xlfn.XLOOKUP(B144,[1]辅耗材!$B:$B,[1]辅耗材!$H:$H)</f>
        <v>#N/A</v>
      </c>
      <c r="D144" s="67">
        <v>2</v>
      </c>
      <c r="E144" s="114">
        <v>1</v>
      </c>
      <c r="F144" s="129">
        <v>0.02</v>
      </c>
      <c r="G144" s="124">
        <v>4.4000000000000004</v>
      </c>
      <c r="H144" s="67">
        <v>1</v>
      </c>
      <c r="I144" s="140" t="s">
        <v>211</v>
      </c>
    </row>
    <row r="145" spans="1:9" s="3" customFormat="1" ht="39" customHeight="1">
      <c r="A145" s="53">
        <v>137</v>
      </c>
      <c r="B145" s="18" t="s">
        <v>212</v>
      </c>
      <c r="C145" s="18" t="e">
        <f>_xlfn.XLOOKUP(B145,[1]辅耗材!$B:$B,[1]辅耗材!$H:$H)</f>
        <v>#N/A</v>
      </c>
      <c r="D145" s="67">
        <v>2</v>
      </c>
      <c r="E145" s="114"/>
      <c r="F145" s="129"/>
      <c r="G145" s="124"/>
      <c r="H145" s="67">
        <v>0.2</v>
      </c>
      <c r="I145" s="141"/>
    </row>
    <row r="146" spans="1:9" s="3" customFormat="1" ht="39" customHeight="1">
      <c r="A146" s="53">
        <v>138</v>
      </c>
      <c r="B146" s="18" t="s">
        <v>213</v>
      </c>
      <c r="C146" s="18" t="e">
        <f>_xlfn.XLOOKUP(B146,[1]辅耗材!$B:$B,[1]辅耗材!$H:$H)</f>
        <v>#N/A</v>
      </c>
      <c r="D146" s="67">
        <v>10</v>
      </c>
      <c r="E146" s="114"/>
      <c r="F146" s="129"/>
      <c r="G146" s="124"/>
      <c r="H146" s="67">
        <v>0.2</v>
      </c>
      <c r="I146" s="141"/>
    </row>
    <row r="147" spans="1:9" s="3" customFormat="1" ht="39" customHeight="1">
      <c r="A147" s="53">
        <v>139</v>
      </c>
      <c r="B147" s="18" t="s">
        <v>214</v>
      </c>
      <c r="C147" s="18" t="e">
        <f>_xlfn.XLOOKUP(B147,[1]辅耗材!$B:$B,[1]辅耗材!$H:$H)</f>
        <v>#N/A</v>
      </c>
      <c r="D147" s="67">
        <v>10</v>
      </c>
      <c r="E147" s="114"/>
      <c r="F147" s="129"/>
      <c r="G147" s="124"/>
      <c r="H147" s="67">
        <v>0.2</v>
      </c>
      <c r="I147" s="141"/>
    </row>
    <row r="148" spans="1:9" s="3" customFormat="1" ht="39" customHeight="1">
      <c r="A148" s="53">
        <v>140</v>
      </c>
      <c r="B148" s="18" t="s">
        <v>215</v>
      </c>
      <c r="C148" s="18" t="e">
        <f>_xlfn.XLOOKUP(B148,[1]辅耗材!$B:$B,[1]辅耗材!$H:$H)</f>
        <v>#N/A</v>
      </c>
      <c r="D148" s="67">
        <v>10</v>
      </c>
      <c r="E148" s="114"/>
      <c r="F148" s="129"/>
      <c r="G148" s="124"/>
      <c r="H148" s="67">
        <v>0.6</v>
      </c>
      <c r="I148" s="141"/>
    </row>
    <row r="149" spans="1:9" s="3" customFormat="1" ht="39" customHeight="1">
      <c r="A149" s="53">
        <v>141</v>
      </c>
      <c r="B149" s="18" t="s">
        <v>216</v>
      </c>
      <c r="C149" s="18" t="e">
        <f>_xlfn.XLOOKUP(B149,[1]辅耗材!$B:$B,[1]辅耗材!$H:$H)</f>
        <v>#N/A</v>
      </c>
      <c r="D149" s="67">
        <v>10</v>
      </c>
      <c r="E149" s="115"/>
      <c r="F149" s="129"/>
      <c r="G149" s="125"/>
      <c r="H149" s="67">
        <v>0.6</v>
      </c>
      <c r="I149" s="141"/>
    </row>
    <row r="150" spans="1:9" s="3" customFormat="1" ht="39" customHeight="1">
      <c r="A150" s="53">
        <v>142</v>
      </c>
      <c r="B150" s="18" t="s">
        <v>217</v>
      </c>
      <c r="C150" s="18" t="e">
        <f>_xlfn.XLOOKUP(B150,[1]辅耗材!$B:$B,[1]辅耗材!$H:$H)</f>
        <v>#N/A</v>
      </c>
      <c r="D150" s="67">
        <v>2</v>
      </c>
      <c r="E150" s="76">
        <v>2</v>
      </c>
      <c r="F150" s="81">
        <v>0.02</v>
      </c>
      <c r="G150" s="77">
        <v>4.4000000000000004</v>
      </c>
      <c r="H150" s="67">
        <v>4.2</v>
      </c>
      <c r="I150" s="82" t="s">
        <v>218</v>
      </c>
    </row>
    <row r="151" spans="1:9" s="3" customFormat="1" ht="39" customHeight="1">
      <c r="A151" s="53">
        <v>143</v>
      </c>
      <c r="B151" s="18" t="s">
        <v>219</v>
      </c>
      <c r="C151" s="18" t="e">
        <f>_xlfn.XLOOKUP(B151,[1]辅耗材!$B:$B,[1]辅耗材!$H:$H)</f>
        <v>#N/A</v>
      </c>
      <c r="D151" s="67">
        <v>40</v>
      </c>
      <c r="E151" s="76">
        <v>1</v>
      </c>
      <c r="F151" s="81">
        <v>0.01</v>
      </c>
      <c r="G151" s="77">
        <v>1.6</v>
      </c>
      <c r="H151" s="67">
        <v>1.5</v>
      </c>
      <c r="I151" s="82" t="s">
        <v>220</v>
      </c>
    </row>
    <row r="152" spans="1:9" s="3" customFormat="1" ht="39" customHeight="1">
      <c r="A152" s="53">
        <v>144</v>
      </c>
      <c r="B152" s="18" t="s">
        <v>221</v>
      </c>
      <c r="C152" s="18" t="e">
        <f>_xlfn.XLOOKUP(B152,[1]辅耗材!$B:$B,[1]辅耗材!$H:$H)</f>
        <v>#N/A</v>
      </c>
      <c r="D152" s="67">
        <v>8</v>
      </c>
      <c r="E152" s="76">
        <v>8</v>
      </c>
      <c r="F152" s="81">
        <v>0.24</v>
      </c>
      <c r="G152" s="77">
        <v>16.64</v>
      </c>
      <c r="H152" s="67">
        <v>16.5</v>
      </c>
      <c r="I152" s="82" t="s">
        <v>222</v>
      </c>
    </row>
    <row r="153" spans="1:9" s="3" customFormat="1" ht="39" customHeight="1">
      <c r="A153" s="53">
        <v>145</v>
      </c>
      <c r="B153" s="18" t="s">
        <v>223</v>
      </c>
      <c r="C153" s="18" t="e">
        <f>_xlfn.XLOOKUP(B153,[1]辅耗材!$B:$B,[1]辅耗材!$H:$H)</f>
        <v>#N/A</v>
      </c>
      <c r="D153" s="67">
        <v>8</v>
      </c>
      <c r="E153" s="76">
        <v>1</v>
      </c>
      <c r="F153" s="81">
        <v>7.0000000000000007E-2</v>
      </c>
      <c r="G153" s="77">
        <v>1</v>
      </c>
      <c r="H153" s="67">
        <v>0.5</v>
      </c>
      <c r="I153" s="82" t="s">
        <v>224</v>
      </c>
    </row>
    <row r="154" spans="1:9" s="3" customFormat="1" ht="39" customHeight="1">
      <c r="A154" s="53">
        <v>146</v>
      </c>
      <c r="B154" s="18" t="s">
        <v>198</v>
      </c>
      <c r="C154" s="18" t="e">
        <f>_xlfn.XLOOKUP(B154,[1]辅耗材!$B:$B,[1]辅耗材!$H:$H)</f>
        <v>#N/A</v>
      </c>
      <c r="D154" s="67">
        <v>96</v>
      </c>
      <c r="E154" s="78">
        <v>16</v>
      </c>
      <c r="F154" s="79">
        <v>0.32</v>
      </c>
      <c r="G154" s="80">
        <v>112</v>
      </c>
      <c r="H154" s="67">
        <v>96</v>
      </c>
      <c r="I154" s="82" t="s">
        <v>225</v>
      </c>
    </row>
    <row r="155" spans="1:9" s="3" customFormat="1" ht="39" customHeight="1">
      <c r="A155" s="53">
        <v>147</v>
      </c>
      <c r="B155" s="18" t="s">
        <v>198</v>
      </c>
      <c r="C155" s="18" t="e">
        <f>_xlfn.XLOOKUP(B155,[1]辅耗材!$B:$B,[1]辅耗材!$H:$H)</f>
        <v>#N/A</v>
      </c>
      <c r="D155" s="67">
        <v>4</v>
      </c>
      <c r="E155" s="78">
        <v>1</v>
      </c>
      <c r="F155" s="79">
        <v>0.02</v>
      </c>
      <c r="G155" s="80">
        <v>7</v>
      </c>
      <c r="H155" s="67">
        <v>4</v>
      </c>
      <c r="I155" s="82" t="s">
        <v>226</v>
      </c>
    </row>
    <row r="156" spans="1:9" s="3" customFormat="1" ht="39" customHeight="1">
      <c r="A156" s="53">
        <v>148</v>
      </c>
      <c r="B156" s="18" t="s">
        <v>227</v>
      </c>
      <c r="C156" s="18" t="e">
        <f>_xlfn.XLOOKUP(B156,[1]辅耗材!$B:$B,[1]辅耗材!$H:$H)</f>
        <v>#N/A</v>
      </c>
      <c r="D156" s="67">
        <v>2</v>
      </c>
      <c r="E156" s="114">
        <v>1</v>
      </c>
      <c r="F156" s="126">
        <v>0.01</v>
      </c>
      <c r="G156" s="128">
        <v>1</v>
      </c>
      <c r="H156" s="67">
        <v>0.36</v>
      </c>
      <c r="I156" s="140" t="s">
        <v>228</v>
      </c>
    </row>
    <row r="157" spans="1:9" s="3" customFormat="1" ht="39" customHeight="1">
      <c r="A157" s="53">
        <v>149</v>
      </c>
      <c r="B157" s="18" t="s">
        <v>229</v>
      </c>
      <c r="C157" s="18" t="e">
        <f>_xlfn.XLOOKUP(B157,[1]辅耗材!$B:$B,[1]辅耗材!$H:$H)</f>
        <v>#N/A</v>
      </c>
      <c r="D157" s="67">
        <v>2</v>
      </c>
      <c r="E157" s="114"/>
      <c r="F157" s="128"/>
      <c r="G157" s="128"/>
      <c r="H157" s="67">
        <v>0.4</v>
      </c>
      <c r="I157" s="141"/>
    </row>
    <row r="158" spans="1:9" s="3" customFormat="1" ht="39" customHeight="1">
      <c r="A158" s="53">
        <v>150</v>
      </c>
      <c r="B158" s="18" t="s">
        <v>230</v>
      </c>
      <c r="C158" s="18" t="e">
        <f>_xlfn.XLOOKUP(B158,[1]辅耗材!$B:$B,[1]辅耗材!$H:$H)</f>
        <v>#N/A</v>
      </c>
      <c r="D158" s="67">
        <v>4</v>
      </c>
      <c r="E158" s="115"/>
      <c r="F158" s="127"/>
      <c r="G158" s="127"/>
      <c r="H158" s="67">
        <v>0.2</v>
      </c>
      <c r="I158" s="142"/>
    </row>
    <row r="159" spans="1:9" s="3" customFormat="1" ht="39" customHeight="1">
      <c r="A159" s="109" t="s">
        <v>231</v>
      </c>
      <c r="B159" s="110"/>
      <c r="C159" s="110"/>
      <c r="D159" s="83">
        <f>SUM(D17:D158)</f>
        <v>13726</v>
      </c>
      <c r="E159" s="83">
        <f>SUM(E17:E158)</f>
        <v>249</v>
      </c>
      <c r="F159" s="83">
        <f>SUM(F17:F158)</f>
        <v>20.11</v>
      </c>
      <c r="G159" s="84">
        <f>SUM(G17:G158)</f>
        <v>3821.05</v>
      </c>
      <c r="H159" s="84">
        <f>SUM(H17:H158)</f>
        <v>3550.09</v>
      </c>
      <c r="I159" s="92"/>
    </row>
    <row r="160" spans="1:9" s="35" customFormat="1" ht="23" customHeight="1">
      <c r="A160" s="85" t="str">
        <f>"PACKED IN "&amp;E159&amp;" "&amp;"PACKAGES ONLY."</f>
        <v>PACKED IN 249 PACKAGES ONLY.</v>
      </c>
      <c r="G160" s="86"/>
      <c r="I160" s="93"/>
    </row>
    <row r="161" spans="1:9" s="35" customFormat="1" ht="23" customHeight="1">
      <c r="A161" s="85" t="str">
        <f>"NET WEIGHT:"&amp;" "&amp;H159&amp;"  KGS"</f>
        <v>NET WEIGHT: 3550.09  KGS</v>
      </c>
      <c r="G161" s="86"/>
      <c r="I161" s="93"/>
    </row>
    <row r="162" spans="1:9" s="35" customFormat="1" ht="23" customHeight="1">
      <c r="A162" s="85" t="str">
        <f>"GROSS WEIGHT: "&amp;" "&amp;G159&amp;" KGS"</f>
        <v>GROSS WEIGHT:  3821.05 KGS</v>
      </c>
      <c r="G162" s="86"/>
      <c r="I162" s="93"/>
    </row>
    <row r="163" spans="1:9" s="35" customFormat="1" ht="23" customHeight="1">
      <c r="A163" s="85" t="str">
        <f>"TOTAL MEASUREMENT:"&amp;F159&amp;" CBM"</f>
        <v>TOTAL MEASUREMENT:20.11 CBM</v>
      </c>
      <c r="G163" s="86"/>
      <c r="I163" s="93"/>
    </row>
    <row r="164" spans="1:9" s="35" customFormat="1" ht="23" customHeight="1">
      <c r="A164" s="85" t="s">
        <v>232</v>
      </c>
      <c r="G164" s="86"/>
      <c r="I164" s="93"/>
    </row>
    <row r="165" spans="1:9" ht="23" customHeight="1">
      <c r="A165" s="87"/>
      <c r="B165" s="88"/>
      <c r="C165" s="88"/>
      <c r="D165" s="88"/>
      <c r="E165" s="88"/>
      <c r="F165" s="88"/>
      <c r="G165" s="89"/>
      <c r="I165" s="94"/>
    </row>
    <row r="166" spans="1:9">
      <c r="A166" s="90"/>
      <c r="B166" s="91"/>
      <c r="C166" s="91"/>
      <c r="D166" s="91"/>
      <c r="E166" s="91"/>
      <c r="F166" s="91"/>
      <c r="G166" s="91"/>
      <c r="H166" s="91"/>
      <c r="I166" s="95"/>
    </row>
  </sheetData>
  <autoFilter ref="A16:I164" xr:uid="{00000000-0009-0000-0000-000000000000}"/>
  <mergeCells count="112">
    <mergeCell ref="I134:I135"/>
    <mergeCell ref="I139:I140"/>
    <mergeCell ref="I142:I143"/>
    <mergeCell ref="I144:I149"/>
    <mergeCell ref="I156:I158"/>
    <mergeCell ref="B5:C6"/>
    <mergeCell ref="B9:C10"/>
    <mergeCell ref="G139:G140"/>
    <mergeCell ref="G142:G143"/>
    <mergeCell ref="G144:G149"/>
    <mergeCell ref="G156:G158"/>
    <mergeCell ref="I18:I20"/>
    <mergeCell ref="I22:I23"/>
    <mergeCell ref="I24:I26"/>
    <mergeCell ref="I28:I34"/>
    <mergeCell ref="I35:I43"/>
    <mergeCell ref="I46:I48"/>
    <mergeCell ref="I55:I66"/>
    <mergeCell ref="I67:I68"/>
    <mergeCell ref="I74:I75"/>
    <mergeCell ref="I76:I80"/>
    <mergeCell ref="I81:I82"/>
    <mergeCell ref="I85:I86"/>
    <mergeCell ref="I87:I92"/>
    <mergeCell ref="I95:I98"/>
    <mergeCell ref="I103:I104"/>
    <mergeCell ref="I105:I106"/>
    <mergeCell ref="I108:I110"/>
    <mergeCell ref="I111:I113"/>
    <mergeCell ref="I116:I131"/>
    <mergeCell ref="I132:I133"/>
    <mergeCell ref="F142:F143"/>
    <mergeCell ref="F144:F149"/>
    <mergeCell ref="F156:F158"/>
    <mergeCell ref="G18:G20"/>
    <mergeCell ref="G22:G23"/>
    <mergeCell ref="G24:G26"/>
    <mergeCell ref="G28:G34"/>
    <mergeCell ref="G35:G43"/>
    <mergeCell ref="G46:G48"/>
    <mergeCell ref="G55:G66"/>
    <mergeCell ref="G67:G68"/>
    <mergeCell ref="G74:G75"/>
    <mergeCell ref="G76:G80"/>
    <mergeCell ref="G81:G82"/>
    <mergeCell ref="G85:G86"/>
    <mergeCell ref="G87:G92"/>
    <mergeCell ref="G95:G98"/>
    <mergeCell ref="G103:G104"/>
    <mergeCell ref="G105:G106"/>
    <mergeCell ref="G108:G110"/>
    <mergeCell ref="G111:G113"/>
    <mergeCell ref="G116:G131"/>
    <mergeCell ref="G132:G133"/>
    <mergeCell ref="G134:G135"/>
    <mergeCell ref="E144:E149"/>
    <mergeCell ref="E156:E158"/>
    <mergeCell ref="F18:F20"/>
    <mergeCell ref="F22:F23"/>
    <mergeCell ref="F24:F26"/>
    <mergeCell ref="F28:F34"/>
    <mergeCell ref="F35:F43"/>
    <mergeCell ref="F46:F48"/>
    <mergeCell ref="F55:F66"/>
    <mergeCell ref="F67:F68"/>
    <mergeCell ref="F74:F75"/>
    <mergeCell ref="F76:F80"/>
    <mergeCell ref="F81:F82"/>
    <mergeCell ref="F85:F86"/>
    <mergeCell ref="F87:F92"/>
    <mergeCell ref="F95:F98"/>
    <mergeCell ref="F103:F104"/>
    <mergeCell ref="F105:F106"/>
    <mergeCell ref="F108:F110"/>
    <mergeCell ref="F111:F113"/>
    <mergeCell ref="F116:F131"/>
    <mergeCell ref="F132:F133"/>
    <mergeCell ref="F134:F135"/>
    <mergeCell ref="F139:F140"/>
    <mergeCell ref="A159:C159"/>
    <mergeCell ref="E18:E20"/>
    <mergeCell ref="E22:E23"/>
    <mergeCell ref="E24:E26"/>
    <mergeCell ref="E28:E34"/>
    <mergeCell ref="E35:E43"/>
    <mergeCell ref="E46:E48"/>
    <mergeCell ref="E55:E66"/>
    <mergeCell ref="E67:E68"/>
    <mergeCell ref="E74:E75"/>
    <mergeCell ref="E76:E80"/>
    <mergeCell ref="E81:E82"/>
    <mergeCell ref="E85:E86"/>
    <mergeCell ref="E87:E92"/>
    <mergeCell ref="E95:E98"/>
    <mergeCell ref="E103:E104"/>
    <mergeCell ref="E105:E106"/>
    <mergeCell ref="E108:E110"/>
    <mergeCell ref="E111:E113"/>
    <mergeCell ref="E116:E131"/>
    <mergeCell ref="E132:E133"/>
    <mergeCell ref="E134:E135"/>
    <mergeCell ref="E139:E140"/>
    <mergeCell ref="E142:E143"/>
    <mergeCell ref="A1:I1"/>
    <mergeCell ref="A2:I2"/>
    <mergeCell ref="A3:I3"/>
    <mergeCell ref="B8:C8"/>
    <mergeCell ref="F11:G11"/>
    <mergeCell ref="B12:C12"/>
    <mergeCell ref="F12:G12"/>
    <mergeCell ref="B13:C13"/>
    <mergeCell ref="F13:G13"/>
  </mergeCells>
  <dataValidations count="1">
    <dataValidation allowBlank="1" showInputMessage="1" showErrorMessage="1" sqref="B9:C10" xr:uid="{00000000-0002-0000-0000-000000000000}"/>
  </dataValidations>
  <pageMargins left="0.33055555555555599" right="0.156944444444444" top="0.74791666666666701" bottom="0.39305555555555599" header="0.31458333333333299" footer="0.31458333333333299"/>
  <pageSetup paperSize="9" scale="58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Z77"/>
  <sheetViews>
    <sheetView view="pageBreakPreview" zoomScaleNormal="90" workbookViewId="0">
      <selection activeCell="F13" sqref="F13"/>
    </sheetView>
  </sheetViews>
  <sheetFormatPr baseColWidth="10" defaultColWidth="9" defaultRowHeight="15"/>
  <cols>
    <col min="1" max="1" width="4.83203125" style="1" customWidth="1"/>
    <col min="2" max="2" width="22.6640625" style="1" customWidth="1"/>
    <col min="3" max="3" width="50.83203125" style="1" customWidth="1"/>
    <col min="4" max="4" width="13.1640625" style="1" customWidth="1"/>
    <col min="5" max="5" width="8.83203125" style="1" customWidth="1"/>
    <col min="6" max="6" width="12" style="1" customWidth="1"/>
    <col min="7" max="7" width="18.1640625" style="1" customWidth="1"/>
    <col min="8" max="8" width="10.6640625" style="2" customWidth="1"/>
    <col min="9" max="10" width="10.1640625" style="3" customWidth="1"/>
    <col min="11" max="11" width="9" style="4" customWidth="1"/>
    <col min="12" max="12" width="10.6640625" style="4" customWidth="1"/>
    <col min="13" max="13" width="11.6640625" style="1" customWidth="1"/>
    <col min="14" max="14" width="9" style="1" customWidth="1"/>
    <col min="15" max="18" width="12.83203125" style="1" customWidth="1"/>
    <col min="19" max="19" width="11.83203125" style="1" customWidth="1"/>
    <col min="20" max="21" width="12.1640625" style="1" customWidth="1"/>
    <col min="22" max="16384" width="9" style="1"/>
  </cols>
  <sheetData>
    <row r="1" spans="1:26" ht="49" customHeight="1">
      <c r="A1" s="144" t="s">
        <v>0</v>
      </c>
      <c r="B1" s="145"/>
      <c r="C1" s="145"/>
      <c r="D1" s="145"/>
      <c r="E1" s="145"/>
      <c r="F1" s="145"/>
      <c r="G1" s="146"/>
    </row>
    <row r="2" spans="1:26" ht="30" customHeight="1">
      <c r="A2" s="147" t="s">
        <v>1</v>
      </c>
      <c r="B2" s="148"/>
      <c r="C2" s="148"/>
      <c r="D2" s="148"/>
      <c r="E2" s="148"/>
      <c r="F2" s="148"/>
      <c r="G2" s="149"/>
    </row>
    <row r="3" spans="1:26" ht="30" customHeight="1">
      <c r="A3" s="150" t="s">
        <v>233</v>
      </c>
      <c r="B3" s="151"/>
      <c r="C3" s="151"/>
      <c r="D3" s="151"/>
      <c r="E3" s="151"/>
      <c r="F3" s="151"/>
      <c r="G3" s="152"/>
    </row>
    <row r="4" spans="1:26" ht="16" customHeight="1">
      <c r="A4" s="5" t="s">
        <v>234</v>
      </c>
      <c r="B4" s="6"/>
      <c r="C4" s="6"/>
      <c r="E4" s="6" t="s">
        <v>235</v>
      </c>
      <c r="F4" s="6" t="s">
        <v>236</v>
      </c>
      <c r="G4" s="7"/>
    </row>
    <row r="5" spans="1:26" ht="16" customHeight="1">
      <c r="A5" s="173" t="s">
        <v>12</v>
      </c>
      <c r="B5" s="174"/>
      <c r="C5" s="174"/>
      <c r="E5" s="8" t="s">
        <v>7</v>
      </c>
      <c r="F5" s="9">
        <v>45679</v>
      </c>
      <c r="G5" s="10"/>
    </row>
    <row r="6" spans="1:26" ht="16" customHeight="1">
      <c r="A6" s="173"/>
      <c r="B6" s="174"/>
      <c r="C6" s="174"/>
      <c r="E6" s="8" t="s">
        <v>237</v>
      </c>
      <c r="F6" s="11">
        <v>52987</v>
      </c>
      <c r="G6" s="12"/>
    </row>
    <row r="7" spans="1:26" ht="14.25" customHeight="1">
      <c r="A7" s="5" t="s">
        <v>238</v>
      </c>
      <c r="B7" s="6"/>
      <c r="C7" s="6"/>
      <c r="E7" s="153" t="s">
        <v>239</v>
      </c>
      <c r="F7" s="153"/>
      <c r="G7" s="154"/>
    </row>
    <row r="8" spans="1:26" ht="15" customHeight="1">
      <c r="A8" s="5" t="s">
        <v>240</v>
      </c>
      <c r="B8" s="6"/>
      <c r="C8" s="6"/>
      <c r="D8" s="6"/>
      <c r="E8" s="153" t="s">
        <v>241</v>
      </c>
      <c r="F8" s="153"/>
      <c r="G8" s="154"/>
      <c r="I8" s="155"/>
      <c r="J8" s="155"/>
      <c r="K8" s="155"/>
      <c r="L8" s="155"/>
    </row>
    <row r="9" spans="1:26" ht="18" customHeight="1">
      <c r="A9" s="13" t="s">
        <v>242</v>
      </c>
      <c r="B9" s="14"/>
      <c r="C9" s="6"/>
      <c r="D9" s="6"/>
      <c r="E9" s="153" t="s">
        <v>18</v>
      </c>
      <c r="F9" s="153"/>
      <c r="G9" s="154"/>
      <c r="S9" s="1" t="s">
        <v>243</v>
      </c>
      <c r="T9" s="1">
        <v>7.1879</v>
      </c>
    </row>
    <row r="10" spans="1:26" ht="16">
      <c r="A10" s="162" t="s">
        <v>244</v>
      </c>
      <c r="B10" s="163" t="s">
        <v>245</v>
      </c>
      <c r="C10" s="164" t="s">
        <v>23</v>
      </c>
      <c r="D10" s="16" t="s">
        <v>246</v>
      </c>
      <c r="E10" s="163" t="s">
        <v>247</v>
      </c>
      <c r="F10" s="163" t="s">
        <v>248</v>
      </c>
      <c r="G10" s="17" t="s">
        <v>249</v>
      </c>
      <c r="H10" s="166" t="s">
        <v>250</v>
      </c>
      <c r="I10" s="167" t="s">
        <v>251</v>
      </c>
      <c r="J10" s="167" t="s">
        <v>252</v>
      </c>
      <c r="K10" s="168" t="s">
        <v>253</v>
      </c>
      <c r="L10" s="168" t="s">
        <v>254</v>
      </c>
      <c r="M10" s="167" t="s">
        <v>255</v>
      </c>
      <c r="N10" s="167" t="s">
        <v>256</v>
      </c>
      <c r="O10" s="169" t="s">
        <v>257</v>
      </c>
      <c r="P10" s="169" t="s">
        <v>258</v>
      </c>
      <c r="Q10" s="170" t="s">
        <v>259</v>
      </c>
      <c r="R10" s="168" t="s">
        <v>260</v>
      </c>
      <c r="S10" s="168"/>
      <c r="T10" s="171" t="s">
        <v>261</v>
      </c>
      <c r="U10" s="25"/>
      <c r="V10" s="167" t="s">
        <v>262</v>
      </c>
      <c r="W10" s="167" t="s">
        <v>263</v>
      </c>
      <c r="X10" s="168" t="s">
        <v>264</v>
      </c>
      <c r="Y10" s="168" t="s">
        <v>265</v>
      </c>
      <c r="Z10" s="168" t="s">
        <v>266</v>
      </c>
    </row>
    <row r="11" spans="1:26" ht="16">
      <c r="A11" s="162"/>
      <c r="B11" s="163"/>
      <c r="C11" s="165"/>
      <c r="D11" s="16" t="s">
        <v>267</v>
      </c>
      <c r="E11" s="163"/>
      <c r="F11" s="163"/>
      <c r="G11" s="17" t="s">
        <v>267</v>
      </c>
      <c r="H11" s="166"/>
      <c r="I11" s="168"/>
      <c r="J11" s="168"/>
      <c r="K11" s="168"/>
      <c r="L11" s="168"/>
      <c r="M11" s="168"/>
      <c r="N11" s="168"/>
      <c r="O11" s="170"/>
      <c r="P11" s="170"/>
      <c r="Q11" s="170"/>
      <c r="R11" s="168"/>
      <c r="S11" s="168"/>
      <c r="T11" s="172"/>
      <c r="V11" s="168"/>
      <c r="W11" s="168"/>
      <c r="X11" s="168"/>
      <c r="Y11" s="168"/>
      <c r="Z11" s="168"/>
    </row>
    <row r="12" spans="1:26" ht="31" customHeight="1">
      <c r="A12" s="15">
        <v>1</v>
      </c>
      <c r="B12" s="18" t="s">
        <v>44</v>
      </c>
      <c r="C12" s="19" t="str">
        <f>VLOOKUP(B12,' PL '!B:C,2,FALSE)</f>
        <v>Airtight valve</v>
      </c>
      <c r="D12" s="20">
        <v>51.190199999999997</v>
      </c>
      <c r="E12" s="21">
        <f ca="1">SUMIF(' PL '!B:D,B12,' PL '!D:D)</f>
        <v>5</v>
      </c>
      <c r="F12" s="22" t="s">
        <v>268</v>
      </c>
      <c r="G12" s="23">
        <f ca="1">ROUND(E12*D12,2)</f>
        <v>255.95</v>
      </c>
      <c r="H12" s="1">
        <f ca="1">SUMIF(' PL '!B:H,B:B,' PL '!H:H)</f>
        <v>1.23</v>
      </c>
      <c r="I12" s="3">
        <v>350</v>
      </c>
      <c r="J12" s="3">
        <f ca="1">I12*E12</f>
        <v>1750</v>
      </c>
      <c r="K12" s="4">
        <f>I12*1.05</f>
        <v>367.5</v>
      </c>
      <c r="L12" s="4">
        <f ca="1">K12*E12</f>
        <v>1837.5</v>
      </c>
      <c r="P12" s="1" t="e">
        <f ca="1">#REF!*H12</f>
        <v>#REF!</v>
      </c>
      <c r="Q12" s="1" t="e">
        <f ca="1">P12+L12</f>
        <v>#REF!</v>
      </c>
      <c r="R12" s="1" t="e">
        <f ca="1">Q12/E12</f>
        <v>#REF!</v>
      </c>
      <c r="S12" s="1" t="e">
        <f ca="1">ROUND(R12,2)</f>
        <v>#REF!</v>
      </c>
      <c r="T12" s="1" t="e">
        <f ca="1">S12/$T$9</f>
        <v>#REF!</v>
      </c>
      <c r="U12" s="1" t="e">
        <f ca="1">ROUND(T12,4)</f>
        <v>#REF!</v>
      </c>
      <c r="V12" s="25" t="s">
        <v>269</v>
      </c>
      <c r="W12" s="1" t="s">
        <v>270</v>
      </c>
      <c r="X12" s="1" t="s">
        <v>271</v>
      </c>
      <c r="Y12" s="1" t="s">
        <v>272</v>
      </c>
    </row>
    <row r="13" spans="1:26" ht="31" customHeight="1">
      <c r="A13" s="15">
        <v>2</v>
      </c>
      <c r="B13" s="18" t="s">
        <v>48</v>
      </c>
      <c r="C13" s="19" t="str">
        <f>VLOOKUP(B13,' PL '!B:C,2,FALSE)</f>
        <v>Point Bit</v>
      </c>
      <c r="D13" s="20">
        <v>0.73180000000000001</v>
      </c>
      <c r="E13" s="21">
        <f ca="1">SUMIF(' PL '!B:D,B13,' PL '!D:D)</f>
        <v>500</v>
      </c>
      <c r="F13" s="22" t="s">
        <v>268</v>
      </c>
      <c r="G13" s="23">
        <f t="shared" ref="G13:G33" ca="1" si="0">ROUND(E13*D13,2)</f>
        <v>365.9</v>
      </c>
      <c r="H13" s="1">
        <f ca="1">SUMIF(' PL '!B:H,B:B,' PL '!H:H)</f>
        <v>2.5</v>
      </c>
      <c r="I13" s="3">
        <v>5</v>
      </c>
      <c r="J13" s="3">
        <f t="shared" ref="J13:J33" ca="1" si="1">I13*E13</f>
        <v>2500</v>
      </c>
      <c r="K13" s="4">
        <f t="shared" ref="K13:K33" si="2">I13*1.05</f>
        <v>5.25</v>
      </c>
      <c r="L13" s="4">
        <f t="shared" ref="L13:L33" ca="1" si="3">K13*E13</f>
        <v>2625</v>
      </c>
      <c r="P13" s="1" t="e">
        <f ca="1">#REF!*H13</f>
        <v>#REF!</v>
      </c>
      <c r="Q13" s="1" t="e">
        <f t="shared" ref="Q13:Q33" ca="1" si="4">P13+L13</f>
        <v>#REF!</v>
      </c>
      <c r="R13" s="1" t="e">
        <f t="shared" ref="R13:R33" ca="1" si="5">Q13/E13</f>
        <v>#REF!</v>
      </c>
      <c r="S13" s="1" t="e">
        <f t="shared" ref="S13:S33" ca="1" si="6">ROUND(R13,2)</f>
        <v>#REF!</v>
      </c>
      <c r="T13" s="1" t="e">
        <f t="shared" ref="T13:T33" ca="1" si="7">S13/$T$9</f>
        <v>#REF!</v>
      </c>
      <c r="U13" s="1" t="e">
        <f t="shared" ref="U13:U33" ca="1" si="8">ROUND(T13,4)</f>
        <v>#REF!</v>
      </c>
      <c r="V13" s="25" t="s">
        <v>269</v>
      </c>
      <c r="W13" s="1" t="s">
        <v>273</v>
      </c>
      <c r="X13" s="1" t="s">
        <v>271</v>
      </c>
      <c r="Y13" s="1" t="s">
        <v>272</v>
      </c>
    </row>
    <row r="14" spans="1:26" ht="31" customHeight="1">
      <c r="A14" s="15">
        <v>3</v>
      </c>
      <c r="B14" s="18" t="s">
        <v>49</v>
      </c>
      <c r="C14" s="19" t="str">
        <f>VLOOKUP(B14,' PL '!B:C,2,FALSE)</f>
        <v>Solder tip</v>
      </c>
      <c r="D14" s="20">
        <v>0.73180000000000001</v>
      </c>
      <c r="E14" s="21">
        <f ca="1">SUMIF(' PL '!B:D,B14,' PL '!D:D)</f>
        <v>400</v>
      </c>
      <c r="F14" s="22" t="s">
        <v>268</v>
      </c>
      <c r="G14" s="23">
        <f t="shared" ca="1" si="0"/>
        <v>292.72000000000003</v>
      </c>
      <c r="H14" s="1">
        <f ca="1">SUMIF(' PL '!B:H,B:B,' PL '!H:H)</f>
        <v>2</v>
      </c>
      <c r="I14" s="3">
        <v>5</v>
      </c>
      <c r="J14" s="3">
        <f t="shared" ca="1" si="1"/>
        <v>2000</v>
      </c>
      <c r="K14" s="4">
        <f t="shared" si="2"/>
        <v>5.25</v>
      </c>
      <c r="L14" s="4">
        <f t="shared" ca="1" si="3"/>
        <v>2100</v>
      </c>
      <c r="P14" s="1" t="e">
        <f ca="1">#REF!*H14</f>
        <v>#REF!</v>
      </c>
      <c r="Q14" s="1" t="e">
        <f t="shared" ca="1" si="4"/>
        <v>#REF!</v>
      </c>
      <c r="R14" s="1" t="e">
        <f t="shared" ca="1" si="5"/>
        <v>#REF!</v>
      </c>
      <c r="S14" s="1" t="e">
        <f t="shared" ca="1" si="6"/>
        <v>#REF!</v>
      </c>
      <c r="T14" s="1" t="e">
        <f t="shared" ca="1" si="7"/>
        <v>#REF!</v>
      </c>
      <c r="U14" s="1" t="e">
        <f t="shared" ca="1" si="8"/>
        <v>#REF!</v>
      </c>
      <c r="V14" s="25" t="s">
        <v>269</v>
      </c>
      <c r="W14" s="1" t="s">
        <v>273</v>
      </c>
      <c r="X14" s="1" t="s">
        <v>271</v>
      </c>
      <c r="Y14" s="1" t="s">
        <v>272</v>
      </c>
    </row>
    <row r="15" spans="1:26" ht="31" customHeight="1">
      <c r="A15" s="15">
        <v>4</v>
      </c>
      <c r="B15" s="18" t="s">
        <v>50</v>
      </c>
      <c r="C15" s="19" t="str">
        <f>VLOOKUP(B15,' PL '!B:C,2,FALSE)</f>
        <v>Solder tip-900M-T-2C</v>
      </c>
      <c r="D15" s="20">
        <v>0.73180000000000001</v>
      </c>
      <c r="E15" s="21">
        <f ca="1">SUMIF(' PL '!B:D,B15,' PL '!D:D)</f>
        <v>40</v>
      </c>
      <c r="F15" s="22" t="s">
        <v>268</v>
      </c>
      <c r="G15" s="23">
        <f t="shared" ca="1" si="0"/>
        <v>29.27</v>
      </c>
      <c r="H15" s="1">
        <f ca="1">SUMIF(' PL '!B:H,B:B,' PL '!H:H)</f>
        <v>0.2</v>
      </c>
      <c r="I15" s="3">
        <v>5</v>
      </c>
      <c r="J15" s="3">
        <f t="shared" ca="1" si="1"/>
        <v>200</v>
      </c>
      <c r="K15" s="4">
        <f t="shared" si="2"/>
        <v>5.25</v>
      </c>
      <c r="L15" s="4">
        <f t="shared" ca="1" si="3"/>
        <v>210</v>
      </c>
      <c r="P15" s="1" t="e">
        <f ca="1">#REF!*H15</f>
        <v>#REF!</v>
      </c>
      <c r="Q15" s="1" t="e">
        <f t="shared" ca="1" si="4"/>
        <v>#REF!</v>
      </c>
      <c r="R15" s="1" t="e">
        <f t="shared" ca="1" si="5"/>
        <v>#REF!</v>
      </c>
      <c r="S15" s="1" t="e">
        <f t="shared" ca="1" si="6"/>
        <v>#REF!</v>
      </c>
      <c r="T15" s="1" t="e">
        <f t="shared" ca="1" si="7"/>
        <v>#REF!</v>
      </c>
      <c r="U15" s="1" t="e">
        <f t="shared" ca="1" si="8"/>
        <v>#REF!</v>
      </c>
      <c r="V15" s="25" t="s">
        <v>269</v>
      </c>
      <c r="W15" s="1" t="s">
        <v>273</v>
      </c>
      <c r="X15" s="1" t="s">
        <v>271</v>
      </c>
      <c r="Y15" s="1" t="s">
        <v>272</v>
      </c>
    </row>
    <row r="16" spans="1:26" ht="31" customHeight="1">
      <c r="A16" s="15">
        <v>5</v>
      </c>
      <c r="B16" s="18" t="s">
        <v>51</v>
      </c>
      <c r="C16" s="19" t="str">
        <f>VLOOKUP(B16,' PL '!B:C,2,FALSE)</f>
        <v>Solder tip</v>
      </c>
      <c r="D16" s="20">
        <v>0.43959999999999999</v>
      </c>
      <c r="E16" s="21">
        <f ca="1">SUMIF(' PL '!B:D,B16,' PL '!D:D)</f>
        <v>40</v>
      </c>
      <c r="F16" s="22" t="s">
        <v>268</v>
      </c>
      <c r="G16" s="23">
        <f t="shared" ca="1" si="0"/>
        <v>17.579999999999998</v>
      </c>
      <c r="H16" s="1">
        <f ca="1">SUMIF(' PL '!B:H,B:B,' PL '!H:H)</f>
        <v>0.2</v>
      </c>
      <c r="I16" s="3">
        <v>3</v>
      </c>
      <c r="J16" s="3">
        <f t="shared" ca="1" si="1"/>
        <v>120</v>
      </c>
      <c r="K16" s="4">
        <f t="shared" si="2"/>
        <v>3.15</v>
      </c>
      <c r="L16" s="4">
        <f t="shared" ca="1" si="3"/>
        <v>126</v>
      </c>
      <c r="P16" s="1" t="e">
        <f ca="1">#REF!*H16</f>
        <v>#REF!</v>
      </c>
      <c r="Q16" s="1" t="e">
        <f t="shared" ca="1" si="4"/>
        <v>#REF!</v>
      </c>
      <c r="R16" s="1" t="e">
        <f t="shared" ca="1" si="5"/>
        <v>#REF!</v>
      </c>
      <c r="S16" s="1" t="e">
        <f t="shared" ca="1" si="6"/>
        <v>#REF!</v>
      </c>
      <c r="T16" s="1" t="e">
        <f t="shared" ca="1" si="7"/>
        <v>#REF!</v>
      </c>
      <c r="U16" s="1" t="e">
        <f t="shared" ca="1" si="8"/>
        <v>#REF!</v>
      </c>
      <c r="V16" s="25" t="s">
        <v>269</v>
      </c>
      <c r="W16" s="1" t="s">
        <v>273</v>
      </c>
      <c r="X16" s="1" t="s">
        <v>271</v>
      </c>
      <c r="Y16" s="1" t="s">
        <v>272</v>
      </c>
    </row>
    <row r="17" spans="1:25" ht="31" customHeight="1">
      <c r="A17" s="15">
        <v>6</v>
      </c>
      <c r="B17" s="18" t="s">
        <v>52</v>
      </c>
      <c r="C17" s="19" t="str">
        <f>VLOOKUP(B17,' PL '!B:C,2,FALSE)</f>
        <v>Thermocouple</v>
      </c>
      <c r="D17" s="20">
        <v>0.1767</v>
      </c>
      <c r="E17" s="21">
        <f ca="1">SUMIF(' PL '!B:D,B17,' PL '!D:D)</f>
        <v>140</v>
      </c>
      <c r="F17" s="22" t="s">
        <v>268</v>
      </c>
      <c r="G17" s="23">
        <f t="shared" ca="1" si="0"/>
        <v>24.74</v>
      </c>
      <c r="H17" s="1">
        <f ca="1">SUMIF(' PL '!B:H,B:B,' PL '!H:H)</f>
        <v>0.7</v>
      </c>
      <c r="I17" s="3">
        <v>1.2</v>
      </c>
      <c r="J17" s="3">
        <f t="shared" ca="1" si="1"/>
        <v>168</v>
      </c>
      <c r="K17" s="4">
        <f t="shared" si="2"/>
        <v>1.26</v>
      </c>
      <c r="L17" s="4">
        <f t="shared" ca="1" si="3"/>
        <v>176.4</v>
      </c>
      <c r="P17" s="1" t="e">
        <f ca="1">#REF!*H17</f>
        <v>#REF!</v>
      </c>
      <c r="Q17" s="1" t="e">
        <f t="shared" ca="1" si="4"/>
        <v>#REF!</v>
      </c>
      <c r="R17" s="1" t="e">
        <f t="shared" ca="1" si="5"/>
        <v>#REF!</v>
      </c>
      <c r="S17" s="1" t="e">
        <f t="shared" ca="1" si="6"/>
        <v>#REF!</v>
      </c>
      <c r="T17" s="1" t="e">
        <f t="shared" ca="1" si="7"/>
        <v>#REF!</v>
      </c>
      <c r="U17" s="1" t="e">
        <f t="shared" ca="1" si="8"/>
        <v>#REF!</v>
      </c>
      <c r="V17" s="25" t="s">
        <v>269</v>
      </c>
      <c r="W17" s="1" t="s">
        <v>274</v>
      </c>
      <c r="X17" s="1" t="s">
        <v>271</v>
      </c>
      <c r="Y17" s="1" t="s">
        <v>272</v>
      </c>
    </row>
    <row r="18" spans="1:25" ht="31" customHeight="1">
      <c r="A18" s="15">
        <v>7</v>
      </c>
      <c r="B18" s="18" t="s">
        <v>53</v>
      </c>
      <c r="C18" s="19" t="str">
        <f>VLOOKUP(B18,' PL '!B:C,2,FALSE)</f>
        <v>Soldering sponge-size:60mm X 55mm</v>
      </c>
      <c r="D18" s="20">
        <v>0.14610000000000001</v>
      </c>
      <c r="E18" s="21">
        <f ca="1">SUMIF(' PL '!B:D,B18,' PL '!D:D)</f>
        <v>250</v>
      </c>
      <c r="F18" s="22" t="s">
        <v>268</v>
      </c>
      <c r="G18" s="23">
        <f t="shared" ca="1" si="0"/>
        <v>36.53</v>
      </c>
      <c r="H18" s="1">
        <f ca="1">SUMIF(' PL '!B:H,B:B,' PL '!H:H)</f>
        <v>1.25</v>
      </c>
      <c r="I18" s="3">
        <v>0.99</v>
      </c>
      <c r="J18" s="3">
        <f t="shared" ca="1" si="1"/>
        <v>247.5</v>
      </c>
      <c r="K18" s="4">
        <f t="shared" si="2"/>
        <v>1.0395000000000001</v>
      </c>
      <c r="L18" s="4">
        <f t="shared" ca="1" si="3"/>
        <v>259.875</v>
      </c>
      <c r="P18" s="1" t="e">
        <f ca="1">#REF!*H18</f>
        <v>#REF!</v>
      </c>
      <c r="Q18" s="1" t="e">
        <f t="shared" ca="1" si="4"/>
        <v>#REF!</v>
      </c>
      <c r="R18" s="1" t="e">
        <f t="shared" ca="1" si="5"/>
        <v>#REF!</v>
      </c>
      <c r="S18" s="1" t="e">
        <f t="shared" ca="1" si="6"/>
        <v>#REF!</v>
      </c>
      <c r="T18" s="1" t="e">
        <f t="shared" ca="1" si="7"/>
        <v>#REF!</v>
      </c>
      <c r="U18" s="1" t="e">
        <f t="shared" ca="1" si="8"/>
        <v>#REF!</v>
      </c>
      <c r="V18" s="25" t="s">
        <v>269</v>
      </c>
      <c r="W18" s="1" t="s">
        <v>275</v>
      </c>
      <c r="X18" s="1" t="s">
        <v>271</v>
      </c>
      <c r="Y18" s="1" t="s">
        <v>272</v>
      </c>
    </row>
    <row r="19" spans="1:25" ht="31" customHeight="1">
      <c r="A19" s="15">
        <v>8</v>
      </c>
      <c r="B19" s="18" t="s">
        <v>54</v>
      </c>
      <c r="C19" s="19" t="str">
        <f>VLOOKUP(B19,' PL '!B:C,2,FALSE)</f>
        <v>Screw Bit(Hexagonal)</v>
      </c>
      <c r="D19" s="20">
        <v>0.1948</v>
      </c>
      <c r="E19" s="21">
        <f ca="1">SUMIF(' PL '!B:D,B19,' PL '!D:D)</f>
        <v>388</v>
      </c>
      <c r="F19" s="22" t="s">
        <v>268</v>
      </c>
      <c r="G19" s="23">
        <f t="shared" ca="1" si="0"/>
        <v>75.58</v>
      </c>
      <c r="H19" s="1">
        <f ca="1">SUMIF(' PL '!B:H,B:B,' PL '!H:H)</f>
        <v>3.49</v>
      </c>
      <c r="I19" s="3">
        <v>1.32</v>
      </c>
      <c r="J19" s="3">
        <f t="shared" ca="1" si="1"/>
        <v>512.16</v>
      </c>
      <c r="K19" s="4">
        <f t="shared" si="2"/>
        <v>1.3859999999999999</v>
      </c>
      <c r="L19" s="4">
        <f t="shared" ca="1" si="3"/>
        <v>537.76799999999992</v>
      </c>
      <c r="P19" s="1" t="e">
        <f ca="1">#REF!*H19</f>
        <v>#REF!</v>
      </c>
      <c r="Q19" s="1" t="e">
        <f t="shared" ca="1" si="4"/>
        <v>#REF!</v>
      </c>
      <c r="R19" s="1" t="e">
        <f t="shared" ca="1" si="5"/>
        <v>#REF!</v>
      </c>
      <c r="S19" s="1" t="e">
        <f t="shared" ca="1" si="6"/>
        <v>#REF!</v>
      </c>
      <c r="T19" s="1" t="e">
        <f t="shared" ca="1" si="7"/>
        <v>#REF!</v>
      </c>
      <c r="U19" s="1" t="e">
        <f t="shared" ca="1" si="8"/>
        <v>#REF!</v>
      </c>
      <c r="V19" s="25" t="s">
        <v>269</v>
      </c>
      <c r="W19" s="1" t="s">
        <v>276</v>
      </c>
      <c r="X19" s="1" t="s">
        <v>271</v>
      </c>
      <c r="Y19" s="1" t="s">
        <v>272</v>
      </c>
    </row>
    <row r="20" spans="1:25" ht="31" customHeight="1">
      <c r="A20" s="15">
        <v>9</v>
      </c>
      <c r="B20" s="18" t="s">
        <v>56</v>
      </c>
      <c r="C20" s="19" t="str">
        <f>VLOOKUP(B20,' PL '!B:C,2,FALSE)</f>
        <v>Screw Bit(Hexagonal)</v>
      </c>
      <c r="D20" s="20">
        <v>0.1948</v>
      </c>
      <c r="E20" s="21">
        <f ca="1">SUMIF(' PL '!B:D,B20,' PL '!D:D)</f>
        <v>457</v>
      </c>
      <c r="F20" s="22" t="s">
        <v>268</v>
      </c>
      <c r="G20" s="23">
        <f t="shared" ca="1" si="0"/>
        <v>89.02</v>
      </c>
      <c r="H20" s="1">
        <f ca="1">SUMIF(' PL '!B:H,B:B,' PL '!H:H)</f>
        <v>4.1100000000000003</v>
      </c>
      <c r="I20" s="3">
        <v>1.32</v>
      </c>
      <c r="J20" s="3">
        <f t="shared" ca="1" si="1"/>
        <v>603.24</v>
      </c>
      <c r="K20" s="4">
        <f t="shared" si="2"/>
        <v>1.3859999999999999</v>
      </c>
      <c r="L20" s="4">
        <f t="shared" ca="1" si="3"/>
        <v>633.40199999999993</v>
      </c>
      <c r="P20" s="1" t="e">
        <f ca="1">#REF!*H20</f>
        <v>#REF!</v>
      </c>
      <c r="Q20" s="1" t="e">
        <f t="shared" ca="1" si="4"/>
        <v>#REF!</v>
      </c>
      <c r="R20" s="1" t="e">
        <f t="shared" ca="1" si="5"/>
        <v>#REF!</v>
      </c>
      <c r="S20" s="1" t="e">
        <f t="shared" ca="1" si="6"/>
        <v>#REF!</v>
      </c>
      <c r="T20" s="1" t="e">
        <f t="shared" ca="1" si="7"/>
        <v>#REF!</v>
      </c>
      <c r="U20" s="1" t="e">
        <f t="shared" ca="1" si="8"/>
        <v>#REF!</v>
      </c>
      <c r="V20" s="25" t="s">
        <v>269</v>
      </c>
      <c r="W20" s="1" t="s">
        <v>276</v>
      </c>
      <c r="X20" s="1" t="s">
        <v>271</v>
      </c>
      <c r="Y20" s="1" t="s">
        <v>272</v>
      </c>
    </row>
    <row r="21" spans="1:25" ht="31" customHeight="1">
      <c r="A21" s="15">
        <v>10</v>
      </c>
      <c r="B21" s="18" t="s">
        <v>57</v>
      </c>
      <c r="C21" s="19" t="str">
        <f>VLOOKUP(B21,' PL '!B:C,2,FALSE)</f>
        <v>Screw Bit(Hexagonal)</v>
      </c>
      <c r="D21" s="20">
        <v>0.1948</v>
      </c>
      <c r="E21" s="21">
        <f ca="1">SUMIF(' PL '!B:D,B21,' PL '!D:D)</f>
        <v>458</v>
      </c>
      <c r="F21" s="22" t="s">
        <v>268</v>
      </c>
      <c r="G21" s="23">
        <f t="shared" ca="1" si="0"/>
        <v>89.22</v>
      </c>
      <c r="H21" s="1">
        <f ca="1">SUMIF(' PL '!B:H,B:B,' PL '!H:H)</f>
        <v>4.12</v>
      </c>
      <c r="I21" s="3">
        <v>1.32</v>
      </c>
      <c r="J21" s="3">
        <f t="shared" ca="1" si="1"/>
        <v>604.56000000000006</v>
      </c>
      <c r="K21" s="4">
        <f t="shared" si="2"/>
        <v>1.3859999999999999</v>
      </c>
      <c r="L21" s="4">
        <f t="shared" ca="1" si="3"/>
        <v>634.7879999999999</v>
      </c>
      <c r="P21" s="1" t="e">
        <f ca="1">#REF!*H21</f>
        <v>#REF!</v>
      </c>
      <c r="Q21" s="1" t="e">
        <f t="shared" ca="1" si="4"/>
        <v>#REF!</v>
      </c>
      <c r="R21" s="1" t="e">
        <f t="shared" ca="1" si="5"/>
        <v>#REF!</v>
      </c>
      <c r="S21" s="1" t="e">
        <f t="shared" ca="1" si="6"/>
        <v>#REF!</v>
      </c>
      <c r="T21" s="1" t="e">
        <f t="shared" ca="1" si="7"/>
        <v>#REF!</v>
      </c>
      <c r="U21" s="1" t="e">
        <f t="shared" ca="1" si="8"/>
        <v>#REF!</v>
      </c>
      <c r="V21" s="25" t="s">
        <v>269</v>
      </c>
      <c r="W21" s="1" t="s">
        <v>276</v>
      </c>
      <c r="X21" s="1" t="s">
        <v>271</v>
      </c>
      <c r="Y21" s="1" t="s">
        <v>272</v>
      </c>
    </row>
    <row r="22" spans="1:25" ht="31" customHeight="1">
      <c r="A22" s="15">
        <v>11</v>
      </c>
      <c r="B22" s="18" t="s">
        <v>58</v>
      </c>
      <c r="C22" s="19" t="str">
        <f>VLOOKUP(B22,' PL '!B:C,2,FALSE)</f>
        <v>Screw Bit(Hexagonal)</v>
      </c>
      <c r="D22" s="20">
        <v>0.1948</v>
      </c>
      <c r="E22" s="21">
        <f ca="1">SUMIF(' PL '!B:D,B22,' PL '!D:D)</f>
        <v>287</v>
      </c>
      <c r="F22" s="22" t="s">
        <v>268</v>
      </c>
      <c r="G22" s="23">
        <f t="shared" ca="1" si="0"/>
        <v>55.91</v>
      </c>
      <c r="H22" s="1">
        <f ca="1">SUMIF(' PL '!B:H,B:B,' PL '!H:H)</f>
        <v>2.58</v>
      </c>
      <c r="I22" s="3">
        <v>1.32</v>
      </c>
      <c r="J22" s="3">
        <f t="shared" ca="1" si="1"/>
        <v>378.84000000000003</v>
      </c>
      <c r="K22" s="4">
        <f t="shared" si="2"/>
        <v>1.3859999999999999</v>
      </c>
      <c r="L22" s="4">
        <f t="shared" ca="1" si="3"/>
        <v>397.78199999999998</v>
      </c>
      <c r="P22" s="1" t="e">
        <f ca="1">#REF!*H22</f>
        <v>#REF!</v>
      </c>
      <c r="Q22" s="1" t="e">
        <f t="shared" ca="1" si="4"/>
        <v>#REF!</v>
      </c>
      <c r="R22" s="1" t="e">
        <f t="shared" ca="1" si="5"/>
        <v>#REF!</v>
      </c>
      <c r="S22" s="1" t="e">
        <f t="shared" ca="1" si="6"/>
        <v>#REF!</v>
      </c>
      <c r="T22" s="1" t="e">
        <f t="shared" ca="1" si="7"/>
        <v>#REF!</v>
      </c>
      <c r="U22" s="1" t="e">
        <f t="shared" ca="1" si="8"/>
        <v>#REF!</v>
      </c>
      <c r="V22" s="25" t="s">
        <v>269</v>
      </c>
      <c r="W22" s="1" t="s">
        <v>276</v>
      </c>
      <c r="X22" s="1" t="s">
        <v>271</v>
      </c>
      <c r="Y22" s="1" t="s">
        <v>272</v>
      </c>
    </row>
    <row r="23" spans="1:25" ht="31" customHeight="1">
      <c r="A23" s="15">
        <v>12</v>
      </c>
      <c r="B23" s="18" t="s">
        <v>59</v>
      </c>
      <c r="C23" s="19" t="str">
        <f>VLOOKUP(B23,' PL '!B:C,2,FALSE)</f>
        <v>Screw Bit-6.30X75XT6</v>
      </c>
      <c r="D23" s="20">
        <v>0.1948</v>
      </c>
      <c r="E23" s="21">
        <f ca="1">SUMIF(' PL '!B:D,B23,' PL '!D:D)</f>
        <v>40</v>
      </c>
      <c r="F23" s="22" t="s">
        <v>268</v>
      </c>
      <c r="G23" s="23">
        <f t="shared" ca="1" si="0"/>
        <v>7.79</v>
      </c>
      <c r="H23" s="1">
        <f ca="1">SUMIF(' PL '!B:H,B:B,' PL '!H:H)</f>
        <v>0.36</v>
      </c>
      <c r="I23" s="3">
        <v>1.32</v>
      </c>
      <c r="J23" s="3">
        <f t="shared" ca="1" si="1"/>
        <v>52.800000000000004</v>
      </c>
      <c r="K23" s="4">
        <f t="shared" si="2"/>
        <v>1.3859999999999999</v>
      </c>
      <c r="L23" s="4">
        <f t="shared" ca="1" si="3"/>
        <v>55.44</v>
      </c>
      <c r="P23" s="1" t="e">
        <f ca="1">#REF!*H23</f>
        <v>#REF!</v>
      </c>
      <c r="Q23" s="1" t="e">
        <f t="shared" ca="1" si="4"/>
        <v>#REF!</v>
      </c>
      <c r="R23" s="1" t="e">
        <f t="shared" ca="1" si="5"/>
        <v>#REF!</v>
      </c>
      <c r="S23" s="1" t="e">
        <f t="shared" ca="1" si="6"/>
        <v>#REF!</v>
      </c>
      <c r="T23" s="1" t="e">
        <f t="shared" ca="1" si="7"/>
        <v>#REF!</v>
      </c>
      <c r="U23" s="1" t="e">
        <f t="shared" ca="1" si="8"/>
        <v>#REF!</v>
      </c>
      <c r="V23" s="25" t="s">
        <v>269</v>
      </c>
      <c r="W23" s="1" t="s">
        <v>276</v>
      </c>
      <c r="X23" s="1" t="s">
        <v>271</v>
      </c>
      <c r="Y23" s="1" t="s">
        <v>272</v>
      </c>
    </row>
    <row r="24" spans="1:25" ht="31" customHeight="1">
      <c r="A24" s="15">
        <v>13</v>
      </c>
      <c r="B24" s="18" t="s">
        <v>60</v>
      </c>
      <c r="C24" s="19" t="str">
        <f>VLOOKUP(B24,' PL '!B:C,2,FALSE)</f>
        <v>Screw Bit-6.30X75XT7</v>
      </c>
      <c r="D24" s="20">
        <v>0.1948</v>
      </c>
      <c r="E24" s="21">
        <f ca="1">SUMIF(' PL '!B:D,B24,' PL '!D:D)</f>
        <v>60</v>
      </c>
      <c r="F24" s="22" t="s">
        <v>268</v>
      </c>
      <c r="G24" s="23">
        <f t="shared" ca="1" si="0"/>
        <v>11.69</v>
      </c>
      <c r="H24" s="1">
        <f ca="1">SUMIF(' PL '!B:H,B:B,' PL '!H:H)</f>
        <v>0.54</v>
      </c>
      <c r="I24" s="3">
        <v>1.32</v>
      </c>
      <c r="J24" s="3">
        <f t="shared" ca="1" si="1"/>
        <v>79.2</v>
      </c>
      <c r="K24" s="4">
        <f t="shared" si="2"/>
        <v>1.3859999999999999</v>
      </c>
      <c r="L24" s="4">
        <f t="shared" ca="1" si="3"/>
        <v>83.16</v>
      </c>
      <c r="P24" s="1" t="e">
        <f ca="1">#REF!*H24</f>
        <v>#REF!</v>
      </c>
      <c r="Q24" s="1" t="e">
        <f t="shared" ca="1" si="4"/>
        <v>#REF!</v>
      </c>
      <c r="R24" s="1" t="e">
        <f t="shared" ca="1" si="5"/>
        <v>#REF!</v>
      </c>
      <c r="S24" s="1" t="e">
        <f t="shared" ca="1" si="6"/>
        <v>#REF!</v>
      </c>
      <c r="T24" s="1" t="e">
        <f t="shared" ca="1" si="7"/>
        <v>#REF!</v>
      </c>
      <c r="U24" s="1" t="e">
        <f t="shared" ca="1" si="8"/>
        <v>#REF!</v>
      </c>
      <c r="V24" s="25" t="s">
        <v>269</v>
      </c>
      <c r="W24" s="1" t="s">
        <v>276</v>
      </c>
      <c r="X24" s="1" t="s">
        <v>271</v>
      </c>
      <c r="Y24" s="1" t="s">
        <v>272</v>
      </c>
    </row>
    <row r="25" spans="1:25" ht="31" customHeight="1">
      <c r="A25" s="15">
        <v>14</v>
      </c>
      <c r="B25" s="18" t="s">
        <v>61</v>
      </c>
      <c r="C25" s="19" t="str">
        <f>VLOOKUP(B25,' PL '!B:C,2,FALSE)</f>
        <v>Screw Bit-6.30X75XT8</v>
      </c>
      <c r="D25" s="20">
        <v>0.1948</v>
      </c>
      <c r="E25" s="21">
        <f ca="1">SUMIF(' PL '!B:D,B25,' PL '!D:D)</f>
        <v>50</v>
      </c>
      <c r="F25" s="22" t="s">
        <v>268</v>
      </c>
      <c r="G25" s="23">
        <f t="shared" ca="1" si="0"/>
        <v>9.74</v>
      </c>
      <c r="H25" s="1">
        <f ca="1">SUMIF(' PL '!B:H,B:B,' PL '!H:H)</f>
        <v>0.45</v>
      </c>
      <c r="I25" s="3">
        <v>1.32</v>
      </c>
      <c r="J25" s="3">
        <f t="shared" ca="1" si="1"/>
        <v>66</v>
      </c>
      <c r="K25" s="4">
        <f t="shared" si="2"/>
        <v>1.3859999999999999</v>
      </c>
      <c r="L25" s="4">
        <f t="shared" ca="1" si="3"/>
        <v>69.3</v>
      </c>
      <c r="P25" s="1" t="e">
        <f ca="1">#REF!*H25</f>
        <v>#REF!</v>
      </c>
      <c r="Q25" s="1" t="e">
        <f t="shared" ca="1" si="4"/>
        <v>#REF!</v>
      </c>
      <c r="R25" s="1" t="e">
        <f t="shared" ca="1" si="5"/>
        <v>#REF!</v>
      </c>
      <c r="S25" s="1" t="e">
        <f t="shared" ca="1" si="6"/>
        <v>#REF!</v>
      </c>
      <c r="T25" s="1" t="e">
        <f t="shared" ca="1" si="7"/>
        <v>#REF!</v>
      </c>
      <c r="U25" s="1" t="e">
        <f t="shared" ca="1" si="8"/>
        <v>#REF!</v>
      </c>
      <c r="V25" s="25" t="s">
        <v>269</v>
      </c>
      <c r="W25" s="1" t="s">
        <v>276</v>
      </c>
      <c r="X25" s="1" t="s">
        <v>271</v>
      </c>
      <c r="Y25" s="1" t="s">
        <v>272</v>
      </c>
    </row>
    <row r="26" spans="1:25" ht="31" customHeight="1">
      <c r="A26" s="15">
        <v>15</v>
      </c>
      <c r="B26" s="18" t="s">
        <v>62</v>
      </c>
      <c r="C26" s="19" t="str">
        <f>VLOOKUP(B26,' PL '!B:C,2,FALSE)</f>
        <v>Screw Bit-6.30X75XT9</v>
      </c>
      <c r="D26" s="20">
        <v>0.1948</v>
      </c>
      <c r="E26" s="21">
        <f ca="1">SUMIF(' PL '!B:D,B26,' PL '!D:D)</f>
        <v>50</v>
      </c>
      <c r="F26" s="22" t="s">
        <v>268</v>
      </c>
      <c r="G26" s="23">
        <f t="shared" ca="1" si="0"/>
        <v>9.74</v>
      </c>
      <c r="H26" s="1">
        <f ca="1">SUMIF(' PL '!B:H,B:B,' PL '!H:H)</f>
        <v>0.45</v>
      </c>
      <c r="I26" s="3">
        <v>1.32</v>
      </c>
      <c r="J26" s="3">
        <f t="shared" ca="1" si="1"/>
        <v>66</v>
      </c>
      <c r="K26" s="4">
        <f t="shared" si="2"/>
        <v>1.3859999999999999</v>
      </c>
      <c r="L26" s="4">
        <f t="shared" ca="1" si="3"/>
        <v>69.3</v>
      </c>
      <c r="P26" s="1" t="e">
        <f ca="1">#REF!*H26</f>
        <v>#REF!</v>
      </c>
      <c r="Q26" s="1" t="e">
        <f t="shared" ca="1" si="4"/>
        <v>#REF!</v>
      </c>
      <c r="R26" s="1" t="e">
        <f t="shared" ca="1" si="5"/>
        <v>#REF!</v>
      </c>
      <c r="S26" s="1" t="e">
        <f t="shared" ca="1" si="6"/>
        <v>#REF!</v>
      </c>
      <c r="T26" s="1" t="e">
        <f t="shared" ca="1" si="7"/>
        <v>#REF!</v>
      </c>
      <c r="U26" s="1" t="e">
        <f t="shared" ca="1" si="8"/>
        <v>#REF!</v>
      </c>
      <c r="V26" s="25" t="s">
        <v>269</v>
      </c>
      <c r="W26" s="1" t="s">
        <v>276</v>
      </c>
      <c r="X26" s="1" t="s">
        <v>271</v>
      </c>
      <c r="Y26" s="1" t="s">
        <v>272</v>
      </c>
    </row>
    <row r="27" spans="1:25" ht="31" customHeight="1">
      <c r="A27" s="15">
        <v>16</v>
      </c>
      <c r="B27" s="18" t="s">
        <v>63</v>
      </c>
      <c r="C27" s="19" t="str">
        <f>VLOOKUP(B27,' PL '!B:C,2,FALSE)</f>
        <v>Screw bit-6.30X75XT10</v>
      </c>
      <c r="D27" s="20">
        <v>0.1948</v>
      </c>
      <c r="E27" s="21">
        <f ca="1">SUMIF(' PL '!B:D,B27,' PL '!D:D)</f>
        <v>110</v>
      </c>
      <c r="F27" s="22" t="s">
        <v>268</v>
      </c>
      <c r="G27" s="23">
        <f t="shared" ca="1" si="0"/>
        <v>21.43</v>
      </c>
      <c r="H27" s="1">
        <f ca="1">SUMIF(' PL '!B:H,B:B,' PL '!H:H)</f>
        <v>0.99</v>
      </c>
      <c r="I27" s="3">
        <v>1.32</v>
      </c>
      <c r="J27" s="3">
        <f t="shared" ca="1" si="1"/>
        <v>145.20000000000002</v>
      </c>
      <c r="K27" s="4">
        <f t="shared" si="2"/>
        <v>1.3859999999999999</v>
      </c>
      <c r="L27" s="4">
        <f t="shared" ca="1" si="3"/>
        <v>152.45999999999998</v>
      </c>
      <c r="P27" s="1" t="e">
        <f ca="1">#REF!*H27</f>
        <v>#REF!</v>
      </c>
      <c r="Q27" s="1" t="e">
        <f t="shared" ca="1" si="4"/>
        <v>#REF!</v>
      </c>
      <c r="R27" s="1" t="e">
        <f t="shared" ca="1" si="5"/>
        <v>#REF!</v>
      </c>
      <c r="S27" s="1" t="e">
        <f t="shared" ca="1" si="6"/>
        <v>#REF!</v>
      </c>
      <c r="T27" s="1" t="e">
        <f t="shared" ca="1" si="7"/>
        <v>#REF!</v>
      </c>
      <c r="U27" s="1" t="e">
        <f t="shared" ca="1" si="8"/>
        <v>#REF!</v>
      </c>
      <c r="V27" s="25" t="s">
        <v>269</v>
      </c>
      <c r="W27" s="1" t="s">
        <v>276</v>
      </c>
      <c r="X27" s="1" t="s">
        <v>271</v>
      </c>
      <c r="Y27" s="1" t="s">
        <v>272</v>
      </c>
    </row>
    <row r="28" spans="1:25" ht="31" customHeight="1">
      <c r="A28" s="15">
        <v>17</v>
      </c>
      <c r="B28" s="18" t="s">
        <v>78</v>
      </c>
      <c r="C28" s="19" t="str">
        <f>VLOOKUP(B28,' PL '!B:C,2,FALSE)</f>
        <v>Shielding box</v>
      </c>
      <c r="D28" s="20">
        <v>503.50450000000001</v>
      </c>
      <c r="E28" s="21">
        <f ca="1">SUMIF(' PL '!B:D,B28,' PL '!D:D)</f>
        <v>10</v>
      </c>
      <c r="F28" s="22" t="s">
        <v>268</v>
      </c>
      <c r="G28" s="23">
        <f t="shared" ca="1" si="0"/>
        <v>5035.05</v>
      </c>
      <c r="H28" s="1">
        <f ca="1">SUMIF(' PL '!B:H,B:B,' PL '!H:H)</f>
        <v>270</v>
      </c>
      <c r="I28" s="3">
        <v>3400</v>
      </c>
      <c r="J28" s="3">
        <f t="shared" ca="1" si="1"/>
        <v>34000</v>
      </c>
      <c r="K28" s="4">
        <f t="shared" si="2"/>
        <v>3570</v>
      </c>
      <c r="L28" s="4">
        <f t="shared" ca="1" si="3"/>
        <v>35700</v>
      </c>
      <c r="P28" s="1" t="e">
        <f ca="1">#REF!*H28</f>
        <v>#REF!</v>
      </c>
      <c r="Q28" s="1" t="e">
        <f t="shared" ca="1" si="4"/>
        <v>#REF!</v>
      </c>
      <c r="R28" s="1" t="e">
        <f t="shared" ca="1" si="5"/>
        <v>#REF!</v>
      </c>
      <c r="S28" s="1" t="e">
        <f t="shared" ca="1" si="6"/>
        <v>#REF!</v>
      </c>
      <c r="T28" s="1" t="e">
        <f t="shared" ca="1" si="7"/>
        <v>#REF!</v>
      </c>
      <c r="U28" s="1" t="e">
        <f t="shared" ca="1" si="8"/>
        <v>#REF!</v>
      </c>
      <c r="V28" s="25" t="s">
        <v>277</v>
      </c>
      <c r="W28" s="1" t="s">
        <v>278</v>
      </c>
      <c r="X28" s="1" t="s">
        <v>271</v>
      </c>
      <c r="Y28" s="1" t="s">
        <v>279</v>
      </c>
    </row>
    <row r="29" spans="1:25" ht="31" customHeight="1">
      <c r="A29" s="15">
        <v>18</v>
      </c>
      <c r="B29" s="18" t="s">
        <v>80</v>
      </c>
      <c r="C29" s="19" t="str">
        <f>VLOOKUP(B29,' PL '!B:C,2,FALSE)</f>
        <v>Shielding box</v>
      </c>
      <c r="D29" s="20">
        <v>763.44690000000003</v>
      </c>
      <c r="E29" s="21">
        <f ca="1">SUMIF(' PL '!B:D,B29,' PL '!D:D)</f>
        <v>10</v>
      </c>
      <c r="F29" s="22" t="s">
        <v>268</v>
      </c>
      <c r="G29" s="23">
        <f t="shared" ca="1" si="0"/>
        <v>7634.47</v>
      </c>
      <c r="H29" s="1">
        <f ca="1">SUMIF(' PL '!B:H,B:B,' PL '!H:H)</f>
        <v>440</v>
      </c>
      <c r="I29" s="3">
        <v>5150</v>
      </c>
      <c r="J29" s="3">
        <f t="shared" ca="1" si="1"/>
        <v>51500</v>
      </c>
      <c r="K29" s="4">
        <f t="shared" si="2"/>
        <v>5407.5</v>
      </c>
      <c r="L29" s="4">
        <f t="shared" ca="1" si="3"/>
        <v>54075</v>
      </c>
      <c r="P29" s="1" t="e">
        <f ca="1">#REF!*H29</f>
        <v>#REF!</v>
      </c>
      <c r="Q29" s="1" t="e">
        <f t="shared" ca="1" si="4"/>
        <v>#REF!</v>
      </c>
      <c r="R29" s="1" t="e">
        <f t="shared" ca="1" si="5"/>
        <v>#REF!</v>
      </c>
      <c r="S29" s="1" t="e">
        <f t="shared" ca="1" si="6"/>
        <v>#REF!</v>
      </c>
      <c r="T29" s="1" t="e">
        <f t="shared" ca="1" si="7"/>
        <v>#REF!</v>
      </c>
      <c r="U29" s="1" t="e">
        <f t="shared" ca="1" si="8"/>
        <v>#REF!</v>
      </c>
      <c r="V29" s="25" t="s">
        <v>277</v>
      </c>
      <c r="W29" s="1" t="s">
        <v>278</v>
      </c>
      <c r="X29" s="1" t="s">
        <v>271</v>
      </c>
      <c r="Y29" s="1" t="s">
        <v>279</v>
      </c>
    </row>
    <row r="30" spans="1:25" ht="31" customHeight="1">
      <c r="A30" s="15">
        <v>19</v>
      </c>
      <c r="B30" s="18" t="s">
        <v>100</v>
      </c>
      <c r="C30" s="19" t="e">
        <f>VLOOKUP(B30,' PL '!B:C,2,FALSE)</f>
        <v>#N/A</v>
      </c>
      <c r="D30" s="20">
        <v>76.204499999999996</v>
      </c>
      <c r="E30" s="21">
        <f ca="1">SUMIF(' PL '!B:D,B30,' PL '!D:D)</f>
        <v>3</v>
      </c>
      <c r="F30" s="22" t="s">
        <v>268</v>
      </c>
      <c r="G30" s="23">
        <f t="shared" ca="1" si="0"/>
        <v>228.61</v>
      </c>
      <c r="H30" s="1">
        <f ca="1">SUMIF(' PL '!B:H,B:B,' PL '!H:H)</f>
        <v>2.88</v>
      </c>
      <c r="I30" s="3">
        <v>520</v>
      </c>
      <c r="J30" s="3">
        <f t="shared" ca="1" si="1"/>
        <v>1560</v>
      </c>
      <c r="K30" s="4">
        <f t="shared" si="2"/>
        <v>546</v>
      </c>
      <c r="L30" s="4">
        <f t="shared" ca="1" si="3"/>
        <v>1638</v>
      </c>
      <c r="P30" s="1" t="e">
        <f ca="1">#REF!*H30</f>
        <v>#REF!</v>
      </c>
      <c r="Q30" s="1" t="e">
        <f t="shared" ca="1" si="4"/>
        <v>#REF!</v>
      </c>
      <c r="R30" s="1" t="e">
        <f t="shared" ca="1" si="5"/>
        <v>#REF!</v>
      </c>
      <c r="S30" s="1" t="e">
        <f t="shared" ca="1" si="6"/>
        <v>#REF!</v>
      </c>
      <c r="T30" s="1" t="e">
        <f t="shared" ca="1" si="7"/>
        <v>#REF!</v>
      </c>
      <c r="U30" s="1" t="e">
        <f t="shared" ca="1" si="8"/>
        <v>#REF!</v>
      </c>
      <c r="V30" s="25" t="s">
        <v>269</v>
      </c>
      <c r="W30" s="1" t="s">
        <v>280</v>
      </c>
      <c r="X30" s="1" t="s">
        <v>271</v>
      </c>
      <c r="Y30" s="1" t="s">
        <v>281</v>
      </c>
    </row>
    <row r="31" spans="1:25" ht="31" customHeight="1">
      <c r="A31" s="15">
        <v>20</v>
      </c>
      <c r="B31" s="18" t="s">
        <v>108</v>
      </c>
      <c r="C31" s="19" t="e">
        <f>VLOOKUP(B31,' PL '!B:C,2,FALSE)</f>
        <v>#N/A</v>
      </c>
      <c r="D31" s="20">
        <v>2.2121</v>
      </c>
      <c r="E31" s="21">
        <f ca="1">SUMIF(' PL '!B:D,B31,' PL '!D:D)</f>
        <v>45</v>
      </c>
      <c r="F31" s="22" t="s">
        <v>268</v>
      </c>
      <c r="G31" s="23">
        <f t="shared" ca="1" si="0"/>
        <v>99.54</v>
      </c>
      <c r="H31" s="1">
        <f ca="1">SUMIF(' PL '!B:H,B:B,' PL '!H:H)</f>
        <v>2.12</v>
      </c>
      <c r="I31" s="3">
        <v>15.06</v>
      </c>
      <c r="J31" s="3">
        <f t="shared" ca="1" si="1"/>
        <v>677.7</v>
      </c>
      <c r="K31" s="4">
        <f t="shared" si="2"/>
        <v>15.813000000000001</v>
      </c>
      <c r="L31" s="4">
        <f t="shared" ca="1" si="3"/>
        <v>711.58500000000004</v>
      </c>
      <c r="P31" s="1" t="e">
        <f ca="1">#REF!*H31</f>
        <v>#REF!</v>
      </c>
      <c r="Q31" s="1" t="e">
        <f t="shared" ca="1" si="4"/>
        <v>#REF!</v>
      </c>
      <c r="R31" s="1" t="e">
        <f t="shared" ca="1" si="5"/>
        <v>#REF!</v>
      </c>
      <c r="S31" s="1" t="e">
        <f t="shared" ca="1" si="6"/>
        <v>#REF!</v>
      </c>
      <c r="T31" s="1" t="e">
        <f t="shared" ca="1" si="7"/>
        <v>#REF!</v>
      </c>
      <c r="U31" s="1" t="e">
        <f t="shared" ca="1" si="8"/>
        <v>#REF!</v>
      </c>
      <c r="V31" s="25" t="s">
        <v>269</v>
      </c>
      <c r="W31" s="1" t="s">
        <v>282</v>
      </c>
      <c r="X31" s="1" t="s">
        <v>271</v>
      </c>
      <c r="Y31" s="1" t="s">
        <v>272</v>
      </c>
    </row>
    <row r="32" spans="1:25" ht="31" customHeight="1">
      <c r="A32" s="15">
        <v>21</v>
      </c>
      <c r="B32" s="18" t="s">
        <v>122</v>
      </c>
      <c r="C32" s="19" t="e">
        <f>VLOOKUP(B32,' PL '!B:C,2,FALSE)</f>
        <v>#N/A</v>
      </c>
      <c r="D32" s="20">
        <v>0.67889999999999995</v>
      </c>
      <c r="E32" s="21">
        <f ca="1">SUMIF(' PL '!B:D,B32,' PL '!D:D)</f>
        <v>100</v>
      </c>
      <c r="F32" s="22" t="s">
        <v>268</v>
      </c>
      <c r="G32" s="23">
        <f t="shared" ca="1" si="0"/>
        <v>67.89</v>
      </c>
      <c r="H32" s="1">
        <f ca="1">SUMIF(' PL '!B:H,B:B,' PL '!H:H)</f>
        <v>3</v>
      </c>
      <c r="I32" s="3">
        <v>4.5999999999999996</v>
      </c>
      <c r="J32" s="3">
        <f t="shared" ca="1" si="1"/>
        <v>459.99999999999994</v>
      </c>
      <c r="K32" s="4">
        <f t="shared" si="2"/>
        <v>4.83</v>
      </c>
      <c r="L32" s="4">
        <f t="shared" ca="1" si="3"/>
        <v>483</v>
      </c>
      <c r="P32" s="1" t="e">
        <f ca="1">#REF!*H32</f>
        <v>#REF!</v>
      </c>
      <c r="Q32" s="1" t="e">
        <f t="shared" ca="1" si="4"/>
        <v>#REF!</v>
      </c>
      <c r="R32" s="1" t="e">
        <f t="shared" ca="1" si="5"/>
        <v>#REF!</v>
      </c>
      <c r="S32" s="1" t="e">
        <f t="shared" ca="1" si="6"/>
        <v>#REF!</v>
      </c>
      <c r="T32" s="1" t="e">
        <f t="shared" ca="1" si="7"/>
        <v>#REF!</v>
      </c>
      <c r="U32" s="1" t="e">
        <f t="shared" ca="1" si="8"/>
        <v>#REF!</v>
      </c>
      <c r="V32" s="25" t="s">
        <v>283</v>
      </c>
      <c r="W32" s="1" t="s">
        <v>284</v>
      </c>
      <c r="X32" s="1" t="s">
        <v>271</v>
      </c>
      <c r="Y32" s="1" t="s">
        <v>272</v>
      </c>
    </row>
    <row r="33" spans="1:25" ht="31" customHeight="1">
      <c r="A33" s="15">
        <v>22</v>
      </c>
      <c r="B33" s="18" t="s">
        <v>124</v>
      </c>
      <c r="C33" s="19" t="e">
        <f>VLOOKUP(B33,' PL '!B:C,2,FALSE)</f>
        <v>#N/A</v>
      </c>
      <c r="D33" s="20">
        <v>0.3367</v>
      </c>
      <c r="E33" s="21">
        <f ca="1">SUMIF(' PL '!B:D,B33,' PL '!D:D)</f>
        <v>60</v>
      </c>
      <c r="F33" s="22" t="s">
        <v>268</v>
      </c>
      <c r="G33" s="23">
        <f t="shared" ca="1" si="0"/>
        <v>20.2</v>
      </c>
      <c r="H33" s="1">
        <f ca="1">SUMIF(' PL '!B:H,B:B,' PL '!H:H)</f>
        <v>1</v>
      </c>
      <c r="I33" s="3">
        <v>2.2799999999999998</v>
      </c>
      <c r="J33" s="3">
        <f t="shared" ca="1" si="1"/>
        <v>136.79999999999998</v>
      </c>
      <c r="K33" s="4">
        <f t="shared" si="2"/>
        <v>2.3940000000000001</v>
      </c>
      <c r="L33" s="4">
        <f t="shared" ca="1" si="3"/>
        <v>143.64000000000001</v>
      </c>
      <c r="P33" s="1" t="e">
        <f ca="1">#REF!*H33</f>
        <v>#REF!</v>
      </c>
      <c r="Q33" s="1" t="e">
        <f t="shared" ca="1" si="4"/>
        <v>#REF!</v>
      </c>
      <c r="R33" s="1" t="e">
        <f t="shared" ca="1" si="5"/>
        <v>#REF!</v>
      </c>
      <c r="S33" s="1" t="e">
        <f t="shared" ca="1" si="6"/>
        <v>#REF!</v>
      </c>
      <c r="T33" s="1" t="e">
        <f t="shared" ca="1" si="7"/>
        <v>#REF!</v>
      </c>
      <c r="U33" s="1" t="e">
        <f t="shared" ca="1" si="8"/>
        <v>#REF!</v>
      </c>
      <c r="V33" s="25" t="s">
        <v>283</v>
      </c>
      <c r="W33" s="1" t="s">
        <v>285</v>
      </c>
      <c r="X33" s="1" t="s">
        <v>271</v>
      </c>
      <c r="Y33" s="1" t="s">
        <v>272</v>
      </c>
    </row>
    <row r="34" spans="1:25" ht="31" customHeight="1">
      <c r="A34" s="15">
        <v>23</v>
      </c>
      <c r="B34" s="18" t="s">
        <v>138</v>
      </c>
      <c r="C34" s="19" t="e">
        <f>VLOOKUP(B34,' PL '!B:C,2,FALSE)</f>
        <v>#N/A</v>
      </c>
      <c r="D34" s="20">
        <v>0.67059999999999997</v>
      </c>
      <c r="E34" s="21">
        <f ca="1">SUMIF(' PL '!B:D,B34,' PL '!D:D)</f>
        <v>100</v>
      </c>
      <c r="F34" s="22" t="s">
        <v>268</v>
      </c>
      <c r="G34" s="23">
        <f t="shared" ref="G34:G46" ca="1" si="9">ROUND(E34*D34,2)</f>
        <v>67.06</v>
      </c>
      <c r="H34" s="1">
        <f ca="1">SUMIF(' PL '!B:H,B:B,' PL '!H:H)</f>
        <v>5</v>
      </c>
      <c r="I34" s="3">
        <v>4.5</v>
      </c>
      <c r="J34" s="3">
        <f t="shared" ref="J34:J46" ca="1" si="10">I34*E34</f>
        <v>450</v>
      </c>
      <c r="K34" s="4">
        <f t="shared" ref="K34:K49" si="11">I34*1.05</f>
        <v>4.7249999999999996</v>
      </c>
      <c r="L34" s="4">
        <f t="shared" ref="L34:L46" ca="1" si="12">K34*E34</f>
        <v>472.49999999999994</v>
      </c>
      <c r="P34" s="1" t="e">
        <f ca="1">#REF!*H34</f>
        <v>#REF!</v>
      </c>
      <c r="Q34" s="1" t="e">
        <f t="shared" ref="Q34:Q46" ca="1" si="13">P34+L34</f>
        <v>#REF!</v>
      </c>
      <c r="R34" s="1" t="e">
        <f t="shared" ref="R34:R46" ca="1" si="14">Q34/E34</f>
        <v>#REF!</v>
      </c>
      <c r="S34" s="1" t="e">
        <f t="shared" ref="S34:S46" ca="1" si="15">ROUND(R34,2)</f>
        <v>#REF!</v>
      </c>
      <c r="T34" s="1" t="e">
        <f t="shared" ref="T34:T46" ca="1" si="16">S34/$T$9</f>
        <v>#REF!</v>
      </c>
      <c r="U34" s="1" t="e">
        <f t="shared" ref="U34:U46" ca="1" si="17">ROUND(T34,4)</f>
        <v>#REF!</v>
      </c>
      <c r="V34" s="25" t="s">
        <v>269</v>
      </c>
      <c r="W34" s="1" t="s">
        <v>286</v>
      </c>
      <c r="X34" s="1" t="s">
        <v>271</v>
      </c>
      <c r="Y34" s="1" t="s">
        <v>272</v>
      </c>
    </row>
    <row r="35" spans="1:25" ht="31" customHeight="1">
      <c r="A35" s="15">
        <v>24</v>
      </c>
      <c r="B35" s="18" t="s">
        <v>140</v>
      </c>
      <c r="C35" s="19" t="e">
        <f>VLOOKUP(B35,' PL '!B:C,2,FALSE)</f>
        <v>#N/A</v>
      </c>
      <c r="D35" s="20">
        <v>1.2674000000000001</v>
      </c>
      <c r="E35" s="21">
        <f ca="1">SUMIF(' PL '!B:D,B35,' PL '!D:D)</f>
        <v>90</v>
      </c>
      <c r="F35" s="22" t="s">
        <v>268</v>
      </c>
      <c r="G35" s="23">
        <f t="shared" ca="1" si="9"/>
        <v>114.07</v>
      </c>
      <c r="H35" s="1">
        <f ca="1">SUMIF(' PL '!B:H,B:B,' PL '!H:H)</f>
        <v>11</v>
      </c>
      <c r="I35" s="3">
        <v>8.4600000000000009</v>
      </c>
      <c r="J35" s="3">
        <f t="shared" ca="1" si="10"/>
        <v>761.40000000000009</v>
      </c>
      <c r="K35" s="4">
        <f t="shared" si="11"/>
        <v>8.8829999999999991</v>
      </c>
      <c r="L35" s="4">
        <f t="shared" ca="1" si="12"/>
        <v>799.46999999999991</v>
      </c>
      <c r="P35" s="1" t="e">
        <f ca="1">#REF!*H35</f>
        <v>#REF!</v>
      </c>
      <c r="Q35" s="1" t="e">
        <f t="shared" ca="1" si="13"/>
        <v>#REF!</v>
      </c>
      <c r="R35" s="1" t="e">
        <f t="shared" ca="1" si="14"/>
        <v>#REF!</v>
      </c>
      <c r="S35" s="1" t="e">
        <f t="shared" ca="1" si="15"/>
        <v>#REF!</v>
      </c>
      <c r="T35" s="1" t="e">
        <f t="shared" ca="1" si="16"/>
        <v>#REF!</v>
      </c>
      <c r="U35" s="1" t="e">
        <f t="shared" ca="1" si="17"/>
        <v>#REF!</v>
      </c>
      <c r="V35" s="25" t="s">
        <v>283</v>
      </c>
      <c r="W35" s="1" t="s">
        <v>287</v>
      </c>
      <c r="X35" s="1" t="s">
        <v>271</v>
      </c>
      <c r="Y35" s="1" t="s">
        <v>272</v>
      </c>
    </row>
    <row r="36" spans="1:25" ht="31" customHeight="1">
      <c r="A36" s="15">
        <v>25</v>
      </c>
      <c r="B36" s="18" t="s">
        <v>142</v>
      </c>
      <c r="C36" s="19" t="e">
        <f>VLOOKUP(B36,' PL '!B:C,2,FALSE)</f>
        <v>#N/A</v>
      </c>
      <c r="D36" s="20">
        <v>65.873199999999997</v>
      </c>
      <c r="E36" s="21">
        <f ca="1">SUMIF(' PL '!B:D,B36,' PL '!D:D)</f>
        <v>2</v>
      </c>
      <c r="F36" s="22" t="s">
        <v>268</v>
      </c>
      <c r="G36" s="23">
        <f t="shared" ca="1" si="9"/>
        <v>131.75</v>
      </c>
      <c r="H36" s="1">
        <f ca="1">SUMIF(' PL '!B:H,B:B,' PL '!H:H)</f>
        <v>1.0900000000000001</v>
      </c>
      <c r="I36" s="3">
        <v>450</v>
      </c>
      <c r="J36" s="3">
        <f t="shared" ca="1" si="10"/>
        <v>900</v>
      </c>
      <c r="K36" s="4">
        <f t="shared" si="11"/>
        <v>472.5</v>
      </c>
      <c r="L36" s="4">
        <f t="shared" ca="1" si="12"/>
        <v>945</v>
      </c>
      <c r="P36" s="1" t="e">
        <f ca="1">#REF!*H36</f>
        <v>#REF!</v>
      </c>
      <c r="Q36" s="1" t="e">
        <f t="shared" ca="1" si="13"/>
        <v>#REF!</v>
      </c>
      <c r="R36" s="1" t="e">
        <f t="shared" ca="1" si="14"/>
        <v>#REF!</v>
      </c>
      <c r="S36" s="1" t="e">
        <f t="shared" ca="1" si="15"/>
        <v>#REF!</v>
      </c>
      <c r="T36" s="1" t="e">
        <f t="shared" ca="1" si="16"/>
        <v>#REF!</v>
      </c>
      <c r="U36" s="1" t="e">
        <f t="shared" ca="1" si="17"/>
        <v>#REF!</v>
      </c>
      <c r="V36" s="25" t="s">
        <v>269</v>
      </c>
      <c r="W36" s="1" t="s">
        <v>288</v>
      </c>
      <c r="X36" s="1" t="s">
        <v>271</v>
      </c>
      <c r="Y36" s="1" t="s">
        <v>272</v>
      </c>
    </row>
    <row r="37" spans="1:25" ht="31" customHeight="1">
      <c r="A37" s="15">
        <v>26</v>
      </c>
      <c r="B37" s="18" t="s">
        <v>144</v>
      </c>
      <c r="C37" s="19" t="s">
        <v>289</v>
      </c>
      <c r="D37" s="20">
        <v>0.12379999999999999</v>
      </c>
      <c r="E37" s="21">
        <f ca="1">SUMIF(' PL '!B:D,B37,' PL '!D:D)</f>
        <v>31</v>
      </c>
      <c r="F37" s="22" t="s">
        <v>268</v>
      </c>
      <c r="G37" s="23">
        <f t="shared" ca="1" si="9"/>
        <v>3.84</v>
      </c>
      <c r="H37" s="1">
        <f ca="1">SUMIF(' PL '!B:H,B:B,' PL '!H:H)</f>
        <v>0.3</v>
      </c>
      <c r="I37" s="3">
        <v>0.83</v>
      </c>
      <c r="J37" s="3">
        <f t="shared" ca="1" si="10"/>
        <v>25.73</v>
      </c>
      <c r="K37" s="4">
        <f t="shared" si="11"/>
        <v>0.87150000000000005</v>
      </c>
      <c r="L37" s="4">
        <f t="shared" ca="1" si="12"/>
        <v>27.016500000000001</v>
      </c>
      <c r="P37" s="1" t="e">
        <f ca="1">#REF!*H37</f>
        <v>#REF!</v>
      </c>
      <c r="Q37" s="1" t="e">
        <f t="shared" ca="1" si="13"/>
        <v>#REF!</v>
      </c>
      <c r="R37" s="1" t="e">
        <f t="shared" ca="1" si="14"/>
        <v>#REF!</v>
      </c>
      <c r="S37" s="1" t="e">
        <f t="shared" ca="1" si="15"/>
        <v>#REF!</v>
      </c>
      <c r="T37" s="1" t="e">
        <f t="shared" ca="1" si="16"/>
        <v>#REF!</v>
      </c>
      <c r="U37" s="1" t="e">
        <f t="shared" ca="1" si="17"/>
        <v>#REF!</v>
      </c>
      <c r="V37" s="25" t="s">
        <v>269</v>
      </c>
      <c r="W37" s="1" t="s">
        <v>285</v>
      </c>
      <c r="X37" s="1" t="s">
        <v>271</v>
      </c>
      <c r="Y37" s="1" t="s">
        <v>272</v>
      </c>
    </row>
    <row r="38" spans="1:25" ht="31" customHeight="1">
      <c r="A38" s="15">
        <v>27</v>
      </c>
      <c r="B38" s="18" t="s">
        <v>145</v>
      </c>
      <c r="C38" s="19" t="e">
        <f>VLOOKUP(B38,' PL '!B:C,2,FALSE)</f>
        <v>#N/A</v>
      </c>
      <c r="D38" s="20">
        <v>5.4300000000000001E-2</v>
      </c>
      <c r="E38" s="21">
        <f ca="1">SUMIF(' PL '!B:D,B38,' PL '!D:D)</f>
        <v>100</v>
      </c>
      <c r="F38" s="22" t="s">
        <v>268</v>
      </c>
      <c r="G38" s="23">
        <f t="shared" ca="1" si="9"/>
        <v>5.43</v>
      </c>
      <c r="H38" s="1">
        <f ca="1">SUMIF(' PL '!B:H,B:B,' PL '!H:H)</f>
        <v>0.1</v>
      </c>
      <c r="I38" s="3">
        <v>0.37</v>
      </c>
      <c r="J38" s="3">
        <f t="shared" ca="1" si="10"/>
        <v>37</v>
      </c>
      <c r="K38" s="4">
        <f t="shared" si="11"/>
        <v>0.38850000000000001</v>
      </c>
      <c r="L38" s="4">
        <f t="shared" ca="1" si="12"/>
        <v>38.85</v>
      </c>
      <c r="P38" s="1" t="e">
        <f ca="1">#REF!*H38</f>
        <v>#REF!</v>
      </c>
      <c r="Q38" s="1" t="e">
        <f t="shared" ca="1" si="13"/>
        <v>#REF!</v>
      </c>
      <c r="R38" s="1" t="e">
        <f t="shared" ca="1" si="14"/>
        <v>#REF!</v>
      </c>
      <c r="S38" s="1" t="e">
        <f t="shared" ca="1" si="15"/>
        <v>#REF!</v>
      </c>
      <c r="T38" s="1" t="e">
        <f t="shared" ca="1" si="16"/>
        <v>#REF!</v>
      </c>
      <c r="U38" s="1" t="e">
        <f t="shared" ca="1" si="17"/>
        <v>#REF!</v>
      </c>
      <c r="V38" s="25" t="s">
        <v>269</v>
      </c>
      <c r="W38" s="1" t="s">
        <v>290</v>
      </c>
      <c r="X38" s="1" t="s">
        <v>271</v>
      </c>
      <c r="Y38" s="1" t="s">
        <v>272</v>
      </c>
    </row>
    <row r="39" spans="1:25" ht="31" customHeight="1">
      <c r="A39" s="15">
        <v>28</v>
      </c>
      <c r="B39" s="18" t="s">
        <v>146</v>
      </c>
      <c r="C39" s="19" t="e">
        <f>VLOOKUP(B39,' PL '!B:C,2,FALSE)</f>
        <v>#N/A</v>
      </c>
      <c r="D39" s="20">
        <v>1.3968</v>
      </c>
      <c r="E39" s="21">
        <f ca="1">SUMIF(' PL '!B:D,B39,' PL '!D:D)</f>
        <v>6</v>
      </c>
      <c r="F39" s="22" t="s">
        <v>268</v>
      </c>
      <c r="G39" s="23">
        <f t="shared" ca="1" si="9"/>
        <v>8.3800000000000008</v>
      </c>
      <c r="H39" s="1">
        <f ca="1">SUMIF(' PL '!B:H,B:B,' PL '!H:H)</f>
        <v>1.6</v>
      </c>
      <c r="I39" s="3">
        <v>9.1</v>
      </c>
      <c r="J39" s="3">
        <f t="shared" ca="1" si="10"/>
        <v>54.599999999999994</v>
      </c>
      <c r="K39" s="4">
        <f t="shared" si="11"/>
        <v>9.5549999999999997</v>
      </c>
      <c r="L39" s="4">
        <f t="shared" ca="1" si="12"/>
        <v>57.33</v>
      </c>
      <c r="P39" s="1" t="e">
        <f ca="1">#REF!*H39</f>
        <v>#REF!</v>
      </c>
      <c r="Q39" s="1" t="e">
        <f t="shared" ca="1" si="13"/>
        <v>#REF!</v>
      </c>
      <c r="R39" s="1" t="e">
        <f t="shared" ca="1" si="14"/>
        <v>#REF!</v>
      </c>
      <c r="S39" s="1" t="e">
        <f t="shared" ca="1" si="15"/>
        <v>#REF!</v>
      </c>
      <c r="T39" s="1" t="e">
        <f t="shared" ca="1" si="16"/>
        <v>#REF!</v>
      </c>
      <c r="U39" s="1" t="e">
        <f t="shared" ca="1" si="17"/>
        <v>#REF!</v>
      </c>
      <c r="V39" s="25" t="s">
        <v>269</v>
      </c>
      <c r="W39" s="1" t="s">
        <v>291</v>
      </c>
      <c r="X39" s="1" t="s">
        <v>271</v>
      </c>
      <c r="Y39" s="1" t="s">
        <v>272</v>
      </c>
    </row>
    <row r="40" spans="1:25" ht="31" customHeight="1">
      <c r="A40" s="15">
        <v>29</v>
      </c>
      <c r="B40" s="18" t="s">
        <v>147</v>
      </c>
      <c r="C40" s="19" t="e">
        <f>VLOOKUP(B40,' PL '!B:C,2,FALSE)</f>
        <v>#N/A</v>
      </c>
      <c r="D40" s="20">
        <v>105.70820000000001</v>
      </c>
      <c r="E40" s="21">
        <f ca="1">SUMIF(' PL '!B:D,B40,' PL '!D:D)</f>
        <v>2</v>
      </c>
      <c r="F40" s="22" t="s">
        <v>268</v>
      </c>
      <c r="G40" s="23">
        <f t="shared" ca="1" si="9"/>
        <v>211.42</v>
      </c>
      <c r="H40" s="1">
        <f ca="1">SUMIF(' PL '!B:H,B:B,' PL '!H:H)</f>
        <v>4.2</v>
      </c>
      <c r="I40" s="3">
        <v>720</v>
      </c>
      <c r="J40" s="3">
        <f t="shared" ca="1" si="10"/>
        <v>1440</v>
      </c>
      <c r="K40" s="4">
        <f t="shared" si="11"/>
        <v>756</v>
      </c>
      <c r="L40" s="4">
        <f t="shared" ca="1" si="12"/>
        <v>1512</v>
      </c>
      <c r="P40" s="1" t="e">
        <f ca="1">#REF!*H40</f>
        <v>#REF!</v>
      </c>
      <c r="Q40" s="1" t="e">
        <f t="shared" ca="1" si="13"/>
        <v>#REF!</v>
      </c>
      <c r="R40" s="1" t="e">
        <f t="shared" ca="1" si="14"/>
        <v>#REF!</v>
      </c>
      <c r="S40" s="1" t="e">
        <f t="shared" ca="1" si="15"/>
        <v>#REF!</v>
      </c>
      <c r="T40" s="1" t="e">
        <f t="shared" ca="1" si="16"/>
        <v>#REF!</v>
      </c>
      <c r="U40" s="1" t="e">
        <f t="shared" ca="1" si="17"/>
        <v>#REF!</v>
      </c>
      <c r="V40" s="25" t="s">
        <v>269</v>
      </c>
      <c r="W40" s="1" t="s">
        <v>288</v>
      </c>
      <c r="X40" s="1" t="s">
        <v>271</v>
      </c>
      <c r="Y40" s="1" t="s">
        <v>272</v>
      </c>
    </row>
    <row r="41" spans="1:25" ht="31" customHeight="1">
      <c r="A41" s="15">
        <v>30</v>
      </c>
      <c r="B41" s="18" t="s">
        <v>149</v>
      </c>
      <c r="C41" s="19" t="e">
        <f>VLOOKUP(B41,' PL '!B:C,2,FALSE)</f>
        <v>#N/A</v>
      </c>
      <c r="D41" s="20">
        <v>0.313</v>
      </c>
      <c r="E41" s="21">
        <f ca="1">SUMIF(' PL '!B:D,B41,' PL '!D:D)</f>
        <v>40</v>
      </c>
      <c r="F41" s="22" t="s">
        <v>268</v>
      </c>
      <c r="G41" s="23">
        <f t="shared" ca="1" si="9"/>
        <v>12.52</v>
      </c>
      <c r="H41" s="1">
        <f ca="1">SUMIF(' PL '!B:H,B:B,' PL '!H:H)</f>
        <v>1</v>
      </c>
      <c r="I41" s="3">
        <v>2.1</v>
      </c>
      <c r="J41" s="3">
        <f t="shared" ca="1" si="10"/>
        <v>84</v>
      </c>
      <c r="K41" s="4">
        <f t="shared" si="11"/>
        <v>2.2050000000000001</v>
      </c>
      <c r="L41" s="4">
        <f t="shared" ca="1" si="12"/>
        <v>88.2</v>
      </c>
      <c r="P41" s="1" t="e">
        <f ca="1">#REF!*H41</f>
        <v>#REF!</v>
      </c>
      <c r="Q41" s="1" t="e">
        <f t="shared" ca="1" si="13"/>
        <v>#REF!</v>
      </c>
      <c r="R41" s="1" t="e">
        <f t="shared" ca="1" si="14"/>
        <v>#REF!</v>
      </c>
      <c r="S41" s="1" t="e">
        <f t="shared" ca="1" si="15"/>
        <v>#REF!</v>
      </c>
      <c r="T41" s="1" t="e">
        <f t="shared" ca="1" si="16"/>
        <v>#REF!</v>
      </c>
      <c r="U41" s="1" t="e">
        <f t="shared" ca="1" si="17"/>
        <v>#REF!</v>
      </c>
      <c r="V41" s="25" t="s">
        <v>269</v>
      </c>
      <c r="W41" s="1" t="s">
        <v>292</v>
      </c>
      <c r="X41" s="1" t="s">
        <v>271</v>
      </c>
      <c r="Y41" s="1" t="s">
        <v>272</v>
      </c>
    </row>
    <row r="42" spans="1:25" ht="31" customHeight="1">
      <c r="A42" s="15">
        <v>31</v>
      </c>
      <c r="B42" s="18" t="s">
        <v>151</v>
      </c>
      <c r="C42" s="19" t="e">
        <f>VLOOKUP(B42,' PL '!B:C,2,FALSE)</f>
        <v>#N/A</v>
      </c>
      <c r="D42" s="20">
        <v>21.283000000000001</v>
      </c>
      <c r="E42" s="21">
        <f ca="1">SUMIF(' PL '!B:D,B42,' PL '!D:D)</f>
        <v>2</v>
      </c>
      <c r="F42" s="22" t="s">
        <v>268</v>
      </c>
      <c r="G42" s="23">
        <f t="shared" ca="1" si="9"/>
        <v>42.57</v>
      </c>
      <c r="H42" s="1">
        <f ca="1">SUMIF(' PL '!B:H,B:B,' PL '!H:H)</f>
        <v>0.8</v>
      </c>
      <c r="I42" s="3">
        <v>145</v>
      </c>
      <c r="J42" s="3">
        <f t="shared" ca="1" si="10"/>
        <v>290</v>
      </c>
      <c r="K42" s="4">
        <f t="shared" si="11"/>
        <v>152.25</v>
      </c>
      <c r="L42" s="4">
        <f t="shared" ca="1" si="12"/>
        <v>304.5</v>
      </c>
      <c r="P42" s="1" t="e">
        <f ca="1">#REF!*H42</f>
        <v>#REF!</v>
      </c>
      <c r="Q42" s="1" t="e">
        <f t="shared" ca="1" si="13"/>
        <v>#REF!</v>
      </c>
      <c r="R42" s="1" t="e">
        <f t="shared" ca="1" si="14"/>
        <v>#REF!</v>
      </c>
      <c r="S42" s="1" t="e">
        <f t="shared" ca="1" si="15"/>
        <v>#REF!</v>
      </c>
      <c r="T42" s="1" t="e">
        <f t="shared" ca="1" si="16"/>
        <v>#REF!</v>
      </c>
      <c r="U42" s="1" t="e">
        <f t="shared" ca="1" si="17"/>
        <v>#REF!</v>
      </c>
      <c r="V42" s="25" t="s">
        <v>269</v>
      </c>
      <c r="W42" s="1" t="s">
        <v>293</v>
      </c>
      <c r="X42" s="1" t="s">
        <v>271</v>
      </c>
      <c r="Y42" s="1" t="s">
        <v>272</v>
      </c>
    </row>
    <row r="43" spans="1:25" ht="31" customHeight="1">
      <c r="A43" s="15">
        <v>32</v>
      </c>
      <c r="B43" s="18" t="s">
        <v>153</v>
      </c>
      <c r="C43" s="19" t="e">
        <f>VLOOKUP(B43,' PL '!B:C,2,FALSE)</f>
        <v>#N/A</v>
      </c>
      <c r="D43" s="20">
        <v>2.4653</v>
      </c>
      <c r="E43" s="21">
        <f ca="1">SUMIF(' PL '!B:D,B43,' PL '!D:D)</f>
        <v>50</v>
      </c>
      <c r="F43" s="22" t="s">
        <v>268</v>
      </c>
      <c r="G43" s="23">
        <f t="shared" ca="1" si="9"/>
        <v>123.27</v>
      </c>
      <c r="H43" s="1">
        <f ca="1">SUMIF(' PL '!B:H,B:B,' PL '!H:H)</f>
        <v>5</v>
      </c>
      <c r="I43" s="3">
        <v>16.7</v>
      </c>
      <c r="J43" s="3">
        <f t="shared" ca="1" si="10"/>
        <v>835</v>
      </c>
      <c r="K43" s="4">
        <f t="shared" si="11"/>
        <v>17.535</v>
      </c>
      <c r="L43" s="4">
        <f t="shared" ca="1" si="12"/>
        <v>876.75</v>
      </c>
      <c r="P43" s="1" t="e">
        <f ca="1">#REF!*H43</f>
        <v>#REF!</v>
      </c>
      <c r="Q43" s="1" t="e">
        <f t="shared" ca="1" si="13"/>
        <v>#REF!</v>
      </c>
      <c r="R43" s="1" t="e">
        <f t="shared" ca="1" si="14"/>
        <v>#REF!</v>
      </c>
      <c r="S43" s="1" t="e">
        <f t="shared" ca="1" si="15"/>
        <v>#REF!</v>
      </c>
      <c r="T43" s="1" t="e">
        <f t="shared" ca="1" si="16"/>
        <v>#REF!</v>
      </c>
      <c r="U43" s="1" t="e">
        <f t="shared" ca="1" si="17"/>
        <v>#REF!</v>
      </c>
      <c r="V43" s="25" t="s">
        <v>269</v>
      </c>
      <c r="W43" s="1" t="s">
        <v>294</v>
      </c>
      <c r="X43" s="1" t="s">
        <v>271</v>
      </c>
      <c r="Y43" s="1" t="s">
        <v>272</v>
      </c>
    </row>
    <row r="44" spans="1:25" ht="31" customHeight="1">
      <c r="A44" s="15">
        <v>33</v>
      </c>
      <c r="B44" s="18" t="s">
        <v>155</v>
      </c>
      <c r="C44" s="19" t="e">
        <f>VLOOKUP(B44,' PL '!B:C,2,FALSE)</f>
        <v>#N/A</v>
      </c>
      <c r="D44" s="20">
        <v>1.4594</v>
      </c>
      <c r="E44" s="21">
        <f ca="1">SUMIF(' PL '!B:D,B44,' PL '!D:D)</f>
        <v>193</v>
      </c>
      <c r="F44" s="22" t="s">
        <v>268</v>
      </c>
      <c r="G44" s="23">
        <f t="shared" ca="1" si="9"/>
        <v>281.66000000000003</v>
      </c>
      <c r="H44" s="1">
        <f ca="1">SUMIF(' PL '!B:H,B:B,' PL '!H:H)</f>
        <v>10.4</v>
      </c>
      <c r="I44" s="3">
        <v>9.9</v>
      </c>
      <c r="J44" s="3">
        <f t="shared" ca="1" si="10"/>
        <v>1910.7</v>
      </c>
      <c r="K44" s="4">
        <f t="shared" si="11"/>
        <v>10.395</v>
      </c>
      <c r="L44" s="4">
        <f t="shared" ca="1" si="12"/>
        <v>2006.2349999999999</v>
      </c>
      <c r="P44" s="1" t="e">
        <f ca="1">#REF!*H44</f>
        <v>#REF!</v>
      </c>
      <c r="Q44" s="1" t="e">
        <f t="shared" ca="1" si="13"/>
        <v>#REF!</v>
      </c>
      <c r="R44" s="1" t="e">
        <f t="shared" ca="1" si="14"/>
        <v>#REF!</v>
      </c>
      <c r="S44" s="1" t="e">
        <f t="shared" ca="1" si="15"/>
        <v>#REF!</v>
      </c>
      <c r="T44" s="1" t="e">
        <f t="shared" ca="1" si="16"/>
        <v>#REF!</v>
      </c>
      <c r="U44" s="1" t="e">
        <f t="shared" ca="1" si="17"/>
        <v>#REF!</v>
      </c>
      <c r="V44" s="25" t="s">
        <v>283</v>
      </c>
      <c r="W44" s="1" t="s">
        <v>295</v>
      </c>
      <c r="X44" s="1" t="s">
        <v>271</v>
      </c>
      <c r="Y44" s="1" t="s">
        <v>272</v>
      </c>
    </row>
    <row r="45" spans="1:25" ht="31" customHeight="1">
      <c r="A45" s="15">
        <v>34</v>
      </c>
      <c r="B45" s="18" t="s">
        <v>157</v>
      </c>
      <c r="C45" s="19" t="str">
        <f>VLOOKUP(B45,' PL '!B:C,2,FALSE)</f>
        <v>AC Contactor-CJX1-22/22</v>
      </c>
      <c r="D45" s="20">
        <v>8.8996999999999993</v>
      </c>
      <c r="E45" s="21">
        <f ca="1">SUMIF(' PL '!B:D,B45,' PL '!D:D)</f>
        <v>2</v>
      </c>
      <c r="F45" s="22" t="s">
        <v>268</v>
      </c>
      <c r="G45" s="23">
        <f t="shared" ca="1" si="9"/>
        <v>17.8</v>
      </c>
      <c r="H45" s="1">
        <f ca="1">SUMIF(' PL '!B:H,B:B,' PL '!H:H)</f>
        <v>5.8</v>
      </c>
      <c r="I45" s="3">
        <v>55.9</v>
      </c>
      <c r="J45" s="3">
        <f t="shared" ca="1" si="10"/>
        <v>111.8</v>
      </c>
      <c r="K45" s="4">
        <f t="shared" si="11"/>
        <v>58.695</v>
      </c>
      <c r="L45" s="4">
        <f t="shared" ca="1" si="12"/>
        <v>117.39</v>
      </c>
      <c r="P45" s="1" t="e">
        <f ca="1">#REF!*H45</f>
        <v>#REF!</v>
      </c>
      <c r="Q45" s="1" t="e">
        <f t="shared" ca="1" si="13"/>
        <v>#REF!</v>
      </c>
      <c r="R45" s="1" t="e">
        <f t="shared" ca="1" si="14"/>
        <v>#REF!</v>
      </c>
      <c r="S45" s="1" t="e">
        <f t="shared" ca="1" si="15"/>
        <v>#REF!</v>
      </c>
      <c r="T45" s="1" t="e">
        <f t="shared" ca="1" si="16"/>
        <v>#REF!</v>
      </c>
      <c r="U45" s="1" t="e">
        <f t="shared" ca="1" si="17"/>
        <v>#REF!</v>
      </c>
      <c r="V45" s="25" t="s">
        <v>269</v>
      </c>
      <c r="W45" s="1" t="s">
        <v>296</v>
      </c>
      <c r="X45" s="1" t="s">
        <v>271</v>
      </c>
      <c r="Y45" s="1" t="s">
        <v>272</v>
      </c>
    </row>
    <row r="46" spans="1:25" ht="31" customHeight="1">
      <c r="A46" s="15">
        <v>35</v>
      </c>
      <c r="B46" s="18" t="s">
        <v>160</v>
      </c>
      <c r="C46" s="19" t="e">
        <f>VLOOKUP(B46,' PL '!B:C,2,FALSE)</f>
        <v>#N/A</v>
      </c>
      <c r="D46" s="20">
        <v>0.23369999999999999</v>
      </c>
      <c r="E46" s="21">
        <f ca="1">SUMIF(' PL '!B:D,B46,' PL '!D:D)</f>
        <v>42</v>
      </c>
      <c r="F46" s="22" t="s">
        <v>268</v>
      </c>
      <c r="G46" s="23">
        <f t="shared" ca="1" si="9"/>
        <v>9.82</v>
      </c>
      <c r="H46" s="1">
        <f ca="1">SUMIF(' PL '!B:H,B:B,' PL '!H:H)</f>
        <v>5.8</v>
      </c>
      <c r="I46" s="3">
        <v>1.36</v>
      </c>
      <c r="J46" s="3">
        <f t="shared" ca="1" si="10"/>
        <v>57.120000000000005</v>
      </c>
      <c r="K46" s="4">
        <f t="shared" si="11"/>
        <v>1.4279999999999999</v>
      </c>
      <c r="L46" s="4">
        <f t="shared" ca="1" si="12"/>
        <v>59.975999999999999</v>
      </c>
      <c r="P46" s="1" t="e">
        <f ca="1">#REF!*H46</f>
        <v>#REF!</v>
      </c>
      <c r="Q46" s="1" t="e">
        <f t="shared" ca="1" si="13"/>
        <v>#REF!</v>
      </c>
      <c r="R46" s="1" t="e">
        <f t="shared" ca="1" si="14"/>
        <v>#REF!</v>
      </c>
      <c r="S46" s="1" t="e">
        <f t="shared" ca="1" si="15"/>
        <v>#REF!</v>
      </c>
      <c r="T46" s="1" t="e">
        <f t="shared" ca="1" si="16"/>
        <v>#REF!</v>
      </c>
      <c r="U46" s="1" t="e">
        <f t="shared" ca="1" si="17"/>
        <v>#REF!</v>
      </c>
      <c r="V46" s="25" t="s">
        <v>283</v>
      </c>
      <c r="W46" s="1" t="s">
        <v>297</v>
      </c>
      <c r="X46" s="1" t="s">
        <v>271</v>
      </c>
      <c r="Y46" s="1" t="s">
        <v>272</v>
      </c>
    </row>
    <row r="47" spans="1:25" ht="31" customHeight="1">
      <c r="A47" s="15">
        <v>36</v>
      </c>
      <c r="B47" s="18" t="s">
        <v>167</v>
      </c>
      <c r="C47" s="19" t="e">
        <f>VLOOKUP(B47,' PL '!B:C,2,FALSE)</f>
        <v>#N/A</v>
      </c>
      <c r="D47" s="20">
        <v>0.36309999999999998</v>
      </c>
      <c r="E47" s="21">
        <f ca="1">SUMIF(' PL '!B:D,B47,' PL '!D:D)</f>
        <v>70</v>
      </c>
      <c r="F47" s="22" t="s">
        <v>268</v>
      </c>
      <c r="G47" s="23">
        <f t="shared" ref="G47:G71" ca="1" si="18">ROUND(E47*D47,2)</f>
        <v>25.42</v>
      </c>
      <c r="H47" s="1">
        <f ca="1">SUMIF(' PL '!B:H,B:B,' PL '!H:H)</f>
        <v>1.5</v>
      </c>
      <c r="I47" s="3">
        <v>2.4500000000000002</v>
      </c>
      <c r="J47" s="3">
        <f t="shared" ref="J47:J71" ca="1" si="19">I47*E47</f>
        <v>171.5</v>
      </c>
      <c r="K47" s="4">
        <f t="shared" si="11"/>
        <v>2.5724999999999998</v>
      </c>
      <c r="L47" s="4">
        <f t="shared" ref="L47:L71" ca="1" si="20">K47*E47</f>
        <v>180.07499999999999</v>
      </c>
      <c r="P47" s="1" t="e">
        <f ca="1">#REF!*H47</f>
        <v>#REF!</v>
      </c>
      <c r="Q47" s="1" t="e">
        <f t="shared" ref="Q47:Q71" ca="1" si="21">P47+L47</f>
        <v>#REF!</v>
      </c>
      <c r="R47" s="1" t="e">
        <f t="shared" ref="R47:R71" ca="1" si="22">Q47/E47</f>
        <v>#REF!</v>
      </c>
      <c r="S47" s="1" t="e">
        <f t="shared" ref="S47:S71" ca="1" si="23">ROUND(R47,2)</f>
        <v>#REF!</v>
      </c>
      <c r="T47" s="1" t="e">
        <f t="shared" ref="T47:T71" ca="1" si="24">S47/$T$9</f>
        <v>#REF!</v>
      </c>
      <c r="U47" s="1" t="e">
        <f t="shared" ref="U47:U71" ca="1" si="25">ROUND(T47,4)</f>
        <v>#REF!</v>
      </c>
      <c r="V47" s="25" t="s">
        <v>269</v>
      </c>
      <c r="W47" s="1" t="s">
        <v>298</v>
      </c>
      <c r="X47" s="1" t="s">
        <v>271</v>
      </c>
      <c r="Y47" s="1" t="s">
        <v>272</v>
      </c>
    </row>
    <row r="48" spans="1:25" ht="31" customHeight="1">
      <c r="A48" s="15">
        <v>37</v>
      </c>
      <c r="B48" s="18" t="s">
        <v>169</v>
      </c>
      <c r="C48" s="19" t="e">
        <f>VLOOKUP(B48,' PL '!B:C,2,FALSE)</f>
        <v>#N/A</v>
      </c>
      <c r="D48" s="20">
        <v>0.17810000000000001</v>
      </c>
      <c r="E48" s="21">
        <f ca="1">SUMIF(' PL '!B:D,B48,' PL '!D:D)</f>
        <v>70</v>
      </c>
      <c r="F48" s="22" t="s">
        <v>268</v>
      </c>
      <c r="G48" s="23">
        <f t="shared" ca="1" si="18"/>
        <v>12.47</v>
      </c>
      <c r="H48" s="1">
        <f ca="1">SUMIF(' PL '!B:H,B:B,' PL '!H:H)</f>
        <v>1.5</v>
      </c>
      <c r="I48" s="3">
        <v>1.18</v>
      </c>
      <c r="J48" s="3">
        <f t="shared" ca="1" si="19"/>
        <v>82.6</v>
      </c>
      <c r="K48" s="4">
        <f t="shared" si="11"/>
        <v>1.2390000000000001</v>
      </c>
      <c r="L48" s="4">
        <f t="shared" ca="1" si="20"/>
        <v>86.73</v>
      </c>
      <c r="P48" s="1" t="e">
        <f ca="1">#REF!*H48</f>
        <v>#REF!</v>
      </c>
      <c r="Q48" s="1" t="e">
        <f t="shared" ca="1" si="21"/>
        <v>#REF!</v>
      </c>
      <c r="R48" s="1" t="e">
        <f t="shared" ca="1" si="22"/>
        <v>#REF!</v>
      </c>
      <c r="S48" s="1" t="e">
        <f t="shared" ca="1" si="23"/>
        <v>#REF!</v>
      </c>
      <c r="T48" s="1" t="e">
        <f t="shared" ca="1" si="24"/>
        <v>#REF!</v>
      </c>
      <c r="U48" s="1" t="e">
        <f t="shared" ca="1" si="25"/>
        <v>#REF!</v>
      </c>
      <c r="V48" s="25" t="s">
        <v>269</v>
      </c>
      <c r="W48" s="1" t="s">
        <v>299</v>
      </c>
      <c r="X48" s="1" t="s">
        <v>271</v>
      </c>
      <c r="Y48" s="1" t="s">
        <v>272</v>
      </c>
    </row>
    <row r="49" spans="1:25" ht="31" customHeight="1">
      <c r="A49" s="15">
        <v>38</v>
      </c>
      <c r="B49" s="18" t="s">
        <v>170</v>
      </c>
      <c r="C49" s="19" t="e">
        <f>VLOOKUP(B49,' PL '!B:C,2,FALSE)</f>
        <v>#N/A</v>
      </c>
      <c r="D49" s="20">
        <v>2.7073</v>
      </c>
      <c r="E49" s="21">
        <f ca="1">SUMIF(' PL '!B:D,B49,' PL '!D:D)</f>
        <v>50</v>
      </c>
      <c r="F49" s="22" t="s">
        <v>268</v>
      </c>
      <c r="G49" s="23">
        <f t="shared" ca="1" si="18"/>
        <v>135.37</v>
      </c>
      <c r="H49" s="1">
        <f ca="1">SUMIF(' PL '!B:H,B:B,' PL '!H:H)</f>
        <v>1</v>
      </c>
      <c r="I49" s="3">
        <v>18.5</v>
      </c>
      <c r="J49" s="3">
        <f t="shared" ca="1" si="19"/>
        <v>925</v>
      </c>
      <c r="K49" s="4">
        <f t="shared" si="11"/>
        <v>19.425000000000001</v>
      </c>
      <c r="L49" s="4">
        <f t="shared" ca="1" si="20"/>
        <v>971.25</v>
      </c>
      <c r="P49" s="1" t="e">
        <f ca="1">#REF!*H49</f>
        <v>#REF!</v>
      </c>
      <c r="Q49" s="1" t="e">
        <f t="shared" ca="1" si="21"/>
        <v>#REF!</v>
      </c>
      <c r="R49" s="1" t="e">
        <f t="shared" ca="1" si="22"/>
        <v>#REF!</v>
      </c>
      <c r="S49" s="1" t="e">
        <f t="shared" ca="1" si="23"/>
        <v>#REF!</v>
      </c>
      <c r="T49" s="1" t="e">
        <f t="shared" ca="1" si="24"/>
        <v>#REF!</v>
      </c>
      <c r="U49" s="1" t="e">
        <f t="shared" ca="1" si="25"/>
        <v>#REF!</v>
      </c>
      <c r="V49" s="25" t="s">
        <v>269</v>
      </c>
      <c r="W49" s="1" t="s">
        <v>300</v>
      </c>
      <c r="X49" s="1" t="s">
        <v>271</v>
      </c>
      <c r="Y49" s="1" t="s">
        <v>272</v>
      </c>
    </row>
    <row r="50" spans="1:25" ht="31" customHeight="1">
      <c r="A50" s="15">
        <v>39</v>
      </c>
      <c r="B50" s="18" t="s">
        <v>171</v>
      </c>
      <c r="C50" s="19" t="e">
        <f>VLOOKUP(B50,' PL '!B:C,2,FALSE)</f>
        <v>#N/A</v>
      </c>
      <c r="D50" s="20">
        <v>0.3715</v>
      </c>
      <c r="E50" s="21">
        <f ca="1">SUMIF(' PL '!B:D,B50,' PL '!D:D)</f>
        <v>348</v>
      </c>
      <c r="F50" s="22" t="s">
        <v>268</v>
      </c>
      <c r="G50" s="23">
        <f t="shared" ca="1" si="18"/>
        <v>129.28</v>
      </c>
      <c r="H50" s="1">
        <f ca="1">SUMIF(' PL '!B:H,B:B,' PL '!H:H)</f>
        <v>9.3000000000000007</v>
      </c>
      <c r="I50" s="3">
        <v>2.5</v>
      </c>
      <c r="J50" s="3">
        <f t="shared" ca="1" si="19"/>
        <v>870</v>
      </c>
      <c r="K50" s="4">
        <f t="shared" ref="K50:K71" si="26">I50*1.05</f>
        <v>2.625</v>
      </c>
      <c r="L50" s="4">
        <f t="shared" ca="1" si="20"/>
        <v>913.5</v>
      </c>
      <c r="P50" s="1" t="e">
        <f ca="1">#REF!*H50</f>
        <v>#REF!</v>
      </c>
      <c r="Q50" s="1" t="e">
        <f t="shared" ca="1" si="21"/>
        <v>#REF!</v>
      </c>
      <c r="R50" s="1" t="e">
        <f t="shared" ca="1" si="22"/>
        <v>#REF!</v>
      </c>
      <c r="S50" s="1" t="e">
        <f t="shared" ca="1" si="23"/>
        <v>#REF!</v>
      </c>
      <c r="T50" s="1" t="e">
        <f t="shared" ca="1" si="24"/>
        <v>#REF!</v>
      </c>
      <c r="U50" s="1" t="e">
        <f t="shared" ca="1" si="25"/>
        <v>#REF!</v>
      </c>
      <c r="V50" s="25" t="s">
        <v>283</v>
      </c>
      <c r="W50" s="1" t="s">
        <v>301</v>
      </c>
      <c r="X50" s="1" t="s">
        <v>271</v>
      </c>
      <c r="Y50" s="1" t="s">
        <v>272</v>
      </c>
    </row>
    <row r="51" spans="1:25" ht="31" customHeight="1">
      <c r="A51" s="15">
        <v>40</v>
      </c>
      <c r="B51" s="18" t="s">
        <v>173</v>
      </c>
      <c r="C51" s="19" t="e">
        <f>VLOOKUP(B51,' PL '!B:C,2,FALSE)</f>
        <v>#N/A</v>
      </c>
      <c r="D51" s="20">
        <v>6.1673</v>
      </c>
      <c r="E51" s="21">
        <f ca="1">SUMIF(' PL '!B:D,B51,' PL '!D:D)</f>
        <v>20</v>
      </c>
      <c r="F51" s="22" t="s">
        <v>268</v>
      </c>
      <c r="G51" s="23">
        <f t="shared" ca="1" si="18"/>
        <v>123.35</v>
      </c>
      <c r="H51" s="1">
        <f ca="1">SUMIF(' PL '!B:H,B:B,' PL '!H:H)</f>
        <v>2.56</v>
      </c>
      <c r="I51" s="3">
        <v>42</v>
      </c>
      <c r="J51" s="3">
        <f t="shared" ca="1" si="19"/>
        <v>840</v>
      </c>
      <c r="K51" s="4">
        <f t="shared" si="26"/>
        <v>44.1</v>
      </c>
      <c r="L51" s="4">
        <f t="shared" ca="1" si="20"/>
        <v>882</v>
      </c>
      <c r="P51" s="1" t="e">
        <f ca="1">#REF!*H51</f>
        <v>#REF!</v>
      </c>
      <c r="Q51" s="1" t="e">
        <f t="shared" ca="1" si="21"/>
        <v>#REF!</v>
      </c>
      <c r="R51" s="1" t="e">
        <f t="shared" ca="1" si="22"/>
        <v>#REF!</v>
      </c>
      <c r="S51" s="1" t="e">
        <f t="shared" ca="1" si="23"/>
        <v>#REF!</v>
      </c>
      <c r="T51" s="1" t="e">
        <f t="shared" ca="1" si="24"/>
        <v>#REF!</v>
      </c>
      <c r="U51" s="1" t="e">
        <f t="shared" ca="1" si="25"/>
        <v>#REF!</v>
      </c>
      <c r="V51" s="25" t="s">
        <v>269</v>
      </c>
      <c r="W51" s="1" t="s">
        <v>302</v>
      </c>
      <c r="X51" s="1" t="s">
        <v>271</v>
      </c>
      <c r="Y51" s="1" t="s">
        <v>272</v>
      </c>
    </row>
    <row r="52" spans="1:25" ht="31" customHeight="1">
      <c r="A52" s="15">
        <v>41</v>
      </c>
      <c r="B52" s="18" t="s">
        <v>175</v>
      </c>
      <c r="C52" s="19" t="e">
        <f>VLOOKUP(B52,' PL '!B:C,2,FALSE)</f>
        <v>#N/A</v>
      </c>
      <c r="D52" s="20">
        <v>2.0899999999999998E-2</v>
      </c>
      <c r="E52" s="21">
        <f ca="1">SUMIF(' PL '!B:D,B52,' PL '!D:D)</f>
        <v>100</v>
      </c>
      <c r="F52" s="22" t="s">
        <v>268</v>
      </c>
      <c r="G52" s="23">
        <f t="shared" ca="1" si="18"/>
        <v>2.09</v>
      </c>
      <c r="H52" s="1">
        <f ca="1">SUMIF(' PL '!B:H,B:B,' PL '!H:H)</f>
        <v>0.5</v>
      </c>
      <c r="I52" s="3">
        <v>0.13</v>
      </c>
      <c r="J52" s="3">
        <f t="shared" ca="1" si="19"/>
        <v>13</v>
      </c>
      <c r="K52" s="4">
        <f t="shared" si="26"/>
        <v>0.13650000000000001</v>
      </c>
      <c r="L52" s="4">
        <f t="shared" ca="1" si="20"/>
        <v>13.65</v>
      </c>
      <c r="P52" s="1" t="e">
        <f ca="1">#REF!*H52</f>
        <v>#REF!</v>
      </c>
      <c r="Q52" s="1" t="e">
        <f t="shared" ca="1" si="21"/>
        <v>#REF!</v>
      </c>
      <c r="R52" s="1" t="e">
        <f t="shared" ca="1" si="22"/>
        <v>#REF!</v>
      </c>
      <c r="S52" s="1" t="e">
        <f t="shared" ca="1" si="23"/>
        <v>#REF!</v>
      </c>
      <c r="T52" s="1" t="e">
        <f t="shared" ca="1" si="24"/>
        <v>#REF!</v>
      </c>
      <c r="U52" s="1" t="e">
        <f t="shared" ca="1" si="25"/>
        <v>#REF!</v>
      </c>
      <c r="V52" s="25" t="s">
        <v>269</v>
      </c>
      <c r="W52" s="1" t="s">
        <v>303</v>
      </c>
      <c r="X52" s="1" t="s">
        <v>271</v>
      </c>
      <c r="Y52" s="1" t="s">
        <v>272</v>
      </c>
    </row>
    <row r="53" spans="1:25" ht="31" customHeight="1">
      <c r="A53" s="15">
        <v>42</v>
      </c>
      <c r="B53" s="18" t="s">
        <v>177</v>
      </c>
      <c r="C53" s="19" t="e">
        <f>VLOOKUP(B53,' PL '!B:C,2,FALSE)</f>
        <v>#N/A</v>
      </c>
      <c r="D53" s="20">
        <v>2.0899999999999998E-2</v>
      </c>
      <c r="E53" s="21">
        <f ca="1">SUMIF(' PL '!B:D,B53,' PL '!D:D)</f>
        <v>100</v>
      </c>
      <c r="F53" s="22" t="s">
        <v>268</v>
      </c>
      <c r="G53" s="23">
        <f t="shared" ca="1" si="18"/>
        <v>2.09</v>
      </c>
      <c r="H53" s="1">
        <f ca="1">SUMIF(' PL '!B:H,B:B,' PL '!H:H)</f>
        <v>0.5</v>
      </c>
      <c r="I53" s="3">
        <v>0.13</v>
      </c>
      <c r="J53" s="3">
        <f t="shared" ca="1" si="19"/>
        <v>13</v>
      </c>
      <c r="K53" s="4">
        <f t="shared" si="26"/>
        <v>0.13650000000000001</v>
      </c>
      <c r="L53" s="4">
        <f t="shared" ca="1" si="20"/>
        <v>13.65</v>
      </c>
      <c r="P53" s="1" t="e">
        <f ca="1">#REF!*H53</f>
        <v>#REF!</v>
      </c>
      <c r="Q53" s="1" t="e">
        <f t="shared" ca="1" si="21"/>
        <v>#REF!</v>
      </c>
      <c r="R53" s="1" t="e">
        <f t="shared" ca="1" si="22"/>
        <v>#REF!</v>
      </c>
      <c r="S53" s="1" t="e">
        <f t="shared" ca="1" si="23"/>
        <v>#REF!</v>
      </c>
      <c r="T53" s="1" t="e">
        <f t="shared" ca="1" si="24"/>
        <v>#REF!</v>
      </c>
      <c r="U53" s="1" t="e">
        <f t="shared" ca="1" si="25"/>
        <v>#REF!</v>
      </c>
      <c r="V53" s="25" t="s">
        <v>269</v>
      </c>
      <c r="W53" s="1" t="s">
        <v>303</v>
      </c>
      <c r="X53" s="1" t="s">
        <v>271</v>
      </c>
      <c r="Y53" s="1" t="s">
        <v>272</v>
      </c>
    </row>
    <row r="54" spans="1:25" ht="31" customHeight="1">
      <c r="A54" s="15">
        <v>43</v>
      </c>
      <c r="B54" s="18" t="s">
        <v>178</v>
      </c>
      <c r="C54" s="19" t="e">
        <f>VLOOKUP(B54,' PL '!B:C,2,FALSE)</f>
        <v>#N/A</v>
      </c>
      <c r="D54" s="20">
        <v>2.0899999999999998E-2</v>
      </c>
      <c r="E54" s="21">
        <f ca="1">SUMIF(' PL '!B:D,B54,' PL '!D:D)</f>
        <v>100</v>
      </c>
      <c r="F54" s="22" t="s">
        <v>268</v>
      </c>
      <c r="G54" s="23">
        <f t="shared" ca="1" si="18"/>
        <v>2.09</v>
      </c>
      <c r="H54" s="1">
        <f ca="1">SUMIF(' PL '!B:H,B:B,' PL '!H:H)</f>
        <v>0.5</v>
      </c>
      <c r="I54" s="3">
        <v>0.13</v>
      </c>
      <c r="J54" s="3">
        <f t="shared" ca="1" si="19"/>
        <v>13</v>
      </c>
      <c r="K54" s="4">
        <f t="shared" si="26"/>
        <v>0.13650000000000001</v>
      </c>
      <c r="L54" s="4">
        <f t="shared" ca="1" si="20"/>
        <v>13.65</v>
      </c>
      <c r="P54" s="1" t="e">
        <f ca="1">#REF!*H54</f>
        <v>#REF!</v>
      </c>
      <c r="Q54" s="1" t="e">
        <f t="shared" ca="1" si="21"/>
        <v>#REF!</v>
      </c>
      <c r="R54" s="1" t="e">
        <f t="shared" ca="1" si="22"/>
        <v>#REF!</v>
      </c>
      <c r="S54" s="1" t="e">
        <f t="shared" ca="1" si="23"/>
        <v>#REF!</v>
      </c>
      <c r="T54" s="1" t="e">
        <f t="shared" ca="1" si="24"/>
        <v>#REF!</v>
      </c>
      <c r="U54" s="1" t="e">
        <f t="shared" ca="1" si="25"/>
        <v>#REF!</v>
      </c>
      <c r="V54" s="25" t="s">
        <v>269</v>
      </c>
      <c r="W54" s="1" t="s">
        <v>303</v>
      </c>
      <c r="X54" s="1" t="s">
        <v>271</v>
      </c>
      <c r="Y54" s="1" t="s">
        <v>272</v>
      </c>
    </row>
    <row r="55" spans="1:25" ht="31" customHeight="1">
      <c r="A55" s="15">
        <v>44</v>
      </c>
      <c r="B55" s="18" t="s">
        <v>179</v>
      </c>
      <c r="C55" s="19" t="e">
        <f>VLOOKUP(B55,' PL '!B:C,2,FALSE)</f>
        <v>#N/A</v>
      </c>
      <c r="D55" s="20">
        <v>2.0899999999999998E-2</v>
      </c>
      <c r="E55" s="21">
        <f ca="1">SUMIF(' PL '!B:D,B55,' PL '!D:D)</f>
        <v>100</v>
      </c>
      <c r="F55" s="22" t="s">
        <v>268</v>
      </c>
      <c r="G55" s="23">
        <f t="shared" ca="1" si="18"/>
        <v>2.09</v>
      </c>
      <c r="H55" s="1">
        <f ca="1">SUMIF(' PL '!B:H,B:B,' PL '!H:H)</f>
        <v>0.5</v>
      </c>
      <c r="I55" s="3">
        <v>0.13</v>
      </c>
      <c r="J55" s="3">
        <f t="shared" ca="1" si="19"/>
        <v>13</v>
      </c>
      <c r="K55" s="4">
        <f t="shared" si="26"/>
        <v>0.13650000000000001</v>
      </c>
      <c r="L55" s="4">
        <f t="shared" ca="1" si="20"/>
        <v>13.65</v>
      </c>
      <c r="P55" s="1" t="e">
        <f ca="1">#REF!*H55</f>
        <v>#REF!</v>
      </c>
      <c r="Q55" s="1" t="e">
        <f t="shared" ca="1" si="21"/>
        <v>#REF!</v>
      </c>
      <c r="R55" s="1" t="e">
        <f t="shared" ca="1" si="22"/>
        <v>#REF!</v>
      </c>
      <c r="S55" s="1" t="e">
        <f t="shared" ca="1" si="23"/>
        <v>#REF!</v>
      </c>
      <c r="T55" s="1" t="e">
        <f t="shared" ca="1" si="24"/>
        <v>#REF!</v>
      </c>
      <c r="U55" s="1" t="e">
        <f t="shared" ca="1" si="25"/>
        <v>#REF!</v>
      </c>
      <c r="V55" s="25" t="s">
        <v>269</v>
      </c>
      <c r="W55" s="1" t="s">
        <v>304</v>
      </c>
      <c r="X55" s="1" t="s">
        <v>271</v>
      </c>
      <c r="Y55" s="1" t="s">
        <v>272</v>
      </c>
    </row>
    <row r="56" spans="1:25" ht="31" customHeight="1">
      <c r="A56" s="15">
        <v>45</v>
      </c>
      <c r="B56" s="18" t="s">
        <v>180</v>
      </c>
      <c r="C56" s="19" t="e">
        <f>VLOOKUP(B56,' PL '!B:C,2,FALSE)</f>
        <v>#N/A</v>
      </c>
      <c r="D56" s="20">
        <v>2.0899999999999998E-2</v>
      </c>
      <c r="E56" s="21">
        <f ca="1">SUMIF(' PL '!B:D,B56,' PL '!D:D)</f>
        <v>100</v>
      </c>
      <c r="F56" s="22" t="s">
        <v>268</v>
      </c>
      <c r="G56" s="23">
        <f t="shared" ca="1" si="18"/>
        <v>2.09</v>
      </c>
      <c r="H56" s="1">
        <f ca="1">SUMIF(' PL '!B:H,B:B,' PL '!H:H)</f>
        <v>0.5</v>
      </c>
      <c r="I56" s="3">
        <v>0.13</v>
      </c>
      <c r="J56" s="3">
        <f t="shared" ca="1" si="19"/>
        <v>13</v>
      </c>
      <c r="K56" s="4">
        <f t="shared" si="26"/>
        <v>0.13650000000000001</v>
      </c>
      <c r="L56" s="4">
        <f t="shared" ca="1" si="20"/>
        <v>13.65</v>
      </c>
      <c r="P56" s="1" t="e">
        <f ca="1">#REF!*H56</f>
        <v>#REF!</v>
      </c>
      <c r="Q56" s="1" t="e">
        <f t="shared" ca="1" si="21"/>
        <v>#REF!</v>
      </c>
      <c r="R56" s="1" t="e">
        <f t="shared" ca="1" si="22"/>
        <v>#REF!</v>
      </c>
      <c r="S56" s="1" t="e">
        <f t="shared" ca="1" si="23"/>
        <v>#REF!</v>
      </c>
      <c r="T56" s="1" t="e">
        <f t="shared" ca="1" si="24"/>
        <v>#REF!</v>
      </c>
      <c r="U56" s="1" t="e">
        <f t="shared" ca="1" si="25"/>
        <v>#REF!</v>
      </c>
      <c r="V56" s="25" t="s">
        <v>269</v>
      </c>
      <c r="W56" s="1" t="s">
        <v>305</v>
      </c>
      <c r="X56" s="1" t="s">
        <v>271</v>
      </c>
      <c r="Y56" s="1" t="s">
        <v>272</v>
      </c>
    </row>
    <row r="57" spans="1:25" ht="31" customHeight="1">
      <c r="A57" s="15">
        <v>46</v>
      </c>
      <c r="B57" s="18" t="s">
        <v>181</v>
      </c>
      <c r="C57" s="19" t="e">
        <f>VLOOKUP(B57,' PL '!B:C,2,FALSE)</f>
        <v>#N/A</v>
      </c>
      <c r="D57" s="20">
        <v>2.0899999999999998E-2</v>
      </c>
      <c r="E57" s="21">
        <f ca="1">SUMIF(' PL '!B:D,B57,' PL '!D:D)</f>
        <v>100</v>
      </c>
      <c r="F57" s="22" t="s">
        <v>268</v>
      </c>
      <c r="G57" s="23">
        <f t="shared" ca="1" si="18"/>
        <v>2.09</v>
      </c>
      <c r="H57" s="1">
        <f ca="1">SUMIF(' PL '!B:H,B:B,' PL '!H:H)</f>
        <v>0.5</v>
      </c>
      <c r="I57" s="3">
        <v>0.13</v>
      </c>
      <c r="J57" s="3">
        <f t="shared" ca="1" si="19"/>
        <v>13</v>
      </c>
      <c r="K57" s="4">
        <f t="shared" si="26"/>
        <v>0.13650000000000001</v>
      </c>
      <c r="L57" s="4">
        <f t="shared" ca="1" si="20"/>
        <v>13.65</v>
      </c>
      <c r="P57" s="1" t="e">
        <f ca="1">#REF!*H57</f>
        <v>#REF!</v>
      </c>
      <c r="Q57" s="1" t="e">
        <f t="shared" ca="1" si="21"/>
        <v>#REF!</v>
      </c>
      <c r="R57" s="1" t="e">
        <f t="shared" ca="1" si="22"/>
        <v>#REF!</v>
      </c>
      <c r="S57" s="1" t="e">
        <f t="shared" ca="1" si="23"/>
        <v>#REF!</v>
      </c>
      <c r="T57" s="1" t="e">
        <f t="shared" ca="1" si="24"/>
        <v>#REF!</v>
      </c>
      <c r="U57" s="1" t="e">
        <f t="shared" ca="1" si="25"/>
        <v>#REF!</v>
      </c>
      <c r="V57" s="25" t="s">
        <v>269</v>
      </c>
      <c r="W57" s="1" t="s">
        <v>305</v>
      </c>
      <c r="X57" s="1" t="s">
        <v>271</v>
      </c>
      <c r="Y57" s="1" t="s">
        <v>272</v>
      </c>
    </row>
    <row r="58" spans="1:25" ht="31" customHeight="1">
      <c r="A58" s="15">
        <v>47</v>
      </c>
      <c r="B58" s="18" t="s">
        <v>182</v>
      </c>
      <c r="C58" s="19" t="e">
        <f>VLOOKUP(B58,' PL '!B:C,2,FALSE)</f>
        <v>#N/A</v>
      </c>
      <c r="D58" s="20">
        <v>2.0899999999999998E-2</v>
      </c>
      <c r="E58" s="21">
        <f ca="1">SUMIF(' PL '!B:D,B58,' PL '!D:D)</f>
        <v>100</v>
      </c>
      <c r="F58" s="22" t="s">
        <v>268</v>
      </c>
      <c r="G58" s="23">
        <f t="shared" ca="1" si="18"/>
        <v>2.09</v>
      </c>
      <c r="H58" s="1">
        <f ca="1">SUMIF(' PL '!B:H,B:B,' PL '!H:H)</f>
        <v>0.5</v>
      </c>
      <c r="I58" s="3">
        <v>0.13</v>
      </c>
      <c r="J58" s="3">
        <f t="shared" ca="1" si="19"/>
        <v>13</v>
      </c>
      <c r="K58" s="4">
        <f t="shared" si="26"/>
        <v>0.13650000000000001</v>
      </c>
      <c r="L58" s="4">
        <f t="shared" ca="1" si="20"/>
        <v>13.65</v>
      </c>
      <c r="P58" s="1" t="e">
        <f ca="1">#REF!*H58</f>
        <v>#REF!</v>
      </c>
      <c r="Q58" s="1" t="e">
        <f t="shared" ca="1" si="21"/>
        <v>#REF!</v>
      </c>
      <c r="R58" s="1" t="e">
        <f t="shared" ca="1" si="22"/>
        <v>#REF!</v>
      </c>
      <c r="S58" s="1" t="e">
        <f t="shared" ca="1" si="23"/>
        <v>#REF!</v>
      </c>
      <c r="T58" s="1" t="e">
        <f t="shared" ca="1" si="24"/>
        <v>#REF!</v>
      </c>
      <c r="U58" s="1" t="e">
        <f t="shared" ca="1" si="25"/>
        <v>#REF!</v>
      </c>
      <c r="V58" s="25" t="s">
        <v>269</v>
      </c>
      <c r="W58" s="1" t="s">
        <v>305</v>
      </c>
      <c r="X58" s="1" t="s">
        <v>271</v>
      </c>
      <c r="Y58" s="1" t="s">
        <v>272</v>
      </c>
    </row>
    <row r="59" spans="1:25" ht="31" customHeight="1">
      <c r="A59" s="15">
        <v>48</v>
      </c>
      <c r="B59" s="18" t="s">
        <v>183</v>
      </c>
      <c r="C59" s="19" t="e">
        <f>VLOOKUP(B59,' PL '!B:C,2,FALSE)</f>
        <v>#N/A</v>
      </c>
      <c r="D59" s="20">
        <v>2.0899999999999998E-2</v>
      </c>
      <c r="E59" s="21">
        <f ca="1">SUMIF(' PL '!B:D,B59,' PL '!D:D)</f>
        <v>100</v>
      </c>
      <c r="F59" s="22" t="s">
        <v>268</v>
      </c>
      <c r="G59" s="23">
        <f t="shared" ca="1" si="18"/>
        <v>2.09</v>
      </c>
      <c r="H59" s="1">
        <f ca="1">SUMIF(' PL '!B:H,B:B,' PL '!H:H)</f>
        <v>0.5</v>
      </c>
      <c r="I59" s="3">
        <v>0.13</v>
      </c>
      <c r="J59" s="3">
        <f t="shared" ca="1" si="19"/>
        <v>13</v>
      </c>
      <c r="K59" s="4">
        <f t="shared" si="26"/>
        <v>0.13650000000000001</v>
      </c>
      <c r="L59" s="4">
        <f t="shared" ca="1" si="20"/>
        <v>13.65</v>
      </c>
      <c r="P59" s="1" t="e">
        <f ca="1">#REF!*H59</f>
        <v>#REF!</v>
      </c>
      <c r="Q59" s="1" t="e">
        <f t="shared" ca="1" si="21"/>
        <v>#REF!</v>
      </c>
      <c r="R59" s="1" t="e">
        <f t="shared" ca="1" si="22"/>
        <v>#REF!</v>
      </c>
      <c r="S59" s="1" t="e">
        <f t="shared" ca="1" si="23"/>
        <v>#REF!</v>
      </c>
      <c r="T59" s="1" t="e">
        <f t="shared" ca="1" si="24"/>
        <v>#REF!</v>
      </c>
      <c r="U59" s="1" t="e">
        <f t="shared" ca="1" si="25"/>
        <v>#REF!</v>
      </c>
      <c r="V59" s="25" t="s">
        <v>269</v>
      </c>
      <c r="W59" s="1" t="s">
        <v>305</v>
      </c>
      <c r="X59" s="1" t="s">
        <v>271</v>
      </c>
      <c r="Y59" s="1" t="s">
        <v>272</v>
      </c>
    </row>
    <row r="60" spans="1:25" ht="31" customHeight="1">
      <c r="A60" s="15">
        <v>49</v>
      </c>
      <c r="B60" s="18" t="s">
        <v>184</v>
      </c>
      <c r="C60" s="19" t="e">
        <f>VLOOKUP(B60,' PL '!B:C,2,FALSE)</f>
        <v>#N/A</v>
      </c>
      <c r="D60" s="20">
        <v>4.1700000000000001E-2</v>
      </c>
      <c r="E60" s="21">
        <f ca="1">SUMIF(' PL '!B:D,B60,' PL '!D:D)</f>
        <v>100</v>
      </c>
      <c r="F60" s="22" t="s">
        <v>268</v>
      </c>
      <c r="G60" s="23">
        <f t="shared" ca="1" si="18"/>
        <v>4.17</v>
      </c>
      <c r="H60" s="1">
        <f ca="1">SUMIF(' PL '!B:H,B:B,' PL '!H:H)</f>
        <v>0.5</v>
      </c>
      <c r="I60" s="3">
        <v>0.28000000000000003</v>
      </c>
      <c r="J60" s="3">
        <f t="shared" ca="1" si="19"/>
        <v>28.000000000000004</v>
      </c>
      <c r="K60" s="4">
        <f t="shared" si="26"/>
        <v>0.29399999999999998</v>
      </c>
      <c r="L60" s="4">
        <f t="shared" ca="1" si="20"/>
        <v>29.4</v>
      </c>
      <c r="P60" s="1" t="e">
        <f ca="1">#REF!*H60</f>
        <v>#REF!</v>
      </c>
      <c r="Q60" s="1" t="e">
        <f t="shared" ca="1" si="21"/>
        <v>#REF!</v>
      </c>
      <c r="R60" s="1" t="e">
        <f t="shared" ca="1" si="22"/>
        <v>#REF!</v>
      </c>
      <c r="S60" s="1" t="e">
        <f t="shared" ca="1" si="23"/>
        <v>#REF!</v>
      </c>
      <c r="T60" s="1" t="e">
        <f t="shared" ca="1" si="24"/>
        <v>#REF!</v>
      </c>
      <c r="U60" s="1" t="e">
        <f t="shared" ca="1" si="25"/>
        <v>#REF!</v>
      </c>
      <c r="V60" s="25" t="s">
        <v>269</v>
      </c>
      <c r="W60" s="1" t="s">
        <v>305</v>
      </c>
      <c r="X60" s="1" t="s">
        <v>271</v>
      </c>
      <c r="Y60" s="1" t="s">
        <v>272</v>
      </c>
    </row>
    <row r="61" spans="1:25" ht="31" customHeight="1">
      <c r="A61" s="15">
        <v>50</v>
      </c>
      <c r="B61" s="18" t="s">
        <v>185</v>
      </c>
      <c r="C61" s="19" t="e">
        <f>VLOOKUP(B61,' PL '!B:C,2,FALSE)</f>
        <v>#N/A</v>
      </c>
      <c r="D61" s="20">
        <v>8.8999999999999996E-2</v>
      </c>
      <c r="E61" s="21">
        <f ca="1">SUMIF(' PL '!B:D,B61,' PL '!D:D)</f>
        <v>100</v>
      </c>
      <c r="F61" s="22" t="s">
        <v>268</v>
      </c>
      <c r="G61" s="23">
        <f t="shared" ca="1" si="18"/>
        <v>8.9</v>
      </c>
      <c r="H61" s="1">
        <f ca="1">SUMIF(' PL '!B:H,B:B,' PL '!H:H)</f>
        <v>0.5</v>
      </c>
      <c r="I61" s="3">
        <v>0.6</v>
      </c>
      <c r="J61" s="3">
        <f t="shared" ca="1" si="19"/>
        <v>60</v>
      </c>
      <c r="K61" s="4">
        <f t="shared" si="26"/>
        <v>0.63</v>
      </c>
      <c r="L61" s="4">
        <f t="shared" ca="1" si="20"/>
        <v>63</v>
      </c>
      <c r="P61" s="1" t="e">
        <f ca="1">#REF!*H61</f>
        <v>#REF!</v>
      </c>
      <c r="Q61" s="1" t="e">
        <f t="shared" ca="1" si="21"/>
        <v>#REF!</v>
      </c>
      <c r="R61" s="1" t="e">
        <f t="shared" ca="1" si="22"/>
        <v>#REF!</v>
      </c>
      <c r="S61" s="1" t="e">
        <f t="shared" ca="1" si="23"/>
        <v>#REF!</v>
      </c>
      <c r="T61" s="1" t="e">
        <f t="shared" ca="1" si="24"/>
        <v>#REF!</v>
      </c>
      <c r="U61" s="1" t="e">
        <f t="shared" ca="1" si="25"/>
        <v>#REF!</v>
      </c>
      <c r="V61" s="25" t="s">
        <v>269</v>
      </c>
      <c r="W61" s="1" t="s">
        <v>305</v>
      </c>
      <c r="X61" s="1" t="s">
        <v>271</v>
      </c>
      <c r="Y61" s="1" t="s">
        <v>272</v>
      </c>
    </row>
    <row r="62" spans="1:25" ht="31" customHeight="1">
      <c r="A62" s="15">
        <v>51</v>
      </c>
      <c r="B62" s="18" t="s">
        <v>186</v>
      </c>
      <c r="C62" s="19" t="e">
        <f>VLOOKUP(B62,' PL '!B:C,2,FALSE)</f>
        <v>#N/A</v>
      </c>
      <c r="D62" s="20">
        <v>3.6200000000000003E-2</v>
      </c>
      <c r="E62" s="21">
        <f ca="1">SUMIF(' PL '!B:D,B62,' PL '!D:D)</f>
        <v>100</v>
      </c>
      <c r="F62" s="22" t="s">
        <v>268</v>
      </c>
      <c r="G62" s="23">
        <f t="shared" ca="1" si="18"/>
        <v>3.62</v>
      </c>
      <c r="H62" s="1">
        <f ca="1">SUMIF(' PL '!B:H,B:B,' PL '!H:H)</f>
        <v>0.5</v>
      </c>
      <c r="I62" s="3">
        <v>0.24</v>
      </c>
      <c r="J62" s="3">
        <f t="shared" ca="1" si="19"/>
        <v>24</v>
      </c>
      <c r="K62" s="4">
        <f t="shared" si="26"/>
        <v>0.252</v>
      </c>
      <c r="L62" s="4">
        <f t="shared" ca="1" si="20"/>
        <v>25.2</v>
      </c>
      <c r="P62" s="1" t="e">
        <f ca="1">#REF!*H62</f>
        <v>#REF!</v>
      </c>
      <c r="Q62" s="1" t="e">
        <f t="shared" ca="1" si="21"/>
        <v>#REF!</v>
      </c>
      <c r="R62" s="1" t="e">
        <f t="shared" ca="1" si="22"/>
        <v>#REF!</v>
      </c>
      <c r="S62" s="1" t="e">
        <f t="shared" ca="1" si="23"/>
        <v>#REF!</v>
      </c>
      <c r="T62" s="1" t="e">
        <f t="shared" ca="1" si="24"/>
        <v>#REF!</v>
      </c>
      <c r="U62" s="1" t="e">
        <f t="shared" ca="1" si="25"/>
        <v>#REF!</v>
      </c>
      <c r="V62" s="25" t="s">
        <v>269</v>
      </c>
      <c r="W62" s="1" t="s">
        <v>305</v>
      </c>
      <c r="X62" s="1" t="s">
        <v>271</v>
      </c>
      <c r="Y62" s="1" t="s">
        <v>272</v>
      </c>
    </row>
    <row r="63" spans="1:25" ht="31" customHeight="1">
      <c r="A63" s="15">
        <v>52</v>
      </c>
      <c r="B63" s="18" t="s">
        <v>187</v>
      </c>
      <c r="C63" s="19" t="e">
        <f>VLOOKUP(B63,' PL '!B:C,2,FALSE)</f>
        <v>#N/A</v>
      </c>
      <c r="D63" s="20">
        <v>5.7000000000000002E-2</v>
      </c>
      <c r="E63" s="21">
        <f ca="1">SUMIF(' PL '!B:D,B63,' PL '!D:D)</f>
        <v>100</v>
      </c>
      <c r="F63" s="22" t="s">
        <v>268</v>
      </c>
      <c r="G63" s="23">
        <f t="shared" ca="1" si="18"/>
        <v>5.7</v>
      </c>
      <c r="H63" s="1">
        <f ca="1">SUMIF(' PL '!B:H,B:B,' PL '!H:H)</f>
        <v>0.5</v>
      </c>
      <c r="I63" s="3">
        <v>0.38</v>
      </c>
      <c r="J63" s="3">
        <f t="shared" ca="1" si="19"/>
        <v>38</v>
      </c>
      <c r="K63" s="4">
        <f t="shared" si="26"/>
        <v>0.39900000000000002</v>
      </c>
      <c r="L63" s="4">
        <f t="shared" ca="1" si="20"/>
        <v>39.900000000000006</v>
      </c>
      <c r="P63" s="1" t="e">
        <f ca="1">#REF!*H63</f>
        <v>#REF!</v>
      </c>
      <c r="Q63" s="1" t="e">
        <f t="shared" ca="1" si="21"/>
        <v>#REF!</v>
      </c>
      <c r="R63" s="1" t="e">
        <f t="shared" ca="1" si="22"/>
        <v>#REF!</v>
      </c>
      <c r="S63" s="1" t="e">
        <f t="shared" ca="1" si="23"/>
        <v>#REF!</v>
      </c>
      <c r="T63" s="1" t="e">
        <f t="shared" ca="1" si="24"/>
        <v>#REF!</v>
      </c>
      <c r="U63" s="1" t="e">
        <f t="shared" ca="1" si="25"/>
        <v>#REF!</v>
      </c>
      <c r="V63" s="25" t="s">
        <v>269</v>
      </c>
      <c r="W63" s="1" t="s">
        <v>305</v>
      </c>
      <c r="X63" s="1" t="s">
        <v>271</v>
      </c>
      <c r="Y63" s="1" t="s">
        <v>272</v>
      </c>
    </row>
    <row r="64" spans="1:25" ht="31" customHeight="1">
      <c r="A64" s="15">
        <v>53</v>
      </c>
      <c r="B64" s="18" t="s">
        <v>188</v>
      </c>
      <c r="C64" s="19" t="e">
        <f>VLOOKUP(B64,' PL '!B:C,2,FALSE)</f>
        <v>#N/A</v>
      </c>
      <c r="D64" s="20">
        <v>3.0599999999999999E-2</v>
      </c>
      <c r="E64" s="21">
        <f ca="1">SUMIF(' PL '!B:D,B64,' PL '!D:D)</f>
        <v>100</v>
      </c>
      <c r="F64" s="22" t="s">
        <v>268</v>
      </c>
      <c r="G64" s="23">
        <f t="shared" ca="1" si="18"/>
        <v>3.06</v>
      </c>
      <c r="H64" s="1">
        <f ca="1">SUMIF(' PL '!B:H,B:B,' PL '!H:H)</f>
        <v>0.5</v>
      </c>
      <c r="I64" s="3">
        <v>0.2</v>
      </c>
      <c r="J64" s="3">
        <f t="shared" ca="1" si="19"/>
        <v>20</v>
      </c>
      <c r="K64" s="4">
        <f t="shared" si="26"/>
        <v>0.21</v>
      </c>
      <c r="L64" s="4">
        <f t="shared" ca="1" si="20"/>
        <v>21</v>
      </c>
      <c r="P64" s="1" t="e">
        <f ca="1">#REF!*H64</f>
        <v>#REF!</v>
      </c>
      <c r="Q64" s="1" t="e">
        <f t="shared" ca="1" si="21"/>
        <v>#REF!</v>
      </c>
      <c r="R64" s="1" t="e">
        <f t="shared" ca="1" si="22"/>
        <v>#REF!</v>
      </c>
      <c r="S64" s="1" t="e">
        <f t="shared" ca="1" si="23"/>
        <v>#REF!</v>
      </c>
      <c r="T64" s="1" t="e">
        <f t="shared" ca="1" si="24"/>
        <v>#REF!</v>
      </c>
      <c r="U64" s="1" t="e">
        <f t="shared" ca="1" si="25"/>
        <v>#REF!</v>
      </c>
      <c r="V64" s="25" t="s">
        <v>269</v>
      </c>
      <c r="W64" s="1" t="s">
        <v>305</v>
      </c>
      <c r="X64" s="1" t="s">
        <v>271</v>
      </c>
      <c r="Y64" s="1" t="s">
        <v>272</v>
      </c>
    </row>
    <row r="65" spans="1:25" ht="31" customHeight="1">
      <c r="A65" s="15">
        <v>54</v>
      </c>
      <c r="B65" s="18" t="s">
        <v>189</v>
      </c>
      <c r="C65" s="19" t="e">
        <f>VLOOKUP(B65,' PL '!B:C,2,FALSE)</f>
        <v>#N/A</v>
      </c>
      <c r="D65" s="20">
        <v>0.17530000000000001</v>
      </c>
      <c r="E65" s="21">
        <f ca="1">SUMIF(' PL '!B:D,B65,' PL '!D:D)</f>
        <v>420</v>
      </c>
      <c r="F65" s="22" t="s">
        <v>268</v>
      </c>
      <c r="G65" s="23">
        <f t="shared" ca="1" si="18"/>
        <v>73.63</v>
      </c>
      <c r="H65" s="1">
        <f ca="1">SUMIF(' PL '!B:H,B:B,' PL '!H:H)</f>
        <v>0.2</v>
      </c>
      <c r="I65" s="3">
        <v>1.2</v>
      </c>
      <c r="J65" s="3">
        <f t="shared" ca="1" si="19"/>
        <v>504</v>
      </c>
      <c r="K65" s="4">
        <f t="shared" si="26"/>
        <v>1.26</v>
      </c>
      <c r="L65" s="4">
        <f t="shared" ca="1" si="20"/>
        <v>529.20000000000005</v>
      </c>
      <c r="P65" s="1" t="e">
        <f ca="1">#REF!*H65</f>
        <v>#REF!</v>
      </c>
      <c r="Q65" s="1" t="e">
        <f t="shared" ca="1" si="21"/>
        <v>#REF!</v>
      </c>
      <c r="R65" s="1" t="e">
        <f t="shared" ca="1" si="22"/>
        <v>#REF!</v>
      </c>
      <c r="S65" s="1" t="e">
        <f t="shared" ca="1" si="23"/>
        <v>#REF!</v>
      </c>
      <c r="T65" s="1" t="e">
        <f t="shared" ca="1" si="24"/>
        <v>#REF!</v>
      </c>
      <c r="U65" s="1" t="e">
        <f t="shared" ca="1" si="25"/>
        <v>#REF!</v>
      </c>
      <c r="V65" s="25" t="s">
        <v>269</v>
      </c>
      <c r="W65" s="1" t="s">
        <v>306</v>
      </c>
      <c r="X65" s="1" t="s">
        <v>271</v>
      </c>
      <c r="Y65" s="1" t="s">
        <v>272</v>
      </c>
    </row>
    <row r="66" spans="1:25" ht="31" customHeight="1">
      <c r="A66" s="15">
        <v>55</v>
      </c>
      <c r="B66" s="18" t="s">
        <v>190</v>
      </c>
      <c r="C66" s="19" t="e">
        <f>VLOOKUP(B66,' PL '!B:C,2,FALSE)</f>
        <v>#N/A</v>
      </c>
      <c r="D66" s="20">
        <v>0.51200000000000001</v>
      </c>
      <c r="E66" s="21">
        <f ca="1">SUMIF(' PL '!B:D,B66,' PL '!D:D)</f>
        <v>100</v>
      </c>
      <c r="F66" s="22" t="s">
        <v>268</v>
      </c>
      <c r="G66" s="23">
        <f t="shared" ca="1" si="18"/>
        <v>51.2</v>
      </c>
      <c r="H66" s="1">
        <f ca="1">SUMIF(' PL '!B:H,B:B,' PL '!H:H)</f>
        <v>0.2</v>
      </c>
      <c r="I66" s="3">
        <v>3.5</v>
      </c>
      <c r="J66" s="3">
        <f t="shared" ca="1" si="19"/>
        <v>350</v>
      </c>
      <c r="K66" s="4">
        <f t="shared" si="26"/>
        <v>3.6749999999999998</v>
      </c>
      <c r="L66" s="4">
        <f t="shared" ca="1" si="20"/>
        <v>367.5</v>
      </c>
      <c r="P66" s="1" t="e">
        <f ca="1">#REF!*H66</f>
        <v>#REF!</v>
      </c>
      <c r="Q66" s="1" t="e">
        <f t="shared" ca="1" si="21"/>
        <v>#REF!</v>
      </c>
      <c r="R66" s="1" t="e">
        <f t="shared" ca="1" si="22"/>
        <v>#REF!</v>
      </c>
      <c r="S66" s="1" t="e">
        <f t="shared" ca="1" si="23"/>
        <v>#REF!</v>
      </c>
      <c r="T66" s="1" t="e">
        <f t="shared" ca="1" si="24"/>
        <v>#REF!</v>
      </c>
      <c r="U66" s="1" t="e">
        <f t="shared" ca="1" si="25"/>
        <v>#REF!</v>
      </c>
      <c r="V66" s="25" t="s">
        <v>269</v>
      </c>
      <c r="W66" s="1" t="s">
        <v>307</v>
      </c>
      <c r="X66" s="1" t="s">
        <v>271</v>
      </c>
      <c r="Y66" s="1" t="s">
        <v>272</v>
      </c>
    </row>
    <row r="67" spans="1:25" ht="31" customHeight="1">
      <c r="A67" s="15">
        <v>56</v>
      </c>
      <c r="B67" s="18" t="s">
        <v>191</v>
      </c>
      <c r="C67" s="19" t="e">
        <f>VLOOKUP(B67,' PL '!B:C,2,FALSE)</f>
        <v>#N/A</v>
      </c>
      <c r="D67" s="20">
        <v>11.7364</v>
      </c>
      <c r="E67" s="21">
        <f ca="1">SUMIF(' PL '!B:D,B67,' PL '!D:D)</f>
        <v>1</v>
      </c>
      <c r="F67" s="22" t="s">
        <v>268</v>
      </c>
      <c r="G67" s="23">
        <f t="shared" ca="1" si="18"/>
        <v>11.74</v>
      </c>
      <c r="H67" s="1">
        <f ca="1">SUMIF(' PL '!B:H,B:B,' PL '!H:H)</f>
        <v>0.2</v>
      </c>
      <c r="I67" s="3">
        <v>80</v>
      </c>
      <c r="J67" s="3">
        <f t="shared" ca="1" si="19"/>
        <v>80</v>
      </c>
      <c r="K67" s="4">
        <f t="shared" si="26"/>
        <v>84</v>
      </c>
      <c r="L67" s="4">
        <f t="shared" ca="1" si="20"/>
        <v>84</v>
      </c>
      <c r="P67" s="1" t="e">
        <f ca="1">#REF!*H67</f>
        <v>#REF!</v>
      </c>
      <c r="Q67" s="1" t="e">
        <f t="shared" ca="1" si="21"/>
        <v>#REF!</v>
      </c>
      <c r="R67" s="1" t="e">
        <f t="shared" ca="1" si="22"/>
        <v>#REF!</v>
      </c>
      <c r="S67" s="1" t="e">
        <f t="shared" ca="1" si="23"/>
        <v>#REF!</v>
      </c>
      <c r="T67" s="1" t="e">
        <f t="shared" ca="1" si="24"/>
        <v>#REF!</v>
      </c>
      <c r="U67" s="1" t="e">
        <f t="shared" ca="1" si="25"/>
        <v>#REF!</v>
      </c>
      <c r="V67" s="25" t="s">
        <v>269</v>
      </c>
      <c r="W67" s="1" t="s">
        <v>308</v>
      </c>
      <c r="X67" s="1" t="s">
        <v>271</v>
      </c>
      <c r="Y67" s="1" t="s">
        <v>272</v>
      </c>
    </row>
    <row r="68" spans="1:25" ht="31" customHeight="1">
      <c r="A68" s="15">
        <v>57</v>
      </c>
      <c r="B68" s="18" t="s">
        <v>192</v>
      </c>
      <c r="C68" s="19" t="e">
        <f>VLOOKUP(B68,' PL '!B:C,2,FALSE)</f>
        <v>#N/A</v>
      </c>
      <c r="D68" s="20">
        <v>248.4606</v>
      </c>
      <c r="E68" s="21">
        <f ca="1">SUMIF(' PL '!B:D,B68,' PL '!D:D)</f>
        <v>2</v>
      </c>
      <c r="F68" s="22" t="s">
        <v>268</v>
      </c>
      <c r="G68" s="23">
        <f t="shared" ca="1" si="18"/>
        <v>496.92</v>
      </c>
      <c r="H68" s="1">
        <f ca="1">SUMIF(' PL '!B:H,B:B,' PL '!H:H)</f>
        <v>1</v>
      </c>
      <c r="I68" s="3">
        <v>1700</v>
      </c>
      <c r="J68" s="3">
        <f t="shared" ca="1" si="19"/>
        <v>3400</v>
      </c>
      <c r="K68" s="4">
        <f t="shared" si="26"/>
        <v>1785</v>
      </c>
      <c r="L68" s="4">
        <f t="shared" ca="1" si="20"/>
        <v>3570</v>
      </c>
      <c r="P68" s="1" t="e">
        <f ca="1">#REF!*H68</f>
        <v>#REF!</v>
      </c>
      <c r="Q68" s="1" t="e">
        <f t="shared" ca="1" si="21"/>
        <v>#REF!</v>
      </c>
      <c r="R68" s="1" t="e">
        <f t="shared" ca="1" si="22"/>
        <v>#REF!</v>
      </c>
      <c r="S68" s="1" t="e">
        <f t="shared" ca="1" si="23"/>
        <v>#REF!</v>
      </c>
      <c r="T68" s="1" t="e">
        <f t="shared" ca="1" si="24"/>
        <v>#REF!</v>
      </c>
      <c r="U68" s="1" t="e">
        <f t="shared" ca="1" si="25"/>
        <v>#REF!</v>
      </c>
      <c r="V68" s="25" t="s">
        <v>269</v>
      </c>
      <c r="W68" s="1" t="s">
        <v>309</v>
      </c>
      <c r="X68" s="1" t="s">
        <v>271</v>
      </c>
      <c r="Y68" s="1" t="s">
        <v>272</v>
      </c>
    </row>
    <row r="69" spans="1:25" ht="31" customHeight="1">
      <c r="A69" s="15">
        <v>58</v>
      </c>
      <c r="B69" s="18" t="s">
        <v>194</v>
      </c>
      <c r="C69" s="19" t="e">
        <f>VLOOKUP(B69,' PL '!B:C,2,FALSE)</f>
        <v>#N/A</v>
      </c>
      <c r="D69" s="20">
        <v>394.42259999999999</v>
      </c>
      <c r="E69" s="21">
        <f ca="1">SUMIF(' PL '!B:D,B69,' PL '!D:D)</f>
        <v>5</v>
      </c>
      <c r="F69" s="22" t="s">
        <v>268</v>
      </c>
      <c r="G69" s="23">
        <f t="shared" ca="1" si="18"/>
        <v>1972.11</v>
      </c>
      <c r="H69" s="1">
        <f ca="1">SUMIF(' PL '!B:H,B:B,' PL '!H:H)</f>
        <v>0.2</v>
      </c>
      <c r="I69" s="3">
        <v>2700</v>
      </c>
      <c r="J69" s="3">
        <f t="shared" ca="1" si="19"/>
        <v>13500</v>
      </c>
      <c r="K69" s="4">
        <f t="shared" si="26"/>
        <v>2835</v>
      </c>
      <c r="L69" s="4">
        <f t="shared" ca="1" si="20"/>
        <v>14175</v>
      </c>
      <c r="P69" s="1" t="e">
        <f ca="1">#REF!*H69</f>
        <v>#REF!</v>
      </c>
      <c r="Q69" s="1" t="e">
        <f t="shared" ca="1" si="21"/>
        <v>#REF!</v>
      </c>
      <c r="R69" s="1" t="e">
        <f t="shared" ca="1" si="22"/>
        <v>#REF!</v>
      </c>
      <c r="S69" s="1" t="e">
        <f t="shared" ca="1" si="23"/>
        <v>#REF!</v>
      </c>
      <c r="T69" s="1" t="e">
        <f t="shared" ca="1" si="24"/>
        <v>#REF!</v>
      </c>
      <c r="U69" s="1" t="e">
        <f t="shared" ca="1" si="25"/>
        <v>#REF!</v>
      </c>
      <c r="V69" s="25" t="s">
        <v>269</v>
      </c>
      <c r="W69" s="1" t="s">
        <v>309</v>
      </c>
      <c r="X69" s="1" t="s">
        <v>271</v>
      </c>
      <c r="Y69" s="1" t="s">
        <v>272</v>
      </c>
    </row>
    <row r="70" spans="1:25" ht="31" customHeight="1">
      <c r="A70" s="15">
        <v>59</v>
      </c>
      <c r="B70" s="18" t="s">
        <v>195</v>
      </c>
      <c r="C70" s="19" t="e">
        <f>VLOOKUP(B70,' PL '!B:C,2,FALSE)</f>
        <v>#N/A</v>
      </c>
      <c r="D70" s="20">
        <v>160.78829999999999</v>
      </c>
      <c r="E70" s="21">
        <f ca="1">SUMIF(' PL '!B:D,B70,' PL '!D:D)</f>
        <v>1</v>
      </c>
      <c r="F70" s="22" t="s">
        <v>268</v>
      </c>
      <c r="G70" s="23">
        <f t="shared" ca="1" si="18"/>
        <v>160.79</v>
      </c>
      <c r="H70" s="1">
        <f ca="1">SUMIF(' PL '!B:H,B:B,' PL '!H:H)</f>
        <v>0.4</v>
      </c>
      <c r="I70" s="3">
        <v>1100</v>
      </c>
      <c r="J70" s="3">
        <f t="shared" ca="1" si="19"/>
        <v>1100</v>
      </c>
      <c r="K70" s="4">
        <f t="shared" si="26"/>
        <v>1155</v>
      </c>
      <c r="L70" s="4">
        <f t="shared" ca="1" si="20"/>
        <v>1155</v>
      </c>
      <c r="P70" s="1" t="e">
        <f ca="1">#REF!*H70</f>
        <v>#REF!</v>
      </c>
      <c r="Q70" s="1" t="e">
        <f t="shared" ca="1" si="21"/>
        <v>#REF!</v>
      </c>
      <c r="R70" s="1" t="e">
        <f t="shared" ca="1" si="22"/>
        <v>#REF!</v>
      </c>
      <c r="S70" s="1" t="e">
        <f t="shared" ca="1" si="23"/>
        <v>#REF!</v>
      </c>
      <c r="T70" s="1" t="e">
        <f t="shared" ca="1" si="24"/>
        <v>#REF!</v>
      </c>
      <c r="U70" s="1" t="e">
        <f t="shared" ca="1" si="25"/>
        <v>#REF!</v>
      </c>
      <c r="V70" s="25" t="s">
        <v>269</v>
      </c>
      <c r="W70" s="1" t="s">
        <v>310</v>
      </c>
      <c r="X70" s="1" t="s">
        <v>271</v>
      </c>
      <c r="Y70" s="1" t="s">
        <v>272</v>
      </c>
    </row>
    <row r="71" spans="1:25" ht="31" customHeight="1">
      <c r="A71" s="15">
        <v>60</v>
      </c>
      <c r="B71" s="18" t="s">
        <v>197</v>
      </c>
      <c r="C71" s="19" t="e">
        <f>VLOOKUP(B71,' PL '!B:C,2,FALSE)</f>
        <v>#N/A</v>
      </c>
      <c r="D71" s="20">
        <v>160.78829999999999</v>
      </c>
      <c r="E71" s="21">
        <f ca="1">SUMIF(' PL '!B:D,B71,' PL '!D:D)</f>
        <v>1</v>
      </c>
      <c r="F71" s="22" t="s">
        <v>268</v>
      </c>
      <c r="G71" s="23">
        <f t="shared" ca="1" si="18"/>
        <v>160.79</v>
      </c>
      <c r="H71" s="1">
        <f ca="1">SUMIF(' PL '!B:H,B:B,' PL '!H:H)</f>
        <v>0.4</v>
      </c>
      <c r="I71" s="3">
        <v>1100</v>
      </c>
      <c r="J71" s="3">
        <f t="shared" ca="1" si="19"/>
        <v>1100</v>
      </c>
      <c r="K71" s="4">
        <f t="shared" si="26"/>
        <v>1155</v>
      </c>
      <c r="L71" s="4">
        <f t="shared" ca="1" si="20"/>
        <v>1155</v>
      </c>
      <c r="P71" s="1" t="e">
        <f ca="1">#REF!*H71</f>
        <v>#REF!</v>
      </c>
      <c r="Q71" s="1" t="e">
        <f t="shared" ca="1" si="21"/>
        <v>#REF!</v>
      </c>
      <c r="R71" s="1" t="e">
        <f t="shared" ca="1" si="22"/>
        <v>#REF!</v>
      </c>
      <c r="S71" s="1" t="e">
        <f t="shared" ca="1" si="23"/>
        <v>#REF!</v>
      </c>
      <c r="T71" s="1" t="e">
        <f t="shared" ca="1" si="24"/>
        <v>#REF!</v>
      </c>
      <c r="U71" s="1" t="e">
        <f t="shared" ca="1" si="25"/>
        <v>#REF!</v>
      </c>
      <c r="V71" s="25" t="s">
        <v>269</v>
      </c>
      <c r="W71" s="1" t="s">
        <v>310</v>
      </c>
      <c r="X71" s="1" t="s">
        <v>271</v>
      </c>
      <c r="Y71" s="1" t="s">
        <v>272</v>
      </c>
    </row>
    <row r="72" spans="1:25" ht="34.5" customHeight="1">
      <c r="A72" s="15"/>
      <c r="B72" s="26" t="s">
        <v>231</v>
      </c>
      <c r="C72" s="26"/>
      <c r="D72" s="20"/>
      <c r="E72" s="21">
        <f ca="1">SUM(E12:E71)</f>
        <v>6551</v>
      </c>
      <c r="F72" s="21"/>
      <c r="G72" s="23">
        <f ca="1">SUM(G12:G71)</f>
        <v>18903.400000000005</v>
      </c>
      <c r="H72" s="27">
        <f ca="1">SUM(H12:H71)</f>
        <v>821.22</v>
      </c>
      <c r="J72" s="3">
        <f ca="1">SUM(J12:J38)</f>
        <v>100002.12999999999</v>
      </c>
      <c r="L72" s="4">
        <f ca="1">SUM(L12:L38)</f>
        <v>105002.2365</v>
      </c>
    </row>
    <row r="73" spans="1:25" ht="28" customHeight="1">
      <c r="A73" s="156" t="s">
        <v>311</v>
      </c>
      <c r="B73" s="157"/>
      <c r="C73" s="157"/>
      <c r="D73" s="157"/>
      <c r="E73" s="157"/>
      <c r="F73" s="157"/>
      <c r="G73" s="158"/>
    </row>
    <row r="74" spans="1:25" ht="28" customHeight="1">
      <c r="A74" s="28" t="s">
        <v>232</v>
      </c>
      <c r="B74" s="29"/>
      <c r="C74" s="3"/>
      <c r="D74" s="30"/>
      <c r="E74" s="11"/>
      <c r="F74" s="11"/>
      <c r="G74" s="12"/>
    </row>
    <row r="75" spans="1:25" ht="28" customHeight="1">
      <c r="A75" s="28" t="s">
        <v>312</v>
      </c>
      <c r="B75" s="29"/>
      <c r="C75" s="3"/>
      <c r="D75" s="30"/>
      <c r="E75" s="11"/>
      <c r="F75" s="11"/>
      <c r="G75" s="12"/>
      <c r="H75" s="27"/>
    </row>
    <row r="76" spans="1:25" ht="28" customHeight="1">
      <c r="A76" s="31" t="s">
        <v>313</v>
      </c>
      <c r="B76" s="32"/>
      <c r="C76" s="3"/>
      <c r="D76" s="30"/>
      <c r="E76" s="11"/>
      <c r="F76" s="11"/>
      <c r="G76" s="12"/>
      <c r="H76" s="1"/>
    </row>
    <row r="77" spans="1:25" ht="104" customHeight="1">
      <c r="A77" s="159" t="s">
        <v>314</v>
      </c>
      <c r="B77" s="160"/>
      <c r="C77" s="160"/>
      <c r="D77" s="160"/>
      <c r="E77" s="160"/>
      <c r="F77" s="160"/>
      <c r="G77" s="161"/>
    </row>
  </sheetData>
  <mergeCells count="33">
    <mergeCell ref="X10:X11"/>
    <mergeCell ref="Y10:Y11"/>
    <mergeCell ref="Z10:Z11"/>
    <mergeCell ref="A5:C6"/>
    <mergeCell ref="R10:R11"/>
    <mergeCell ref="S10:S11"/>
    <mergeCell ref="T10:T11"/>
    <mergeCell ref="V10:V11"/>
    <mergeCell ref="W10:W11"/>
    <mergeCell ref="M10:M11"/>
    <mergeCell ref="N10:N11"/>
    <mergeCell ref="O10:O11"/>
    <mergeCell ref="P10:P11"/>
    <mergeCell ref="Q10:Q11"/>
    <mergeCell ref="I8:L8"/>
    <mergeCell ref="E9:G9"/>
    <mergeCell ref="A73:G73"/>
    <mergeCell ref="A77:G77"/>
    <mergeCell ref="A10:A11"/>
    <mergeCell ref="B10:B11"/>
    <mergeCell ref="C10:C11"/>
    <mergeCell ref="E10:E11"/>
    <mergeCell ref="F10:F11"/>
    <mergeCell ref="H10:H11"/>
    <mergeCell ref="I10:I11"/>
    <mergeCell ref="J10:J11"/>
    <mergeCell ref="K10:K11"/>
    <mergeCell ref="L10:L11"/>
    <mergeCell ref="A1:G1"/>
    <mergeCell ref="A2:G2"/>
    <mergeCell ref="A3:G3"/>
    <mergeCell ref="E7:G7"/>
    <mergeCell ref="E8:G8"/>
  </mergeCells>
  <conditionalFormatting sqref="B12:B71">
    <cfRule type="duplicateValues" dxfId="3" priority="2"/>
  </conditionalFormatting>
  <conditionalFormatting sqref="B72">
    <cfRule type="duplicateValues" dxfId="2" priority="1"/>
  </conditionalFormatting>
  <hyperlinks>
    <hyperlink ref="A9" r:id="rId1" xr:uid="{00000000-0004-0000-0100-000000000000}"/>
  </hyperlinks>
  <pageMargins left="0.39236111111111099" right="0.156944444444444" top="0.51111111111111096" bottom="0.195833333333333" header="0.43194444444444402" footer="0.156944444444444"/>
  <pageSetup paperSize="9" scale="70" fitToHeight="0" orientation="portrait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Z93"/>
  <sheetViews>
    <sheetView tabSelected="1" view="pageBreakPreview" zoomScaleNormal="90" workbookViewId="0">
      <selection activeCell="C12" sqref="C12"/>
    </sheetView>
  </sheetViews>
  <sheetFormatPr baseColWidth="10" defaultColWidth="9" defaultRowHeight="15"/>
  <cols>
    <col min="1" max="1" width="4.83203125" style="1" customWidth="1"/>
    <col min="2" max="2" width="22.6640625" style="1" customWidth="1"/>
    <col min="3" max="3" width="50.83203125" style="1" customWidth="1"/>
    <col min="4" max="4" width="13.1640625" style="1" customWidth="1"/>
    <col min="5" max="5" width="8.83203125" style="1" customWidth="1"/>
    <col min="6" max="6" width="12" style="1" customWidth="1"/>
    <col min="7" max="7" width="18.1640625" style="1" customWidth="1"/>
    <col min="8" max="8" width="10.6640625" style="2" customWidth="1"/>
    <col min="9" max="10" width="10.1640625" style="3" customWidth="1"/>
    <col min="11" max="11" width="9" style="4" customWidth="1"/>
    <col min="12" max="12" width="10.6640625" style="4" customWidth="1"/>
    <col min="13" max="13" width="11.6640625" style="1" customWidth="1"/>
    <col min="14" max="14" width="9" style="1" customWidth="1"/>
    <col min="15" max="18" width="12.83203125" style="1" customWidth="1"/>
    <col min="19" max="19" width="11.83203125" style="1" customWidth="1"/>
    <col min="20" max="21" width="12.1640625" style="1" customWidth="1"/>
    <col min="22" max="16384" width="9" style="1"/>
  </cols>
  <sheetData>
    <row r="1" spans="1:26" ht="49" customHeight="1">
      <c r="A1" s="144" t="s">
        <v>0</v>
      </c>
      <c r="B1" s="145"/>
      <c r="C1" s="145"/>
      <c r="D1" s="145"/>
      <c r="E1" s="145"/>
      <c r="F1" s="145"/>
      <c r="G1" s="146"/>
    </row>
    <row r="2" spans="1:26" ht="30" customHeight="1">
      <c r="A2" s="147" t="s">
        <v>1</v>
      </c>
      <c r="B2" s="148"/>
      <c r="C2" s="148"/>
      <c r="D2" s="148"/>
      <c r="E2" s="148"/>
      <c r="F2" s="148"/>
      <c r="G2" s="149"/>
    </row>
    <row r="3" spans="1:26" ht="30" customHeight="1">
      <c r="A3" s="150" t="s">
        <v>233</v>
      </c>
      <c r="B3" s="151"/>
      <c r="C3" s="151"/>
      <c r="D3" s="151"/>
      <c r="E3" s="151"/>
      <c r="F3" s="151"/>
      <c r="G3" s="152"/>
    </row>
    <row r="4" spans="1:26" ht="16" customHeight="1">
      <c r="A4" s="5" t="s">
        <v>234</v>
      </c>
      <c r="B4" s="6"/>
      <c r="C4" s="6"/>
      <c r="E4" s="6" t="s">
        <v>235</v>
      </c>
      <c r="F4" s="6" t="s">
        <v>315</v>
      </c>
      <c r="G4" s="7"/>
    </row>
    <row r="5" spans="1:26" ht="16" customHeight="1">
      <c r="A5" s="173" t="s">
        <v>12</v>
      </c>
      <c r="B5" s="174"/>
      <c r="C5" s="174"/>
      <c r="E5" s="8" t="s">
        <v>7</v>
      </c>
      <c r="F5" s="9">
        <v>45679</v>
      </c>
      <c r="G5" s="10"/>
    </row>
    <row r="6" spans="1:26" ht="16" customHeight="1">
      <c r="A6" s="173"/>
      <c r="B6" s="174"/>
      <c r="C6" s="174"/>
      <c r="E6" s="8" t="s">
        <v>237</v>
      </c>
      <c r="F6" s="11">
        <v>52989</v>
      </c>
      <c r="G6" s="12"/>
    </row>
    <row r="7" spans="1:26" ht="14.25" customHeight="1">
      <c r="A7" s="5" t="s">
        <v>238</v>
      </c>
      <c r="B7" s="6"/>
      <c r="C7" s="6"/>
      <c r="E7" s="153" t="s">
        <v>239</v>
      </c>
      <c r="F7" s="153"/>
      <c r="G7" s="154"/>
    </row>
    <row r="8" spans="1:26" ht="15" customHeight="1">
      <c r="A8" s="5" t="s">
        <v>240</v>
      </c>
      <c r="B8" s="6"/>
      <c r="C8" s="6"/>
      <c r="D8" s="6"/>
      <c r="E8" s="153" t="s">
        <v>241</v>
      </c>
      <c r="F8" s="153"/>
      <c r="G8" s="154"/>
      <c r="I8" s="155"/>
      <c r="J8" s="155"/>
      <c r="K8" s="155"/>
      <c r="L8" s="155"/>
    </row>
    <row r="9" spans="1:26" ht="18" customHeight="1">
      <c r="A9" s="13" t="s">
        <v>242</v>
      </c>
      <c r="B9" s="14"/>
      <c r="C9" s="6"/>
      <c r="D9" s="6"/>
      <c r="E9" s="153" t="s">
        <v>18</v>
      </c>
      <c r="F9" s="153"/>
      <c r="G9" s="154"/>
      <c r="S9" s="1" t="s">
        <v>243</v>
      </c>
      <c r="T9" s="1">
        <v>7.1879</v>
      </c>
    </row>
    <row r="10" spans="1:26" ht="16">
      <c r="A10" s="162" t="s">
        <v>244</v>
      </c>
      <c r="B10" s="163" t="s">
        <v>245</v>
      </c>
      <c r="C10" s="164" t="s">
        <v>23</v>
      </c>
      <c r="D10" s="16" t="s">
        <v>246</v>
      </c>
      <c r="E10" s="163" t="s">
        <v>247</v>
      </c>
      <c r="F10" s="163" t="s">
        <v>248</v>
      </c>
      <c r="G10" s="17" t="s">
        <v>249</v>
      </c>
      <c r="H10" s="166" t="s">
        <v>250</v>
      </c>
      <c r="I10" s="167" t="s">
        <v>251</v>
      </c>
      <c r="J10" s="167" t="s">
        <v>252</v>
      </c>
      <c r="K10" s="168" t="s">
        <v>253</v>
      </c>
      <c r="L10" s="168" t="s">
        <v>254</v>
      </c>
      <c r="M10" s="167" t="s">
        <v>255</v>
      </c>
      <c r="N10" s="167" t="s">
        <v>256</v>
      </c>
      <c r="O10" s="169" t="s">
        <v>257</v>
      </c>
      <c r="P10" s="169" t="s">
        <v>258</v>
      </c>
      <c r="Q10" s="170" t="s">
        <v>259</v>
      </c>
      <c r="R10" s="168" t="s">
        <v>260</v>
      </c>
      <c r="S10" s="168"/>
      <c r="T10" s="171" t="s">
        <v>261</v>
      </c>
      <c r="U10" s="25"/>
      <c r="V10" s="167" t="s">
        <v>262</v>
      </c>
      <c r="W10" s="167" t="s">
        <v>263</v>
      </c>
      <c r="X10" s="168" t="s">
        <v>264</v>
      </c>
      <c r="Y10" s="168" t="s">
        <v>265</v>
      </c>
      <c r="Z10" s="168" t="s">
        <v>266</v>
      </c>
    </row>
    <row r="11" spans="1:26" ht="16">
      <c r="A11" s="162"/>
      <c r="B11" s="163"/>
      <c r="C11" s="165"/>
      <c r="D11" s="16" t="s">
        <v>267</v>
      </c>
      <c r="E11" s="163"/>
      <c r="F11" s="163"/>
      <c r="G11" s="17" t="s">
        <v>267</v>
      </c>
      <c r="H11" s="166"/>
      <c r="I11" s="168"/>
      <c r="J11" s="168"/>
      <c r="K11" s="168"/>
      <c r="L11" s="168"/>
      <c r="M11" s="168"/>
      <c r="N11" s="168"/>
      <c r="O11" s="170"/>
      <c r="P11" s="170"/>
      <c r="Q11" s="170"/>
      <c r="R11" s="168"/>
      <c r="S11" s="168"/>
      <c r="T11" s="172"/>
      <c r="V11" s="168"/>
      <c r="W11" s="168"/>
      <c r="X11" s="168"/>
      <c r="Y11" s="168"/>
      <c r="Z11" s="168"/>
    </row>
    <row r="12" spans="1:26" ht="31" customHeight="1">
      <c r="A12" s="15">
        <v>1</v>
      </c>
      <c r="B12" s="18" t="s">
        <v>30</v>
      </c>
      <c r="C12" s="19" t="str">
        <f>VLOOKUP(B12,' PL '!B:C,2,FALSE)</f>
        <v>Milling cutter</v>
      </c>
      <c r="D12" s="20">
        <v>0.73180000000000001</v>
      </c>
      <c r="E12" s="21">
        <f ca="1">SUMIF(' PL '!B:D,B12,' PL '!D:D)</f>
        <v>500</v>
      </c>
      <c r="F12" s="22" t="s">
        <v>268</v>
      </c>
      <c r="G12" s="23">
        <f t="shared" ref="G12:G68" ca="1" si="0">ROUND(E12*D12,2)</f>
        <v>365.9</v>
      </c>
      <c r="H12" s="1">
        <f ca="1">SUMIF(' PL '!B:H,B:B,' PL '!H:H)</f>
        <v>2.6</v>
      </c>
      <c r="I12" s="3">
        <v>5</v>
      </c>
      <c r="J12" s="3">
        <f t="shared" ref="J12:J68" ca="1" si="1">I12*E12</f>
        <v>2500</v>
      </c>
      <c r="K12" s="4">
        <f t="shared" ref="K12:K68" si="2">I12*1.05</f>
        <v>5.25</v>
      </c>
      <c r="L12" s="4">
        <f t="shared" ref="L12:L68" ca="1" si="3">K12*E12</f>
        <v>2625</v>
      </c>
      <c r="M12" s="1">
        <f ca="1">L88*1.1*0.0005</f>
        <v>64.181490450000013</v>
      </c>
      <c r="N12" s="24">
        <v>6339.07</v>
      </c>
      <c r="O12" s="1">
        <f ca="1">(M12+N12)/H88</f>
        <v>2.3464846220047146</v>
      </c>
      <c r="P12" s="1">
        <f t="shared" ref="P12:P68" ca="1" si="4">$O$12*H12</f>
        <v>6.1008600172122582</v>
      </c>
      <c r="Q12" s="1">
        <f t="shared" ref="Q12:Q68" ca="1" si="5">P12+L12</f>
        <v>2631.1008600172122</v>
      </c>
      <c r="R12" s="1">
        <f t="shared" ref="R12:R68" ca="1" si="6">Q12/E12</f>
        <v>5.2622017200344242</v>
      </c>
      <c r="S12" s="1">
        <f t="shared" ref="S12:S68" ca="1" si="7">ROUND(R12,2)</f>
        <v>5.26</v>
      </c>
      <c r="T12" s="1">
        <f t="shared" ref="T12:T68" ca="1" si="8">S12/$T$9</f>
        <v>0.73178536151031592</v>
      </c>
      <c r="U12" s="1">
        <f t="shared" ref="U12:U68" ca="1" si="9">ROUND(T12,4)</f>
        <v>0.73180000000000001</v>
      </c>
      <c r="V12" s="25" t="s">
        <v>269</v>
      </c>
      <c r="W12" s="25" t="s">
        <v>316</v>
      </c>
      <c r="X12" s="1" t="s">
        <v>317</v>
      </c>
      <c r="Y12" s="1" t="s">
        <v>318</v>
      </c>
    </row>
    <row r="13" spans="1:26" ht="31" customHeight="1">
      <c r="A13" s="15">
        <v>2</v>
      </c>
      <c r="B13" s="18" t="s">
        <v>32</v>
      </c>
      <c r="C13" s="19" t="str">
        <f>VLOOKUP(B13,' PL '!B:C,2,FALSE)</f>
        <v>Infrared heating tube-length：630mm,110V-500W</v>
      </c>
      <c r="D13" s="20">
        <v>16.18</v>
      </c>
      <c r="E13" s="21">
        <f ca="1">SUMIF(' PL '!B:D,B13,' PL '!D:D)</f>
        <v>6</v>
      </c>
      <c r="F13" s="22" t="s">
        <v>268</v>
      </c>
      <c r="G13" s="23">
        <f t="shared" ca="1" si="0"/>
        <v>97.08</v>
      </c>
      <c r="H13" s="1">
        <f ca="1">SUMIF(' PL '!B:H,B:B,' PL '!H:H)</f>
        <v>2.6500000000000004</v>
      </c>
      <c r="I13" s="3">
        <v>110</v>
      </c>
      <c r="J13" s="3">
        <f t="shared" ca="1" si="1"/>
        <v>660</v>
      </c>
      <c r="K13" s="4">
        <f t="shared" si="2"/>
        <v>115.5</v>
      </c>
      <c r="L13" s="4">
        <f t="shared" ca="1" si="3"/>
        <v>693</v>
      </c>
      <c r="P13" s="1">
        <f t="shared" ca="1" si="4"/>
        <v>6.2181842483124949</v>
      </c>
      <c r="Q13" s="1">
        <f t="shared" ca="1" si="5"/>
        <v>699.21818424831247</v>
      </c>
      <c r="R13" s="1">
        <f t="shared" ca="1" si="6"/>
        <v>116.53636404138541</v>
      </c>
      <c r="S13" s="1">
        <f t="shared" ca="1" si="7"/>
        <v>116.54</v>
      </c>
      <c r="T13" s="1">
        <f t="shared" ca="1" si="8"/>
        <v>16.213358560914873</v>
      </c>
      <c r="U13" s="1">
        <f t="shared" ca="1" si="9"/>
        <v>16.2134</v>
      </c>
      <c r="V13" s="25" t="s">
        <v>269</v>
      </c>
      <c r="W13" s="25" t="s">
        <v>319</v>
      </c>
      <c r="X13" s="1" t="s">
        <v>317</v>
      </c>
      <c r="Y13" s="1" t="s">
        <v>320</v>
      </c>
    </row>
    <row r="14" spans="1:26" ht="31" customHeight="1">
      <c r="A14" s="15">
        <v>3</v>
      </c>
      <c r="B14" s="18" t="s">
        <v>34</v>
      </c>
      <c r="C14" s="19" t="str">
        <f>VLOOKUP(B14,' PL '!B:C,2,FALSE)</f>
        <v>Coupler-X/Y axis-12-14</v>
      </c>
      <c r="D14" s="20">
        <v>11.456799999999999</v>
      </c>
      <c r="E14" s="21">
        <f ca="1">SUMIF(' PL '!B:D,B14,' PL '!D:D)</f>
        <v>2</v>
      </c>
      <c r="F14" s="22" t="s">
        <v>268</v>
      </c>
      <c r="G14" s="23">
        <f t="shared" ca="1" si="0"/>
        <v>22.91</v>
      </c>
      <c r="H14" s="1">
        <f ca="1">SUMIF(' PL '!B:H,B:B,' PL '!H:H)</f>
        <v>0.5</v>
      </c>
      <c r="I14" s="3">
        <v>78</v>
      </c>
      <c r="J14" s="3">
        <f t="shared" ca="1" si="1"/>
        <v>156</v>
      </c>
      <c r="K14" s="4">
        <f t="shared" si="2"/>
        <v>81.900000000000006</v>
      </c>
      <c r="L14" s="4">
        <f t="shared" ca="1" si="3"/>
        <v>163.80000000000001</v>
      </c>
      <c r="P14" s="1">
        <f t="shared" ca="1" si="4"/>
        <v>1.1732423110023573</v>
      </c>
      <c r="Q14" s="1">
        <f t="shared" ca="1" si="5"/>
        <v>164.97324231100237</v>
      </c>
      <c r="R14" s="1">
        <f t="shared" ca="1" si="6"/>
        <v>82.486621155501183</v>
      </c>
      <c r="S14" s="1">
        <f t="shared" ca="1" si="7"/>
        <v>82.49</v>
      </c>
      <c r="T14" s="1">
        <f t="shared" ca="1" si="8"/>
        <v>11.476230888020144</v>
      </c>
      <c r="U14" s="1">
        <f t="shared" ca="1" si="9"/>
        <v>11.4762</v>
      </c>
      <c r="V14" s="25" t="s">
        <v>269</v>
      </c>
      <c r="W14" s="25" t="s">
        <v>321</v>
      </c>
      <c r="X14" s="1" t="s">
        <v>317</v>
      </c>
      <c r="Y14" s="1" t="s">
        <v>320</v>
      </c>
    </row>
    <row r="15" spans="1:26" ht="31" customHeight="1">
      <c r="A15" s="15">
        <v>4</v>
      </c>
      <c r="B15" s="18" t="s">
        <v>35</v>
      </c>
      <c r="C15" s="19" t="str">
        <f>VLOOKUP(B15,' PL '!B:C,2,FALSE)</f>
        <v>Coupler-Z axis-8-14</v>
      </c>
      <c r="D15" s="20">
        <v>11.4442</v>
      </c>
      <c r="E15" s="21">
        <f ca="1">SUMIF(' PL '!B:D,B15,' PL '!D:D)</f>
        <v>1</v>
      </c>
      <c r="F15" s="22" t="s">
        <v>268</v>
      </c>
      <c r="G15" s="23">
        <f t="shared" ca="1" si="0"/>
        <v>11.44</v>
      </c>
      <c r="H15" s="1">
        <f ca="1">SUMIF(' PL '!B:H,B:B,' PL '!H:H)</f>
        <v>0.2</v>
      </c>
      <c r="I15" s="3">
        <v>78</v>
      </c>
      <c r="J15" s="3">
        <f t="shared" ca="1" si="1"/>
        <v>78</v>
      </c>
      <c r="K15" s="4">
        <f t="shared" si="2"/>
        <v>81.900000000000006</v>
      </c>
      <c r="L15" s="4">
        <f t="shared" ca="1" si="3"/>
        <v>81.900000000000006</v>
      </c>
      <c r="P15" s="1">
        <f t="shared" ca="1" si="4"/>
        <v>0.46929692440094295</v>
      </c>
      <c r="Q15" s="1">
        <f t="shared" ca="1" si="5"/>
        <v>82.369296924400942</v>
      </c>
      <c r="R15" s="1">
        <f t="shared" ca="1" si="6"/>
        <v>82.369296924400942</v>
      </c>
      <c r="S15" s="1">
        <f t="shared" ca="1" si="7"/>
        <v>82.37</v>
      </c>
      <c r="T15" s="1">
        <f t="shared" ca="1" si="8"/>
        <v>11.459536164943865</v>
      </c>
      <c r="U15" s="1">
        <f t="shared" ca="1" si="9"/>
        <v>11.4595</v>
      </c>
      <c r="V15" s="25" t="s">
        <v>269</v>
      </c>
      <c r="W15" s="25" t="s">
        <v>321</v>
      </c>
      <c r="X15" s="1" t="s">
        <v>317</v>
      </c>
      <c r="Y15" s="1" t="s">
        <v>320</v>
      </c>
    </row>
    <row r="16" spans="1:26" ht="31" customHeight="1">
      <c r="A16" s="15">
        <v>5</v>
      </c>
      <c r="B16" s="18" t="s">
        <v>37</v>
      </c>
      <c r="C16" s="19" t="str">
        <f>VLOOKUP(B16,' PL '!B:C,2,FALSE)</f>
        <v>Connector-metal</v>
      </c>
      <c r="D16" s="20">
        <v>3.3069000000000002</v>
      </c>
      <c r="E16" s="21">
        <f ca="1">SUMIF(' PL '!B:D,B16,' PL '!D:D)</f>
        <v>100</v>
      </c>
      <c r="F16" s="22" t="s">
        <v>268</v>
      </c>
      <c r="G16" s="23">
        <f t="shared" ca="1" si="0"/>
        <v>330.69</v>
      </c>
      <c r="H16" s="1">
        <f ca="1">SUMIF(' PL '!B:H,B:B,' PL '!H:H)</f>
        <v>2</v>
      </c>
      <c r="I16" s="3">
        <v>22.6</v>
      </c>
      <c r="J16" s="3">
        <f t="shared" ca="1" si="1"/>
        <v>2260</v>
      </c>
      <c r="K16" s="4">
        <f t="shared" si="2"/>
        <v>23.73</v>
      </c>
      <c r="L16" s="4">
        <f t="shared" ca="1" si="3"/>
        <v>2373</v>
      </c>
      <c r="P16" s="1">
        <f t="shared" ca="1" si="4"/>
        <v>4.6929692440094293</v>
      </c>
      <c r="Q16" s="1">
        <f t="shared" ca="1" si="5"/>
        <v>2377.6929692440094</v>
      </c>
      <c r="R16" s="1">
        <f t="shared" ca="1" si="6"/>
        <v>23.776929692440095</v>
      </c>
      <c r="S16" s="1">
        <f t="shared" ca="1" si="7"/>
        <v>23.78</v>
      </c>
      <c r="T16" s="1">
        <f t="shared" ca="1" si="8"/>
        <v>3.3083376229496797</v>
      </c>
      <c r="U16" s="1">
        <f t="shared" ca="1" si="9"/>
        <v>3.3083</v>
      </c>
      <c r="V16" s="25" t="s">
        <v>269</v>
      </c>
      <c r="W16" s="1" t="s">
        <v>322</v>
      </c>
      <c r="X16" s="1" t="s">
        <v>317</v>
      </c>
      <c r="Y16" s="1" t="s">
        <v>320</v>
      </c>
    </row>
    <row r="17" spans="1:25" ht="31" customHeight="1">
      <c r="A17" s="15">
        <v>6</v>
      </c>
      <c r="B17" s="18" t="s">
        <v>39</v>
      </c>
      <c r="C17" s="19" t="str">
        <f>VLOOKUP(B17,' PL '!B:C,2,FALSE)</f>
        <v>Filter cotton-for Nozzle-N510059196AA</v>
      </c>
      <c r="D17" s="20">
        <v>0.121</v>
      </c>
      <c r="E17" s="21">
        <f ca="1">SUMIF(' PL '!B:D,B17,' PL '!D:D)</f>
        <v>137</v>
      </c>
      <c r="F17" s="22" t="s">
        <v>268</v>
      </c>
      <c r="G17" s="23">
        <f t="shared" ca="1" si="0"/>
        <v>16.579999999999998</v>
      </c>
      <c r="H17" s="1">
        <f ca="1">SUMIF(' PL '!B:H,B:B,' PL '!H:H)</f>
        <v>2.1</v>
      </c>
      <c r="I17" s="3">
        <v>0.8</v>
      </c>
      <c r="J17" s="3">
        <f t="shared" ca="1" si="1"/>
        <v>109.60000000000001</v>
      </c>
      <c r="K17" s="4">
        <f t="shared" si="2"/>
        <v>0.84</v>
      </c>
      <c r="L17" s="4">
        <f t="shared" ca="1" si="3"/>
        <v>115.08</v>
      </c>
      <c r="P17" s="1">
        <f t="shared" ca="1" si="4"/>
        <v>4.9276177062099009</v>
      </c>
      <c r="Q17" s="1">
        <f t="shared" ca="1" si="5"/>
        <v>120.0076177062099</v>
      </c>
      <c r="R17" s="1">
        <f t="shared" ca="1" si="6"/>
        <v>0.87596801245408684</v>
      </c>
      <c r="S17" s="1">
        <f t="shared" ca="1" si="7"/>
        <v>0.88</v>
      </c>
      <c r="T17" s="1">
        <f t="shared" ca="1" si="8"/>
        <v>0.12242796922606046</v>
      </c>
      <c r="U17" s="1">
        <f t="shared" ca="1" si="9"/>
        <v>0.12239999999999999</v>
      </c>
      <c r="V17" s="25" t="s">
        <v>269</v>
      </c>
      <c r="W17" s="1" t="s">
        <v>323</v>
      </c>
      <c r="X17" s="1" t="s">
        <v>317</v>
      </c>
      <c r="Y17" s="1" t="s">
        <v>318</v>
      </c>
    </row>
    <row r="18" spans="1:25" ht="31" customHeight="1">
      <c r="A18" s="15">
        <v>7</v>
      </c>
      <c r="B18" s="18" t="s">
        <v>40</v>
      </c>
      <c r="C18" s="19" t="str">
        <f>VLOOKUP(B18,' PL '!B:C,2,FALSE)</f>
        <v>Frequency converter-FA2P5N1W20360133</v>
      </c>
      <c r="D18" s="20">
        <v>167.2895</v>
      </c>
      <c r="E18" s="21">
        <f ca="1">SUMIF(' PL '!B:D,B18,' PL '!D:D)</f>
        <v>1</v>
      </c>
      <c r="F18" s="22" t="s">
        <v>268</v>
      </c>
      <c r="G18" s="23">
        <f t="shared" ca="1" si="0"/>
        <v>167.29</v>
      </c>
      <c r="H18" s="1">
        <f ca="1">SUMIF(' PL '!B:H,B:B,' PL '!H:H)</f>
        <v>3</v>
      </c>
      <c r="I18" s="3">
        <v>1140</v>
      </c>
      <c r="J18" s="3">
        <f t="shared" ca="1" si="1"/>
        <v>1140</v>
      </c>
      <c r="K18" s="4">
        <f t="shared" si="2"/>
        <v>1197</v>
      </c>
      <c r="L18" s="4">
        <f t="shared" ca="1" si="3"/>
        <v>1197</v>
      </c>
      <c r="P18" s="1">
        <f t="shared" ca="1" si="4"/>
        <v>7.0394538660141439</v>
      </c>
      <c r="Q18" s="1">
        <f t="shared" ca="1" si="5"/>
        <v>1204.0394538660141</v>
      </c>
      <c r="R18" s="1">
        <f t="shared" ca="1" si="6"/>
        <v>1204.0394538660141</v>
      </c>
      <c r="S18" s="1">
        <f t="shared" ca="1" si="7"/>
        <v>1204.04</v>
      </c>
      <c r="T18" s="1">
        <f t="shared" ca="1" si="8"/>
        <v>167.50928643971119</v>
      </c>
      <c r="U18" s="1">
        <f t="shared" ca="1" si="9"/>
        <v>167.5093</v>
      </c>
      <c r="V18" s="25" t="s">
        <v>269</v>
      </c>
      <c r="W18" s="1" t="s">
        <v>324</v>
      </c>
      <c r="X18" s="1" t="s">
        <v>317</v>
      </c>
      <c r="Y18" s="1" t="s">
        <v>320</v>
      </c>
    </row>
    <row r="19" spans="1:25" ht="31" customHeight="1">
      <c r="A19" s="15">
        <v>8</v>
      </c>
      <c r="B19" s="18" t="s">
        <v>42</v>
      </c>
      <c r="C19" s="19" t="str">
        <f>VLOOKUP(B19,' PL '!B:C,2,FALSE)</f>
        <v>Motor-TM86118S</v>
      </c>
      <c r="D19" s="20">
        <v>34.864100000000001</v>
      </c>
      <c r="E19" s="21">
        <f ca="1">SUMIF(' PL '!B:D,B19,' PL '!D:D)</f>
        <v>1</v>
      </c>
      <c r="F19" s="22" t="s">
        <v>268</v>
      </c>
      <c r="G19" s="23">
        <f t="shared" ca="1" si="0"/>
        <v>34.86</v>
      </c>
      <c r="H19" s="1">
        <f ca="1">SUMIF(' PL '!B:H,B:B,' PL '!H:H)</f>
        <v>5</v>
      </c>
      <c r="I19" s="3">
        <v>230</v>
      </c>
      <c r="J19" s="3">
        <f t="shared" ca="1" si="1"/>
        <v>230</v>
      </c>
      <c r="K19" s="4">
        <f t="shared" si="2"/>
        <v>241.5</v>
      </c>
      <c r="L19" s="4">
        <f t="shared" ca="1" si="3"/>
        <v>241.5</v>
      </c>
      <c r="P19" s="1">
        <f t="shared" ca="1" si="4"/>
        <v>11.732423110023573</v>
      </c>
      <c r="Q19" s="1">
        <f t="shared" ca="1" si="5"/>
        <v>253.23242311002357</v>
      </c>
      <c r="R19" s="1">
        <f t="shared" ca="1" si="6"/>
        <v>253.23242311002357</v>
      </c>
      <c r="S19" s="1">
        <f t="shared" ca="1" si="7"/>
        <v>253.23</v>
      </c>
      <c r="T19" s="1">
        <f t="shared" ca="1" si="8"/>
        <v>35.230039371721922</v>
      </c>
      <c r="U19" s="1">
        <f t="shared" ca="1" si="9"/>
        <v>35.229999999999997</v>
      </c>
      <c r="V19" s="25" t="s">
        <v>269</v>
      </c>
      <c r="W19" s="1" t="s">
        <v>325</v>
      </c>
      <c r="X19" s="1" t="s">
        <v>317</v>
      </c>
      <c r="Y19" s="1" t="s">
        <v>320</v>
      </c>
    </row>
    <row r="20" spans="1:25" ht="31" customHeight="1">
      <c r="A20" s="15">
        <v>9</v>
      </c>
      <c r="B20" s="18" t="s">
        <v>43</v>
      </c>
      <c r="C20" s="19" t="str">
        <f>VLOOKUP(B20,' PL '!B:C,2,FALSE)</f>
        <v>Motor-STM8680</v>
      </c>
      <c r="D20" s="20">
        <v>27.446100000000001</v>
      </c>
      <c r="E20" s="21">
        <f ca="1">SUMIF(' PL '!B:D,B20,' PL '!D:D)</f>
        <v>3</v>
      </c>
      <c r="F20" s="22" t="s">
        <v>268</v>
      </c>
      <c r="G20" s="23">
        <f t="shared" ca="1" si="0"/>
        <v>82.34</v>
      </c>
      <c r="H20" s="1">
        <f ca="1">SUMIF(' PL '!B:H,B:B,' PL '!H:H)</f>
        <v>5</v>
      </c>
      <c r="I20" s="3">
        <v>185</v>
      </c>
      <c r="J20" s="3">
        <f t="shared" ca="1" si="1"/>
        <v>555</v>
      </c>
      <c r="K20" s="4">
        <f t="shared" si="2"/>
        <v>194.25</v>
      </c>
      <c r="L20" s="4">
        <f t="shared" ca="1" si="3"/>
        <v>582.75</v>
      </c>
      <c r="P20" s="1">
        <f t="shared" ca="1" si="4"/>
        <v>11.732423110023573</v>
      </c>
      <c r="Q20" s="1">
        <f t="shared" ca="1" si="5"/>
        <v>594.48242311002355</v>
      </c>
      <c r="R20" s="1">
        <f t="shared" ca="1" si="6"/>
        <v>198.16080770334119</v>
      </c>
      <c r="S20" s="1">
        <f t="shared" ca="1" si="7"/>
        <v>198.16</v>
      </c>
      <c r="T20" s="1">
        <f t="shared" ca="1" si="8"/>
        <v>27.56855270663198</v>
      </c>
      <c r="U20" s="1">
        <f t="shared" ca="1" si="9"/>
        <v>27.5686</v>
      </c>
      <c r="V20" s="25" t="s">
        <v>269</v>
      </c>
      <c r="W20" s="1" t="s">
        <v>325</v>
      </c>
      <c r="X20" s="1" t="s">
        <v>317</v>
      </c>
      <c r="Y20" s="1" t="s">
        <v>320</v>
      </c>
    </row>
    <row r="21" spans="1:25" ht="31" customHeight="1">
      <c r="A21" s="15">
        <v>10</v>
      </c>
      <c r="B21" s="18" t="s">
        <v>46</v>
      </c>
      <c r="C21" s="19" t="str">
        <f>VLOOKUP(B21,' PL '!B:C,2,FALSE)</f>
        <v>Solder tip-900M-T-sk</v>
      </c>
      <c r="D21" s="20">
        <v>0.73180000000000001</v>
      </c>
      <c r="E21" s="21">
        <f ca="1">SUMIF(' PL '!B:D,B21,' PL '!D:D)</f>
        <v>30</v>
      </c>
      <c r="F21" s="22" t="s">
        <v>268</v>
      </c>
      <c r="G21" s="23">
        <f t="shared" ca="1" si="0"/>
        <v>21.95</v>
      </c>
      <c r="H21" s="1">
        <f ca="1">SUMIF(' PL '!B:H,B:B,' PL '!H:H)</f>
        <v>0.15</v>
      </c>
      <c r="I21" s="3">
        <v>5</v>
      </c>
      <c r="J21" s="3">
        <f t="shared" ca="1" si="1"/>
        <v>150</v>
      </c>
      <c r="K21" s="4">
        <f t="shared" si="2"/>
        <v>5.25</v>
      </c>
      <c r="L21" s="4">
        <f t="shared" ca="1" si="3"/>
        <v>157.5</v>
      </c>
      <c r="P21" s="1">
        <f t="shared" ca="1" si="4"/>
        <v>0.35197269330070718</v>
      </c>
      <c r="Q21" s="1">
        <f t="shared" ca="1" si="5"/>
        <v>157.8519726933007</v>
      </c>
      <c r="R21" s="1">
        <f t="shared" ca="1" si="6"/>
        <v>5.2617324231100229</v>
      </c>
      <c r="S21" s="1">
        <f t="shared" ca="1" si="7"/>
        <v>5.26</v>
      </c>
      <c r="T21" s="1">
        <f t="shared" ca="1" si="8"/>
        <v>0.73178536151031592</v>
      </c>
      <c r="U21" s="1">
        <f t="shared" ca="1" si="9"/>
        <v>0.73180000000000001</v>
      </c>
      <c r="V21" s="25" t="s">
        <v>269</v>
      </c>
      <c r="W21" s="1" t="s">
        <v>273</v>
      </c>
      <c r="X21" s="1" t="s">
        <v>317</v>
      </c>
      <c r="Y21" s="1" t="s">
        <v>318</v>
      </c>
    </row>
    <row r="22" spans="1:25" ht="31" customHeight="1">
      <c r="A22" s="15">
        <v>11</v>
      </c>
      <c r="B22" s="18" t="s">
        <v>64</v>
      </c>
      <c r="C22" s="19" t="str">
        <f>VLOOKUP(B22,' PL '!B:C,2,FALSE)</f>
        <v xml:space="preserve">Stencil wiping paper-roll-298 </v>
      </c>
      <c r="D22" s="20">
        <v>2.3108</v>
      </c>
      <c r="E22" s="21">
        <f ca="1">SUMIF(' PL '!B:D,B22,' PL '!D:D)</f>
        <v>2040</v>
      </c>
      <c r="F22" s="22" t="s">
        <v>268</v>
      </c>
      <c r="G22" s="23">
        <f t="shared" ca="1" si="0"/>
        <v>4714.03</v>
      </c>
      <c r="H22" s="1">
        <f ca="1">SUMIF(' PL '!B:H,B:B,' PL '!H:H)</f>
        <v>1200</v>
      </c>
      <c r="I22" s="3">
        <v>14.8</v>
      </c>
      <c r="J22" s="3">
        <f t="shared" ca="1" si="1"/>
        <v>30192</v>
      </c>
      <c r="K22" s="4">
        <f t="shared" si="2"/>
        <v>15.54</v>
      </c>
      <c r="L22" s="4">
        <f t="shared" ca="1" si="3"/>
        <v>31701.599999999999</v>
      </c>
      <c r="P22" s="1">
        <f t="shared" ca="1" si="4"/>
        <v>2815.7815464056575</v>
      </c>
      <c r="Q22" s="1">
        <f t="shared" ca="1" si="5"/>
        <v>34517.381546405653</v>
      </c>
      <c r="R22" s="1">
        <f t="shared" ca="1" si="6"/>
        <v>16.920285071767477</v>
      </c>
      <c r="S22" s="1">
        <f t="shared" ca="1" si="7"/>
        <v>16.920000000000002</v>
      </c>
      <c r="T22" s="1">
        <f t="shared" ca="1" si="8"/>
        <v>2.3539559537556172</v>
      </c>
      <c r="U22" s="1">
        <f t="shared" ca="1" si="9"/>
        <v>2.3540000000000001</v>
      </c>
      <c r="V22" s="25" t="s">
        <v>326</v>
      </c>
      <c r="W22" s="1" t="s">
        <v>327</v>
      </c>
      <c r="X22" s="1" t="s">
        <v>317</v>
      </c>
      <c r="Y22" s="1" t="s">
        <v>318</v>
      </c>
    </row>
    <row r="23" spans="1:25" ht="31" customHeight="1">
      <c r="A23" s="15">
        <v>12</v>
      </c>
      <c r="B23" s="18" t="s">
        <v>66</v>
      </c>
      <c r="C23" s="19" t="str">
        <f>VLOOKUP(B23,' PL '!B:C,2,FALSE)</f>
        <v>Wipping paper-400mm*10m</v>
      </c>
      <c r="D23" s="20">
        <v>1.145</v>
      </c>
      <c r="E23" s="21">
        <f ca="1">SUMIF(' PL '!B:D,B23,' PL '!D:D)</f>
        <v>2800</v>
      </c>
      <c r="F23" s="22" t="s">
        <v>268</v>
      </c>
      <c r="G23" s="23">
        <f t="shared" ca="1" si="0"/>
        <v>3206</v>
      </c>
      <c r="H23" s="1">
        <f ca="1">SUMIF(' PL '!B:H,B:B,' PL '!H:H)</f>
        <v>866</v>
      </c>
      <c r="I23" s="3">
        <v>7.3</v>
      </c>
      <c r="J23" s="3">
        <f t="shared" ca="1" si="1"/>
        <v>20440</v>
      </c>
      <c r="K23" s="4">
        <f t="shared" si="2"/>
        <v>7.665</v>
      </c>
      <c r="L23" s="4">
        <f t="shared" ca="1" si="3"/>
        <v>21462</v>
      </c>
      <c r="P23" s="1">
        <f t="shared" ca="1" si="4"/>
        <v>2032.0556826560828</v>
      </c>
      <c r="Q23" s="1">
        <f t="shared" ca="1" si="5"/>
        <v>23494.055682656082</v>
      </c>
      <c r="R23" s="1">
        <f t="shared" ca="1" si="6"/>
        <v>8.3907341723771722</v>
      </c>
      <c r="S23" s="1">
        <f t="shared" ca="1" si="7"/>
        <v>8.39</v>
      </c>
      <c r="T23" s="1">
        <f t="shared" ca="1" si="8"/>
        <v>1.1672393884166448</v>
      </c>
      <c r="U23" s="1">
        <f t="shared" ca="1" si="9"/>
        <v>1.1672</v>
      </c>
      <c r="V23" s="25" t="s">
        <v>326</v>
      </c>
      <c r="W23" s="1" t="s">
        <v>327</v>
      </c>
      <c r="X23" s="1" t="s">
        <v>317</v>
      </c>
      <c r="Y23" s="1" t="s">
        <v>318</v>
      </c>
    </row>
    <row r="24" spans="1:25" ht="31" customHeight="1">
      <c r="A24" s="15">
        <v>13</v>
      </c>
      <c r="B24" s="18" t="s">
        <v>68</v>
      </c>
      <c r="C24" s="19" t="str">
        <f>VLOOKUP(B24,' PL '!B:C,2,FALSE)</f>
        <v>Socket-For program machine-AT-TSSOP20-CMS</v>
      </c>
      <c r="D24" s="20">
        <v>84.763300000000001</v>
      </c>
      <c r="E24" s="21">
        <f ca="1">SUMIF(' PL '!B:D,B24,' PL '!D:D)</f>
        <v>2</v>
      </c>
      <c r="F24" s="22" t="s">
        <v>268</v>
      </c>
      <c r="G24" s="23">
        <f t="shared" ca="1" si="0"/>
        <v>169.53</v>
      </c>
      <c r="H24" s="1">
        <f ca="1">SUMIF(' PL '!B:H,B:B,' PL '!H:H)</f>
        <v>0.3</v>
      </c>
      <c r="I24" s="3">
        <v>580</v>
      </c>
      <c r="J24" s="3">
        <f t="shared" ca="1" si="1"/>
        <v>1160</v>
      </c>
      <c r="K24" s="4">
        <f t="shared" si="2"/>
        <v>609</v>
      </c>
      <c r="L24" s="4">
        <f t="shared" ca="1" si="3"/>
        <v>1218</v>
      </c>
      <c r="P24" s="1">
        <f t="shared" ca="1" si="4"/>
        <v>0.70394538660141437</v>
      </c>
      <c r="Q24" s="1">
        <f t="shared" ca="1" si="5"/>
        <v>1218.7039453866014</v>
      </c>
      <c r="R24" s="1">
        <f t="shared" ca="1" si="6"/>
        <v>609.3519726933007</v>
      </c>
      <c r="S24" s="1">
        <f t="shared" ca="1" si="7"/>
        <v>609.35</v>
      </c>
      <c r="T24" s="1">
        <f t="shared" ca="1" si="8"/>
        <v>84.774412554431763</v>
      </c>
      <c r="U24" s="1">
        <f t="shared" ca="1" si="9"/>
        <v>84.7744</v>
      </c>
      <c r="V24" s="25" t="s">
        <v>269</v>
      </c>
      <c r="W24" s="1" t="s">
        <v>328</v>
      </c>
      <c r="X24" s="1" t="s">
        <v>317</v>
      </c>
      <c r="Y24" s="1" t="s">
        <v>279</v>
      </c>
    </row>
    <row r="25" spans="1:25" ht="31" customHeight="1">
      <c r="A25" s="15">
        <v>14</v>
      </c>
      <c r="B25" s="18" t="s">
        <v>70</v>
      </c>
      <c r="C25" s="19" t="str">
        <f>VLOOKUP(B25,' PL '!B:C,2,FALSE)</f>
        <v>Pulley-KLV-M913A-A10</v>
      </c>
      <c r="D25" s="20">
        <v>11.716900000000001</v>
      </c>
      <c r="E25" s="21">
        <f ca="1">SUMIF(' PL '!B:D,B25,' PL '!D:D)</f>
        <v>5</v>
      </c>
      <c r="F25" s="22" t="s">
        <v>268</v>
      </c>
      <c r="G25" s="23">
        <f t="shared" ca="1" si="0"/>
        <v>58.58</v>
      </c>
      <c r="H25" s="1">
        <f ca="1">SUMIF(' PL '!B:H,B:B,' PL '!H:H)</f>
        <v>0.6</v>
      </c>
      <c r="I25" s="3">
        <v>80</v>
      </c>
      <c r="J25" s="3">
        <f t="shared" ca="1" si="1"/>
        <v>400</v>
      </c>
      <c r="K25" s="4">
        <f t="shared" si="2"/>
        <v>84</v>
      </c>
      <c r="L25" s="4">
        <f t="shared" ca="1" si="3"/>
        <v>420</v>
      </c>
      <c r="P25" s="1">
        <f t="shared" ca="1" si="4"/>
        <v>1.4078907732028287</v>
      </c>
      <c r="Q25" s="1">
        <f t="shared" ca="1" si="5"/>
        <v>421.40789077320284</v>
      </c>
      <c r="R25" s="1">
        <f t="shared" ca="1" si="6"/>
        <v>84.28157815464057</v>
      </c>
      <c r="S25" s="1">
        <f t="shared" ca="1" si="7"/>
        <v>84.28</v>
      </c>
      <c r="T25" s="1">
        <f t="shared" ca="1" si="8"/>
        <v>11.725260507241336</v>
      </c>
      <c r="U25" s="1">
        <f t="shared" ca="1" si="9"/>
        <v>11.725300000000001</v>
      </c>
      <c r="V25" s="25" t="s">
        <v>269</v>
      </c>
      <c r="W25" s="1" t="s">
        <v>329</v>
      </c>
      <c r="X25" s="1" t="s">
        <v>317</v>
      </c>
      <c r="Y25" s="1" t="s">
        <v>320</v>
      </c>
    </row>
    <row r="26" spans="1:25" ht="31" customHeight="1">
      <c r="A26" s="15">
        <v>15</v>
      </c>
      <c r="B26" s="18" t="s">
        <v>71</v>
      </c>
      <c r="C26" s="19" t="str">
        <f>VLOOKUP(B26,' PL '!B:C,2,FALSE)</f>
        <v>Programmer machine-CMS-WRITER8</v>
      </c>
      <c r="D26" s="20">
        <v>65.742400000000004</v>
      </c>
      <c r="E26" s="21">
        <f ca="1">SUMIF(' PL '!B:D,B26,' PL '!D:D)</f>
        <v>2</v>
      </c>
      <c r="F26" s="22" t="s">
        <v>268</v>
      </c>
      <c r="G26" s="23">
        <f t="shared" ca="1" si="0"/>
        <v>131.47999999999999</v>
      </c>
      <c r="H26" s="1">
        <f ca="1">SUMIF(' PL '!B:H,B:B,' PL '!H:H)</f>
        <v>0.05</v>
      </c>
      <c r="I26" s="3">
        <v>450</v>
      </c>
      <c r="J26" s="3">
        <f t="shared" ca="1" si="1"/>
        <v>900</v>
      </c>
      <c r="K26" s="4">
        <f t="shared" si="2"/>
        <v>472.5</v>
      </c>
      <c r="L26" s="4">
        <f t="shared" ca="1" si="3"/>
        <v>945</v>
      </c>
      <c r="P26" s="1">
        <f t="shared" ca="1" si="4"/>
        <v>0.11732423110023574</v>
      </c>
      <c r="Q26" s="1">
        <f t="shared" ca="1" si="5"/>
        <v>945.11732423110027</v>
      </c>
      <c r="R26" s="1">
        <f t="shared" ca="1" si="6"/>
        <v>472.55866211555013</v>
      </c>
      <c r="S26" s="1">
        <f t="shared" ca="1" si="7"/>
        <v>472.56</v>
      </c>
      <c r="T26" s="1">
        <f t="shared" ca="1" si="8"/>
        <v>65.743819474394471</v>
      </c>
      <c r="U26" s="1">
        <f t="shared" ca="1" si="9"/>
        <v>65.743799999999993</v>
      </c>
      <c r="V26" s="25" t="s">
        <v>269</v>
      </c>
      <c r="W26" s="1" t="s">
        <v>330</v>
      </c>
      <c r="X26" s="1" t="s">
        <v>317</v>
      </c>
      <c r="Y26" s="1" t="s">
        <v>331</v>
      </c>
    </row>
    <row r="27" spans="1:25" ht="31" customHeight="1">
      <c r="A27" s="15">
        <v>16</v>
      </c>
      <c r="B27" s="18" t="s">
        <v>72</v>
      </c>
      <c r="C27" s="19" t="str">
        <f>VLOOKUP(B27,' PL '!B:C,2,FALSE)</f>
        <v>Bracket-3m*45cm</v>
      </c>
      <c r="D27" s="20">
        <v>174.87029999999999</v>
      </c>
      <c r="E27" s="21">
        <f ca="1">SUMIF(' PL '!B:D,B27,' PL '!D:D)</f>
        <v>3</v>
      </c>
      <c r="F27" s="22" t="s">
        <v>268</v>
      </c>
      <c r="G27" s="23">
        <f t="shared" ca="1" si="0"/>
        <v>524.61</v>
      </c>
      <c r="H27" s="1">
        <f ca="1">SUMIF(' PL '!B:H,B:B,' PL '!H:H)</f>
        <v>64.2</v>
      </c>
      <c r="I27" s="3">
        <v>1160</v>
      </c>
      <c r="J27" s="3">
        <f t="shared" ca="1" si="1"/>
        <v>3480</v>
      </c>
      <c r="K27" s="4">
        <f t="shared" si="2"/>
        <v>1218</v>
      </c>
      <c r="L27" s="4">
        <f t="shared" ca="1" si="3"/>
        <v>3654</v>
      </c>
      <c r="P27" s="1">
        <f t="shared" ca="1" si="4"/>
        <v>150.64431273270267</v>
      </c>
      <c r="Q27" s="1">
        <f t="shared" ca="1" si="5"/>
        <v>3804.6443127327025</v>
      </c>
      <c r="R27" s="1">
        <f t="shared" ca="1" si="6"/>
        <v>1268.2147709109008</v>
      </c>
      <c r="S27" s="1">
        <f t="shared" ca="1" si="7"/>
        <v>1268.21</v>
      </c>
      <c r="T27" s="1">
        <f t="shared" ca="1" si="8"/>
        <v>176.43678960475245</v>
      </c>
      <c r="U27" s="1">
        <f t="shared" ca="1" si="9"/>
        <v>176.43680000000001</v>
      </c>
      <c r="V27" s="25" t="s">
        <v>332</v>
      </c>
      <c r="W27" s="1" t="s">
        <v>333</v>
      </c>
      <c r="X27" s="1" t="s">
        <v>317</v>
      </c>
      <c r="Y27" s="1" t="s">
        <v>334</v>
      </c>
    </row>
    <row r="28" spans="1:25" ht="31" customHeight="1">
      <c r="A28" s="15">
        <v>17</v>
      </c>
      <c r="B28" s="18" t="s">
        <v>74</v>
      </c>
      <c r="C28" s="19" t="str">
        <f>VLOOKUP(B28,' PL '!B:C,2,FALSE)</f>
        <v>ESD turnover trolley-1450*450*450mm</v>
      </c>
      <c r="D28" s="20">
        <v>190.62029999999999</v>
      </c>
      <c r="E28" s="21">
        <f ca="1">SUMIF(' PL '!B:D,B28,' PL '!D:D)</f>
        <v>12</v>
      </c>
      <c r="F28" s="22" t="s">
        <v>268</v>
      </c>
      <c r="G28" s="23">
        <f t="shared" ca="1" si="0"/>
        <v>2287.44</v>
      </c>
      <c r="H28" s="1">
        <f ca="1">SUMIF(' PL '!B:H,B:B,' PL '!H:H)</f>
        <v>34</v>
      </c>
      <c r="I28" s="3">
        <v>1300</v>
      </c>
      <c r="J28" s="3">
        <f t="shared" ca="1" si="1"/>
        <v>15600</v>
      </c>
      <c r="K28" s="4">
        <f t="shared" si="2"/>
        <v>1365</v>
      </c>
      <c r="L28" s="4">
        <f t="shared" ca="1" si="3"/>
        <v>16380</v>
      </c>
      <c r="P28" s="1">
        <f t="shared" ca="1" si="4"/>
        <v>79.780477148160301</v>
      </c>
      <c r="Q28" s="1">
        <f t="shared" ca="1" si="5"/>
        <v>16459.780477148161</v>
      </c>
      <c r="R28" s="1">
        <f t="shared" ca="1" si="6"/>
        <v>1371.64837309568</v>
      </c>
      <c r="S28" s="1">
        <f t="shared" ca="1" si="7"/>
        <v>1371.65</v>
      </c>
      <c r="T28" s="1">
        <f t="shared" ca="1" si="8"/>
        <v>190.82764089650664</v>
      </c>
      <c r="U28" s="1">
        <f t="shared" ca="1" si="9"/>
        <v>190.82759999999999</v>
      </c>
      <c r="V28" s="25" t="s">
        <v>277</v>
      </c>
      <c r="W28" s="1" t="s">
        <v>335</v>
      </c>
      <c r="X28" s="1" t="s">
        <v>317</v>
      </c>
      <c r="Y28" s="1" t="s">
        <v>334</v>
      </c>
    </row>
    <row r="29" spans="1:25" ht="31" customHeight="1">
      <c r="A29" s="15">
        <v>18</v>
      </c>
      <c r="B29" s="18" t="s">
        <v>76</v>
      </c>
      <c r="C29" s="19" t="str">
        <f>VLOOKUP(B29,' PL '!B:C,2,FALSE)</f>
        <v>Bracket</v>
      </c>
      <c r="D29" s="20">
        <v>49.590299999999999</v>
      </c>
      <c r="E29" s="21">
        <f ca="1">SUMIF(' PL '!B:D,B29,' PL '!D:D)</f>
        <v>9</v>
      </c>
      <c r="F29" s="22" t="s">
        <v>268</v>
      </c>
      <c r="G29" s="23">
        <f t="shared" ca="1" si="0"/>
        <v>446.31</v>
      </c>
      <c r="H29" s="1">
        <f ca="1">SUMIF(' PL '!B:H,B:B,' PL '!H:H)</f>
        <v>205</v>
      </c>
      <c r="I29" s="3">
        <v>300</v>
      </c>
      <c r="J29" s="3">
        <f t="shared" ca="1" si="1"/>
        <v>2700</v>
      </c>
      <c r="K29" s="4">
        <f t="shared" si="2"/>
        <v>315</v>
      </c>
      <c r="L29" s="4">
        <f t="shared" ca="1" si="3"/>
        <v>2835</v>
      </c>
      <c r="P29" s="1">
        <f t="shared" ca="1" si="4"/>
        <v>481.02934751096649</v>
      </c>
      <c r="Q29" s="1">
        <f t="shared" ca="1" si="5"/>
        <v>3316.0293475109665</v>
      </c>
      <c r="R29" s="1">
        <f t="shared" ca="1" si="6"/>
        <v>368.4477052789963</v>
      </c>
      <c r="S29" s="1">
        <f t="shared" ca="1" si="7"/>
        <v>368.45</v>
      </c>
      <c r="T29" s="1">
        <f t="shared" ca="1" si="8"/>
        <v>51.259755978797699</v>
      </c>
      <c r="U29" s="1">
        <f t="shared" ca="1" si="9"/>
        <v>51.259799999999998</v>
      </c>
      <c r="V29" s="25" t="s">
        <v>332</v>
      </c>
      <c r="W29" s="1" t="s">
        <v>336</v>
      </c>
      <c r="X29" s="1" t="s">
        <v>317</v>
      </c>
      <c r="Y29" s="1" t="s">
        <v>334</v>
      </c>
    </row>
    <row r="30" spans="1:25" ht="31" customHeight="1">
      <c r="A30" s="15">
        <v>19</v>
      </c>
      <c r="B30" s="18" t="s">
        <v>82</v>
      </c>
      <c r="C30" s="19" t="str">
        <f>VLOOKUP(B30,' PL '!B:C,2,FALSE)</f>
        <v>Motor-AEVF4</v>
      </c>
      <c r="D30" s="20">
        <v>140.3818</v>
      </c>
      <c r="E30" s="21">
        <f ca="1">SUMIF(' PL '!B:D,B30,' PL '!D:D)</f>
        <v>1</v>
      </c>
      <c r="F30" s="22" t="s">
        <v>268</v>
      </c>
      <c r="G30" s="23">
        <f t="shared" ca="1" si="0"/>
        <v>140.38</v>
      </c>
      <c r="H30" s="1">
        <f ca="1">SUMIF(' PL '!B:H,B:B,' PL '!H:H)</f>
        <v>15</v>
      </c>
      <c r="I30" s="3">
        <v>935</v>
      </c>
      <c r="J30" s="3">
        <f t="shared" ca="1" si="1"/>
        <v>935</v>
      </c>
      <c r="K30" s="4">
        <f t="shared" si="2"/>
        <v>981.75</v>
      </c>
      <c r="L30" s="4">
        <f t="shared" ca="1" si="3"/>
        <v>981.75</v>
      </c>
      <c r="P30" s="1">
        <f t="shared" ca="1" si="4"/>
        <v>35.197269330070718</v>
      </c>
      <c r="Q30" s="1">
        <f t="shared" ca="1" si="5"/>
        <v>1016.9472693300708</v>
      </c>
      <c r="R30" s="1">
        <f t="shared" ca="1" si="6"/>
        <v>1016.9472693300708</v>
      </c>
      <c r="S30" s="1">
        <f t="shared" ca="1" si="7"/>
        <v>1016.95</v>
      </c>
      <c r="T30" s="1">
        <f t="shared" ca="1" si="8"/>
        <v>141.48082193686614</v>
      </c>
      <c r="U30" s="1">
        <f t="shared" ca="1" si="9"/>
        <v>141.48079999999999</v>
      </c>
      <c r="V30" s="25" t="s">
        <v>269</v>
      </c>
      <c r="W30" s="1" t="s">
        <v>337</v>
      </c>
      <c r="X30" s="1" t="s">
        <v>317</v>
      </c>
      <c r="Y30" s="1" t="s">
        <v>320</v>
      </c>
    </row>
    <row r="31" spans="1:25" ht="31" customHeight="1">
      <c r="A31" s="15">
        <v>20</v>
      </c>
      <c r="B31" s="18" t="s">
        <v>84</v>
      </c>
      <c r="C31" s="19" t="str">
        <f>VLOOKUP(B31,' PL '!B:C,2,FALSE)</f>
        <v>Metal sheet-42883105</v>
      </c>
      <c r="D31" s="20">
        <v>3.2164999999999999</v>
      </c>
      <c r="E31" s="21">
        <f ca="1">SUMIF(' PL '!B:D,B31,' PL '!D:D)</f>
        <v>10</v>
      </c>
      <c r="F31" s="22" t="s">
        <v>268</v>
      </c>
      <c r="G31" s="23">
        <f t="shared" ca="1" si="0"/>
        <v>32.17</v>
      </c>
      <c r="H31" s="1">
        <f ca="1">SUMIF(' PL '!B:H,B:B,' PL '!H:H)</f>
        <v>0.09</v>
      </c>
      <c r="I31" s="3">
        <v>22</v>
      </c>
      <c r="J31" s="3">
        <f t="shared" ca="1" si="1"/>
        <v>220</v>
      </c>
      <c r="K31" s="4">
        <f t="shared" si="2"/>
        <v>23.1</v>
      </c>
      <c r="L31" s="4">
        <f t="shared" ca="1" si="3"/>
        <v>231</v>
      </c>
      <c r="P31" s="1">
        <f t="shared" ca="1" si="4"/>
        <v>0.21118361598042432</v>
      </c>
      <c r="Q31" s="1">
        <f t="shared" ca="1" si="5"/>
        <v>231.21118361598042</v>
      </c>
      <c r="R31" s="1">
        <f t="shared" ca="1" si="6"/>
        <v>23.121118361598043</v>
      </c>
      <c r="S31" s="1">
        <f t="shared" ca="1" si="7"/>
        <v>23.12</v>
      </c>
      <c r="T31" s="1">
        <f t="shared" ca="1" si="8"/>
        <v>3.2165166460301342</v>
      </c>
      <c r="U31" s="1">
        <f t="shared" ca="1" si="9"/>
        <v>3.2164999999999999</v>
      </c>
      <c r="V31" s="25" t="s">
        <v>269</v>
      </c>
      <c r="W31" s="1" t="s">
        <v>338</v>
      </c>
      <c r="X31" s="1" t="s">
        <v>317</v>
      </c>
      <c r="Y31" s="1" t="s">
        <v>320</v>
      </c>
    </row>
    <row r="32" spans="1:25" ht="31" customHeight="1">
      <c r="A32" s="15">
        <v>21</v>
      </c>
      <c r="B32" s="18" t="s">
        <v>86</v>
      </c>
      <c r="C32" s="19" t="str">
        <f>VLOOKUP(B32,' PL '!B:C,2,FALSE)</f>
        <v>Motor-DZ-03060</v>
      </c>
      <c r="D32" s="20">
        <v>51.128999999999998</v>
      </c>
      <c r="E32" s="21">
        <f ca="1">SUMIF(' PL '!B:D,B32,' PL '!D:D)</f>
        <v>5</v>
      </c>
      <c r="F32" s="22" t="s">
        <v>268</v>
      </c>
      <c r="G32" s="23">
        <f t="shared" ca="1" si="0"/>
        <v>255.65</v>
      </c>
      <c r="H32" s="1">
        <f ca="1">SUMIF(' PL '!B:H,B:B,' PL '!H:H)</f>
        <v>0.04</v>
      </c>
      <c r="I32" s="3">
        <v>350</v>
      </c>
      <c r="J32" s="3">
        <f t="shared" ca="1" si="1"/>
        <v>1750</v>
      </c>
      <c r="K32" s="4">
        <f t="shared" si="2"/>
        <v>367.5</v>
      </c>
      <c r="L32" s="4">
        <f t="shared" ca="1" si="3"/>
        <v>1837.5</v>
      </c>
      <c r="P32" s="1">
        <f t="shared" ca="1" si="4"/>
        <v>9.3859384880188593E-2</v>
      </c>
      <c r="Q32" s="1">
        <f t="shared" ca="1" si="5"/>
        <v>1837.5938593848803</v>
      </c>
      <c r="R32" s="1">
        <f t="shared" ca="1" si="6"/>
        <v>367.51877187697607</v>
      </c>
      <c r="S32" s="1">
        <f t="shared" ca="1" si="7"/>
        <v>367.52</v>
      </c>
      <c r="T32" s="1">
        <f t="shared" ca="1" si="8"/>
        <v>51.130371874956523</v>
      </c>
      <c r="U32" s="1">
        <f t="shared" ca="1" si="9"/>
        <v>51.130400000000002</v>
      </c>
      <c r="V32" s="25" t="s">
        <v>269</v>
      </c>
      <c r="W32" s="1" t="s">
        <v>325</v>
      </c>
      <c r="X32" s="1" t="s">
        <v>317</v>
      </c>
      <c r="Y32" s="1" t="s">
        <v>320</v>
      </c>
    </row>
    <row r="33" spans="1:25" ht="31" customHeight="1">
      <c r="A33" s="15">
        <v>22</v>
      </c>
      <c r="B33" s="18" t="s">
        <v>87</v>
      </c>
      <c r="C33" s="19" t="str">
        <f>VLOOKUP(B33,' PL '!B:C,2,FALSE)</f>
        <v>Clamp-LS1D-01033</v>
      </c>
      <c r="D33" s="20">
        <v>1.1714</v>
      </c>
      <c r="E33" s="21">
        <f ca="1">SUMIF(' PL '!B:D,B33,' PL '!D:D)</f>
        <v>500</v>
      </c>
      <c r="F33" s="22" t="s">
        <v>268</v>
      </c>
      <c r="G33" s="23">
        <f t="shared" ca="1" si="0"/>
        <v>585.70000000000005</v>
      </c>
      <c r="H33" s="1">
        <f ca="1">SUMIF(' PL '!B:H,B:B,' PL '!H:H)</f>
        <v>4.5</v>
      </c>
      <c r="I33" s="3">
        <v>8</v>
      </c>
      <c r="J33" s="3">
        <f t="shared" ca="1" si="1"/>
        <v>4000</v>
      </c>
      <c r="K33" s="4">
        <f t="shared" si="2"/>
        <v>8.4</v>
      </c>
      <c r="L33" s="4">
        <f t="shared" ca="1" si="3"/>
        <v>4200</v>
      </c>
      <c r="P33" s="1">
        <f t="shared" ca="1" si="4"/>
        <v>10.559180799021217</v>
      </c>
      <c r="Q33" s="1">
        <f t="shared" ca="1" si="5"/>
        <v>4210.5591807990213</v>
      </c>
      <c r="R33" s="1">
        <f t="shared" ca="1" si="6"/>
        <v>8.4211183615980421</v>
      </c>
      <c r="S33" s="1">
        <f t="shared" ca="1" si="7"/>
        <v>8.42</v>
      </c>
      <c r="T33" s="1">
        <f t="shared" ca="1" si="8"/>
        <v>1.171413069185715</v>
      </c>
      <c r="U33" s="1">
        <f t="shared" ca="1" si="9"/>
        <v>1.1714</v>
      </c>
      <c r="V33" s="25" t="s">
        <v>269</v>
      </c>
      <c r="W33" s="1" t="s">
        <v>339</v>
      </c>
      <c r="X33" s="1" t="s">
        <v>317</v>
      </c>
      <c r="Y33" s="1" t="s">
        <v>320</v>
      </c>
    </row>
    <row r="34" spans="1:25" ht="31" customHeight="1">
      <c r="A34" s="15">
        <v>23</v>
      </c>
      <c r="B34" s="18" t="s">
        <v>88</v>
      </c>
      <c r="C34" s="19" t="str">
        <f>VLOOKUP(B34,' PL '!B:C,2,FALSE)</f>
        <v xml:space="preserve">Support Base </v>
      </c>
      <c r="D34" s="20">
        <v>16.0715</v>
      </c>
      <c r="E34" s="21">
        <f ca="1">SUMIF(' PL '!B:D,B34,' PL '!D:D)</f>
        <v>4</v>
      </c>
      <c r="F34" s="22" t="s">
        <v>268</v>
      </c>
      <c r="G34" s="23">
        <f t="shared" ca="1" si="0"/>
        <v>64.290000000000006</v>
      </c>
      <c r="H34" s="1">
        <f ca="1">SUMIF(' PL '!B:H,B:B,' PL '!H:H)</f>
        <v>0.04</v>
      </c>
      <c r="I34" s="3">
        <v>110</v>
      </c>
      <c r="J34" s="3">
        <f t="shared" ca="1" si="1"/>
        <v>440</v>
      </c>
      <c r="K34" s="4">
        <f t="shared" si="2"/>
        <v>115.5</v>
      </c>
      <c r="L34" s="4">
        <f t="shared" ca="1" si="3"/>
        <v>462</v>
      </c>
      <c r="P34" s="1">
        <f t="shared" ca="1" si="4"/>
        <v>9.3859384880188593E-2</v>
      </c>
      <c r="Q34" s="1">
        <f t="shared" ca="1" si="5"/>
        <v>462.0938593848802</v>
      </c>
      <c r="R34" s="1">
        <f t="shared" ca="1" si="6"/>
        <v>115.52346484622005</v>
      </c>
      <c r="S34" s="1">
        <f t="shared" ca="1" si="7"/>
        <v>115.52</v>
      </c>
      <c r="T34" s="1">
        <f t="shared" ca="1" si="8"/>
        <v>16.071453414766481</v>
      </c>
      <c r="U34" s="1">
        <f t="shared" ca="1" si="9"/>
        <v>16.0715</v>
      </c>
      <c r="V34" s="25" t="s">
        <v>269</v>
      </c>
      <c r="W34" s="1" t="s">
        <v>340</v>
      </c>
      <c r="X34" s="1" t="s">
        <v>317</v>
      </c>
      <c r="Y34" s="1" t="s">
        <v>320</v>
      </c>
    </row>
    <row r="35" spans="1:25" ht="31" customHeight="1">
      <c r="A35" s="15">
        <v>24</v>
      </c>
      <c r="B35" s="18" t="s">
        <v>89</v>
      </c>
      <c r="C35" s="19" t="str">
        <f>VLOOKUP(B35,' PL '!B:C,2,FALSE)</f>
        <v>Metal block-part of mould</v>
      </c>
      <c r="D35" s="20">
        <v>27.238800000000001</v>
      </c>
      <c r="E35" s="21">
        <f ca="1">SUMIF(' PL '!B:D,B35,' PL '!D:D)</f>
        <v>5</v>
      </c>
      <c r="F35" s="22" t="s">
        <v>268</v>
      </c>
      <c r="G35" s="23">
        <f t="shared" ca="1" si="0"/>
        <v>136.19</v>
      </c>
      <c r="H35" s="1">
        <f ca="1">SUMIF(' PL '!B:H,B:B,' PL '!H:H)</f>
        <v>0.04</v>
      </c>
      <c r="I35" s="3">
        <v>186.45</v>
      </c>
      <c r="J35" s="3">
        <f t="shared" ca="1" si="1"/>
        <v>932.25</v>
      </c>
      <c r="K35" s="4">
        <f t="shared" si="2"/>
        <v>195.77250000000001</v>
      </c>
      <c r="L35" s="4">
        <f t="shared" ca="1" si="3"/>
        <v>978.86250000000007</v>
      </c>
      <c r="P35" s="1">
        <f t="shared" ca="1" si="4"/>
        <v>9.3859384880188593E-2</v>
      </c>
      <c r="Q35" s="1">
        <f t="shared" ca="1" si="5"/>
        <v>978.95635938488022</v>
      </c>
      <c r="R35" s="1">
        <f t="shared" ca="1" si="6"/>
        <v>195.79127187697605</v>
      </c>
      <c r="S35" s="1">
        <f t="shared" ca="1" si="7"/>
        <v>195.79</v>
      </c>
      <c r="T35" s="1">
        <f t="shared" ca="1" si="8"/>
        <v>27.238831925875427</v>
      </c>
      <c r="U35" s="1">
        <f t="shared" ca="1" si="9"/>
        <v>27.238800000000001</v>
      </c>
      <c r="V35" s="25" t="s">
        <v>269</v>
      </c>
      <c r="W35" s="1" t="s">
        <v>341</v>
      </c>
      <c r="X35" s="1" t="s">
        <v>317</v>
      </c>
      <c r="Y35" s="1" t="s">
        <v>320</v>
      </c>
    </row>
    <row r="36" spans="1:25" ht="31" customHeight="1">
      <c r="A36" s="15">
        <v>25</v>
      </c>
      <c r="B36" s="18" t="s">
        <v>90</v>
      </c>
      <c r="C36" s="19" t="str">
        <f>VLOOKUP(B36,' PL '!B:C,2,FALSE)</f>
        <v>Slip Ring-KYB-M7027-001</v>
      </c>
      <c r="D36" s="20">
        <v>723.09299999999996</v>
      </c>
      <c r="E36" s="21">
        <f ca="1">SUMIF(' PL '!B:D,B36,' PL '!D:D)</f>
        <v>2</v>
      </c>
      <c r="F36" s="22" t="s">
        <v>268</v>
      </c>
      <c r="G36" s="23">
        <f t="shared" ca="1" si="0"/>
        <v>1446.19</v>
      </c>
      <c r="H36" s="1">
        <f ca="1">SUMIF(' PL '!B:H,B:B,' PL '!H:H)</f>
        <v>0.02</v>
      </c>
      <c r="I36" s="3">
        <v>4950</v>
      </c>
      <c r="J36" s="3">
        <f t="shared" ca="1" si="1"/>
        <v>9900</v>
      </c>
      <c r="K36" s="4">
        <f t="shared" si="2"/>
        <v>5197.5</v>
      </c>
      <c r="L36" s="4">
        <f t="shared" ca="1" si="3"/>
        <v>10395</v>
      </c>
      <c r="P36" s="1">
        <f t="shared" ca="1" si="4"/>
        <v>4.6929692440094296E-2</v>
      </c>
      <c r="Q36" s="1">
        <f t="shared" ca="1" si="5"/>
        <v>10395.04692969244</v>
      </c>
      <c r="R36" s="1">
        <f t="shared" ca="1" si="6"/>
        <v>5197.5234648462201</v>
      </c>
      <c r="S36" s="1">
        <f t="shared" ca="1" si="7"/>
        <v>5197.5200000000004</v>
      </c>
      <c r="T36" s="1">
        <f t="shared" ca="1" si="8"/>
        <v>723.09297569526575</v>
      </c>
      <c r="U36" s="1">
        <f t="shared" ca="1" si="9"/>
        <v>723.09299999999996</v>
      </c>
      <c r="V36" s="25" t="s">
        <v>269</v>
      </c>
      <c r="W36" s="1" t="s">
        <v>342</v>
      </c>
      <c r="X36" s="1" t="s">
        <v>317</v>
      </c>
      <c r="Y36" s="1" t="s">
        <v>320</v>
      </c>
    </row>
    <row r="37" spans="1:25" ht="31" customHeight="1">
      <c r="A37" s="15">
        <v>26</v>
      </c>
      <c r="B37" s="18" t="s">
        <v>91</v>
      </c>
      <c r="C37" s="19" t="str">
        <f>VLOOKUP(B37,' PL '!B:C,2,FALSE)</f>
        <v>Sealing ring</v>
      </c>
      <c r="D37" s="20">
        <v>0.9516</v>
      </c>
      <c r="E37" s="21">
        <f ca="1">SUMIF(' PL '!B:D,B37,' PL '!D:D)</f>
        <v>10</v>
      </c>
      <c r="F37" s="22" t="s">
        <v>268</v>
      </c>
      <c r="G37" s="23">
        <f t="shared" ca="1" si="0"/>
        <v>9.52</v>
      </c>
      <c r="H37" s="1">
        <f ca="1">SUMIF(' PL '!B:H,B:B,' PL '!H:H)</f>
        <v>0.09</v>
      </c>
      <c r="I37" s="3">
        <v>6.5</v>
      </c>
      <c r="J37" s="3">
        <f t="shared" ca="1" si="1"/>
        <v>65</v>
      </c>
      <c r="K37" s="4">
        <f t="shared" si="2"/>
        <v>6.8250000000000002</v>
      </c>
      <c r="L37" s="4">
        <f t="shared" ca="1" si="3"/>
        <v>68.25</v>
      </c>
      <c r="P37" s="1">
        <f t="shared" ca="1" si="4"/>
        <v>0.21118361598042432</v>
      </c>
      <c r="Q37" s="1">
        <f t="shared" ca="1" si="5"/>
        <v>68.461183615980431</v>
      </c>
      <c r="R37" s="1">
        <f t="shared" ca="1" si="6"/>
        <v>6.8461183615980428</v>
      </c>
      <c r="S37" s="1">
        <f t="shared" ca="1" si="7"/>
        <v>6.85</v>
      </c>
      <c r="T37" s="1">
        <f t="shared" ca="1" si="8"/>
        <v>0.9529904422710388</v>
      </c>
      <c r="U37" s="1">
        <f t="shared" ca="1" si="9"/>
        <v>0.95299999999999996</v>
      </c>
      <c r="V37" s="25" t="s">
        <v>269</v>
      </c>
      <c r="W37" s="1" t="s">
        <v>343</v>
      </c>
      <c r="X37" s="1" t="s">
        <v>317</v>
      </c>
      <c r="Y37" s="1" t="s">
        <v>320</v>
      </c>
    </row>
    <row r="38" spans="1:25" ht="31" customHeight="1">
      <c r="A38" s="15">
        <v>27</v>
      </c>
      <c r="B38" s="18" t="s">
        <v>92</v>
      </c>
      <c r="C38" s="19" t="str">
        <f>VLOOKUP(B38,' PL '!B:C,2,FALSE)</f>
        <v>Sealing ring</v>
      </c>
      <c r="D38" s="20">
        <v>0.9516</v>
      </c>
      <c r="E38" s="21">
        <f ca="1">SUMIF(' PL '!B:D,B38,' PL '!D:D)</f>
        <v>10</v>
      </c>
      <c r="F38" s="22" t="s">
        <v>268</v>
      </c>
      <c r="G38" s="23">
        <f t="shared" ca="1" si="0"/>
        <v>9.52</v>
      </c>
      <c r="H38" s="1">
        <f ca="1">SUMIF(' PL '!B:H,B:B,' PL '!H:H)</f>
        <v>0.09</v>
      </c>
      <c r="I38" s="3">
        <v>6.5</v>
      </c>
      <c r="J38" s="3">
        <f t="shared" ca="1" si="1"/>
        <v>65</v>
      </c>
      <c r="K38" s="4">
        <f t="shared" si="2"/>
        <v>6.8250000000000002</v>
      </c>
      <c r="L38" s="4">
        <f t="shared" ca="1" si="3"/>
        <v>68.25</v>
      </c>
      <c r="P38" s="1">
        <f t="shared" ca="1" si="4"/>
        <v>0.21118361598042432</v>
      </c>
      <c r="Q38" s="1">
        <f t="shared" ca="1" si="5"/>
        <v>68.461183615980431</v>
      </c>
      <c r="R38" s="1">
        <f t="shared" ca="1" si="6"/>
        <v>6.8461183615980428</v>
      </c>
      <c r="S38" s="1">
        <f t="shared" ca="1" si="7"/>
        <v>6.85</v>
      </c>
      <c r="T38" s="1">
        <f t="shared" ca="1" si="8"/>
        <v>0.9529904422710388</v>
      </c>
      <c r="U38" s="1">
        <f t="shared" ca="1" si="9"/>
        <v>0.95299999999999996</v>
      </c>
      <c r="V38" s="25" t="s">
        <v>269</v>
      </c>
      <c r="W38" s="1" t="s">
        <v>343</v>
      </c>
      <c r="X38" s="1" t="s">
        <v>317</v>
      </c>
      <c r="Y38" s="1" t="s">
        <v>320</v>
      </c>
    </row>
    <row r="39" spans="1:25" ht="31" customHeight="1">
      <c r="A39" s="15">
        <v>28</v>
      </c>
      <c r="B39" s="18" t="s">
        <v>93</v>
      </c>
      <c r="C39" s="19" t="str">
        <f>VLOOKUP(B39,' PL '!B:C,2,FALSE)</f>
        <v>Gear-36.8*81.5mm-L</v>
      </c>
      <c r="D39" s="20">
        <v>32.140099999999997</v>
      </c>
      <c r="E39" s="21">
        <f ca="1">SUMIF(' PL '!B:D,B39,' PL '!D:D)</f>
        <v>2</v>
      </c>
      <c r="F39" s="22" t="s">
        <v>268</v>
      </c>
      <c r="G39" s="23">
        <f t="shared" ca="1" si="0"/>
        <v>64.28</v>
      </c>
      <c r="H39" s="1">
        <f ca="1">SUMIF(' PL '!B:H,B:B,' PL '!H:H)</f>
        <v>0.02</v>
      </c>
      <c r="I39" s="3">
        <v>220</v>
      </c>
      <c r="J39" s="3">
        <f t="shared" ca="1" si="1"/>
        <v>440</v>
      </c>
      <c r="K39" s="4">
        <f t="shared" si="2"/>
        <v>231</v>
      </c>
      <c r="L39" s="4">
        <f t="shared" ca="1" si="3"/>
        <v>462</v>
      </c>
      <c r="P39" s="1">
        <f t="shared" ca="1" si="4"/>
        <v>4.6929692440094296E-2</v>
      </c>
      <c r="Q39" s="1">
        <f t="shared" ca="1" si="5"/>
        <v>462.04692969244007</v>
      </c>
      <c r="R39" s="1">
        <f t="shared" ca="1" si="6"/>
        <v>231.02346484622004</v>
      </c>
      <c r="S39" s="1">
        <f t="shared" ca="1" si="7"/>
        <v>231.02</v>
      </c>
      <c r="T39" s="1">
        <f t="shared" ca="1" si="8"/>
        <v>32.140124375686916</v>
      </c>
      <c r="U39" s="1">
        <f t="shared" ca="1" si="9"/>
        <v>32.140099999999997</v>
      </c>
      <c r="V39" s="25" t="s">
        <v>269</v>
      </c>
      <c r="W39" s="1" t="s">
        <v>344</v>
      </c>
      <c r="X39" s="1" t="s">
        <v>317</v>
      </c>
      <c r="Y39" s="1" t="s">
        <v>320</v>
      </c>
    </row>
    <row r="40" spans="1:25" ht="31" customHeight="1">
      <c r="A40" s="15">
        <v>29</v>
      </c>
      <c r="B40" s="18" t="s">
        <v>94</v>
      </c>
      <c r="C40" s="19" t="str">
        <f>VLOOKUP(B40,' PL '!B:C,2,FALSE)</f>
        <v>Gear-36.8x81.5mm-R</v>
      </c>
      <c r="D40" s="20">
        <v>32.140099999999997</v>
      </c>
      <c r="E40" s="21">
        <f ca="1">SUMIF(' PL '!B:D,B40,' PL '!D:D)</f>
        <v>2</v>
      </c>
      <c r="F40" s="22" t="s">
        <v>268</v>
      </c>
      <c r="G40" s="23">
        <f t="shared" ca="1" si="0"/>
        <v>64.28</v>
      </c>
      <c r="H40" s="1">
        <f ca="1">SUMIF(' PL '!B:H,B:B,' PL '!H:H)</f>
        <v>0.02</v>
      </c>
      <c r="I40" s="3">
        <v>220</v>
      </c>
      <c r="J40" s="3">
        <f t="shared" ca="1" si="1"/>
        <v>440</v>
      </c>
      <c r="K40" s="4">
        <f t="shared" si="2"/>
        <v>231</v>
      </c>
      <c r="L40" s="4">
        <f t="shared" ca="1" si="3"/>
        <v>462</v>
      </c>
      <c r="P40" s="1">
        <f t="shared" ca="1" si="4"/>
        <v>4.6929692440094296E-2</v>
      </c>
      <c r="Q40" s="1">
        <f t="shared" ca="1" si="5"/>
        <v>462.04692969244007</v>
      </c>
      <c r="R40" s="1">
        <f t="shared" ca="1" si="6"/>
        <v>231.02346484622004</v>
      </c>
      <c r="S40" s="1">
        <f t="shared" ca="1" si="7"/>
        <v>231.02</v>
      </c>
      <c r="T40" s="1">
        <f t="shared" ca="1" si="8"/>
        <v>32.140124375686916</v>
      </c>
      <c r="U40" s="1">
        <f t="shared" ca="1" si="9"/>
        <v>32.140099999999997</v>
      </c>
      <c r="V40" s="25" t="s">
        <v>269</v>
      </c>
      <c r="W40" s="1" t="s">
        <v>344</v>
      </c>
      <c r="X40" s="1" t="s">
        <v>317</v>
      </c>
      <c r="Y40" s="1" t="s">
        <v>320</v>
      </c>
    </row>
    <row r="41" spans="1:25" ht="31" customHeight="1">
      <c r="A41" s="15">
        <v>30</v>
      </c>
      <c r="B41" s="18" t="s">
        <v>95</v>
      </c>
      <c r="C41" s="19" t="str">
        <f>VLOOKUP(B41,' PL '!B:C,2,FALSE)</f>
        <v>Gear-36.8*65mm-L</v>
      </c>
      <c r="D41" s="20">
        <v>32.140099999999997</v>
      </c>
      <c r="E41" s="21">
        <f ca="1">SUMIF(' PL '!B:D,B41,' PL '!D:D)</f>
        <v>2</v>
      </c>
      <c r="F41" s="22" t="s">
        <v>268</v>
      </c>
      <c r="G41" s="23">
        <f t="shared" ca="1" si="0"/>
        <v>64.28</v>
      </c>
      <c r="H41" s="1">
        <f ca="1">SUMIF(' PL '!B:H,B:B,' PL '!H:H)</f>
        <v>0.02</v>
      </c>
      <c r="I41" s="3">
        <v>220</v>
      </c>
      <c r="J41" s="3">
        <f t="shared" ca="1" si="1"/>
        <v>440</v>
      </c>
      <c r="K41" s="4">
        <f t="shared" si="2"/>
        <v>231</v>
      </c>
      <c r="L41" s="4">
        <f t="shared" ca="1" si="3"/>
        <v>462</v>
      </c>
      <c r="P41" s="1">
        <f t="shared" ca="1" si="4"/>
        <v>4.6929692440094296E-2</v>
      </c>
      <c r="Q41" s="1">
        <f t="shared" ca="1" si="5"/>
        <v>462.04692969244007</v>
      </c>
      <c r="R41" s="1">
        <f t="shared" ca="1" si="6"/>
        <v>231.02346484622004</v>
      </c>
      <c r="S41" s="1">
        <f t="shared" ca="1" si="7"/>
        <v>231.02</v>
      </c>
      <c r="T41" s="1">
        <f t="shared" ca="1" si="8"/>
        <v>32.140124375686916</v>
      </c>
      <c r="U41" s="1">
        <f t="shared" ca="1" si="9"/>
        <v>32.140099999999997</v>
      </c>
      <c r="V41" s="25" t="s">
        <v>269</v>
      </c>
      <c r="W41" s="1" t="s">
        <v>344</v>
      </c>
      <c r="X41" s="1" t="s">
        <v>317</v>
      </c>
      <c r="Y41" s="1" t="s">
        <v>320</v>
      </c>
    </row>
    <row r="42" spans="1:25" ht="31" customHeight="1">
      <c r="A42" s="15">
        <v>31</v>
      </c>
      <c r="B42" s="18" t="s">
        <v>96</v>
      </c>
      <c r="C42" s="19" t="str">
        <f>VLOOKUP(B42,' PL '!B:C,2,FALSE)</f>
        <v>Gear-36.8*65mm-R</v>
      </c>
      <c r="D42" s="20">
        <v>32.140099999999997</v>
      </c>
      <c r="E42" s="21">
        <f ca="1">SUMIF(' PL '!B:D,B42,' PL '!D:D)</f>
        <v>2</v>
      </c>
      <c r="F42" s="22" t="s">
        <v>268</v>
      </c>
      <c r="G42" s="23">
        <f t="shared" ca="1" si="0"/>
        <v>64.28</v>
      </c>
      <c r="H42" s="1">
        <f ca="1">SUMIF(' PL '!B:H,B:B,' PL '!H:H)</f>
        <v>0.02</v>
      </c>
      <c r="I42" s="3">
        <v>220</v>
      </c>
      <c r="J42" s="3">
        <f t="shared" ca="1" si="1"/>
        <v>440</v>
      </c>
      <c r="K42" s="4">
        <f t="shared" si="2"/>
        <v>231</v>
      </c>
      <c r="L42" s="4">
        <f t="shared" ca="1" si="3"/>
        <v>462</v>
      </c>
      <c r="P42" s="1">
        <f t="shared" ca="1" si="4"/>
        <v>4.6929692440094296E-2</v>
      </c>
      <c r="Q42" s="1">
        <f t="shared" ca="1" si="5"/>
        <v>462.04692969244007</v>
      </c>
      <c r="R42" s="1">
        <f t="shared" ca="1" si="6"/>
        <v>231.02346484622004</v>
      </c>
      <c r="S42" s="1">
        <f t="shared" ca="1" si="7"/>
        <v>231.02</v>
      </c>
      <c r="T42" s="1">
        <f t="shared" ca="1" si="8"/>
        <v>32.140124375686916</v>
      </c>
      <c r="U42" s="1">
        <f t="shared" ca="1" si="9"/>
        <v>32.140099999999997</v>
      </c>
      <c r="V42" s="25" t="s">
        <v>269</v>
      </c>
      <c r="W42" s="1" t="s">
        <v>344</v>
      </c>
      <c r="X42" s="1" t="s">
        <v>317</v>
      </c>
      <c r="Y42" s="1" t="s">
        <v>320</v>
      </c>
    </row>
    <row r="43" spans="1:25" ht="31" customHeight="1">
      <c r="A43" s="15">
        <v>32</v>
      </c>
      <c r="B43" s="18" t="s">
        <v>97</v>
      </c>
      <c r="C43" s="19" t="str">
        <f>VLOOKUP(B43,' PL '!B:C,2,FALSE)</f>
        <v>Heat board-380V  1.2KW   L=1128mm</v>
      </c>
      <c r="D43" s="20">
        <v>48.445300000000003</v>
      </c>
      <c r="E43" s="21">
        <f ca="1">SUMIF(' PL '!B:D,B43,' PL '!D:D)</f>
        <v>2</v>
      </c>
      <c r="F43" s="22" t="s">
        <v>268</v>
      </c>
      <c r="G43" s="23">
        <f t="shared" ca="1" si="0"/>
        <v>96.89</v>
      </c>
      <c r="H43" s="1">
        <f ca="1">SUMIF(' PL '!B:H,B:B,' PL '!H:H)</f>
        <v>4.2</v>
      </c>
      <c r="I43" s="3">
        <v>328</v>
      </c>
      <c r="J43" s="3">
        <f t="shared" ca="1" si="1"/>
        <v>656</v>
      </c>
      <c r="K43" s="4">
        <f t="shared" si="2"/>
        <v>344.4</v>
      </c>
      <c r="L43" s="4">
        <f t="shared" ca="1" si="3"/>
        <v>688.8</v>
      </c>
      <c r="P43" s="1">
        <f t="shared" ca="1" si="4"/>
        <v>9.8552354124198018</v>
      </c>
      <c r="Q43" s="1">
        <f t="shared" ca="1" si="5"/>
        <v>698.65523541241976</v>
      </c>
      <c r="R43" s="1">
        <f t="shared" ca="1" si="6"/>
        <v>349.32761770620988</v>
      </c>
      <c r="S43" s="1">
        <f t="shared" ca="1" si="7"/>
        <v>349.33</v>
      </c>
      <c r="T43" s="1">
        <f t="shared" ca="1" si="8"/>
        <v>48.599730101976931</v>
      </c>
      <c r="U43" s="1">
        <f t="shared" ca="1" si="9"/>
        <v>48.599699999999999</v>
      </c>
      <c r="V43" s="25" t="s">
        <v>269</v>
      </c>
      <c r="W43" s="1" t="s">
        <v>345</v>
      </c>
      <c r="X43" s="1" t="s">
        <v>317</v>
      </c>
      <c r="Y43" s="1" t="s">
        <v>320</v>
      </c>
    </row>
    <row r="44" spans="1:25" ht="31" customHeight="1">
      <c r="A44" s="15">
        <v>33</v>
      </c>
      <c r="B44" s="18" t="s">
        <v>99</v>
      </c>
      <c r="C44" s="19" t="str">
        <f>VLOOKUP(B44,' PL '!B:C,2,FALSE)</f>
        <v xml:space="preserve">Heat board-380V  1.2KW   L=1058mm </v>
      </c>
      <c r="D44" s="20">
        <v>48.420299999999997</v>
      </c>
      <c r="E44" s="21">
        <f ca="1">SUMIF(' PL '!B:D,B44,' PL '!D:D)</f>
        <v>2</v>
      </c>
      <c r="F44" s="22" t="s">
        <v>268</v>
      </c>
      <c r="G44" s="23">
        <f t="shared" ca="1" si="0"/>
        <v>96.84</v>
      </c>
      <c r="H44" s="1">
        <f ca="1">SUMIF(' PL '!B:H,B:B,' PL '!H:H)</f>
        <v>4</v>
      </c>
      <c r="I44" s="3">
        <v>328</v>
      </c>
      <c r="J44" s="3">
        <f t="shared" ca="1" si="1"/>
        <v>656</v>
      </c>
      <c r="K44" s="4">
        <f t="shared" si="2"/>
        <v>344.4</v>
      </c>
      <c r="L44" s="4">
        <f t="shared" ca="1" si="3"/>
        <v>688.8</v>
      </c>
      <c r="P44" s="1">
        <f t="shared" ca="1" si="4"/>
        <v>9.3859384880188585</v>
      </c>
      <c r="Q44" s="1">
        <f t="shared" ca="1" si="5"/>
        <v>698.18593848801879</v>
      </c>
      <c r="R44" s="1">
        <f t="shared" ca="1" si="6"/>
        <v>349.0929692440094</v>
      </c>
      <c r="S44" s="1">
        <f t="shared" ca="1" si="7"/>
        <v>349.09</v>
      </c>
      <c r="T44" s="1">
        <f t="shared" ca="1" si="8"/>
        <v>48.566340655824369</v>
      </c>
      <c r="U44" s="1">
        <f t="shared" ca="1" si="9"/>
        <v>48.566299999999998</v>
      </c>
      <c r="V44" s="25" t="s">
        <v>269</v>
      </c>
      <c r="W44" s="1" t="s">
        <v>345</v>
      </c>
      <c r="X44" s="1" t="s">
        <v>317</v>
      </c>
      <c r="Y44" s="1" t="s">
        <v>320</v>
      </c>
    </row>
    <row r="45" spans="1:25" ht="31" customHeight="1">
      <c r="A45" s="15">
        <v>34</v>
      </c>
      <c r="B45" s="18" t="s">
        <v>102</v>
      </c>
      <c r="C45" s="19" t="e">
        <f>VLOOKUP(B45,' PL '!B:C,2,FALSE)</f>
        <v>#N/A</v>
      </c>
      <c r="D45" s="20">
        <v>23.3309</v>
      </c>
      <c r="E45" s="21">
        <f ca="1">SUMIF(' PL '!B:D,B45,' PL '!D:D)</f>
        <v>4</v>
      </c>
      <c r="F45" s="22" t="s">
        <v>268</v>
      </c>
      <c r="G45" s="23">
        <f t="shared" ca="1" si="0"/>
        <v>93.32</v>
      </c>
      <c r="H45" s="1">
        <f ca="1">SUMIF(' PL '!B:H,B:B,' PL '!H:H)</f>
        <v>3.5</v>
      </c>
      <c r="I45" s="3">
        <v>158.19999999999999</v>
      </c>
      <c r="J45" s="3">
        <f t="shared" ca="1" si="1"/>
        <v>632.79999999999995</v>
      </c>
      <c r="K45" s="4">
        <f t="shared" si="2"/>
        <v>166.11</v>
      </c>
      <c r="L45" s="4">
        <f t="shared" ca="1" si="3"/>
        <v>664.44</v>
      </c>
      <c r="P45" s="1">
        <f t="shared" ca="1" si="4"/>
        <v>8.2126961770165003</v>
      </c>
      <c r="Q45" s="1">
        <f t="shared" ca="1" si="5"/>
        <v>672.65269617701654</v>
      </c>
      <c r="R45" s="1">
        <f t="shared" ca="1" si="6"/>
        <v>168.16317404425413</v>
      </c>
      <c r="S45" s="1">
        <f t="shared" ca="1" si="7"/>
        <v>168.16</v>
      </c>
      <c r="T45" s="1">
        <f t="shared" ca="1" si="8"/>
        <v>23.394871937561735</v>
      </c>
      <c r="U45" s="1">
        <f t="shared" ca="1" si="9"/>
        <v>23.3949</v>
      </c>
      <c r="V45" s="25" t="s">
        <v>346</v>
      </c>
      <c r="W45" s="1" t="s">
        <v>347</v>
      </c>
      <c r="X45" s="1" t="s">
        <v>317</v>
      </c>
      <c r="Y45" s="1" t="s">
        <v>348</v>
      </c>
    </row>
    <row r="46" spans="1:25" ht="31" customHeight="1">
      <c r="A46" s="15">
        <v>35</v>
      </c>
      <c r="B46" s="18" t="s">
        <v>104</v>
      </c>
      <c r="C46" s="19" t="e">
        <f>VLOOKUP(B46,' PL '!B:C,2,FALSE)</f>
        <v>#N/A</v>
      </c>
      <c r="D46" s="20">
        <v>190.2183</v>
      </c>
      <c r="E46" s="21">
        <f ca="1">SUMIF(' PL '!B:D,B46,' PL '!D:D)</f>
        <v>2</v>
      </c>
      <c r="F46" s="22" t="s">
        <v>268</v>
      </c>
      <c r="G46" s="23">
        <f t="shared" ca="1" si="0"/>
        <v>380.44</v>
      </c>
      <c r="H46" s="1">
        <f ca="1">SUMIF(' PL '!B:H,B:B,' PL '!H:H)</f>
        <v>2.5</v>
      </c>
      <c r="I46" s="3">
        <v>1300</v>
      </c>
      <c r="J46" s="3">
        <f t="shared" ca="1" si="1"/>
        <v>2600</v>
      </c>
      <c r="K46" s="4">
        <f t="shared" si="2"/>
        <v>1365</v>
      </c>
      <c r="L46" s="4">
        <f t="shared" ca="1" si="3"/>
        <v>2730</v>
      </c>
      <c r="P46" s="1">
        <f t="shared" ca="1" si="4"/>
        <v>5.8662115550117866</v>
      </c>
      <c r="Q46" s="1">
        <f t="shared" ca="1" si="5"/>
        <v>2735.8662115550119</v>
      </c>
      <c r="R46" s="1">
        <f t="shared" ca="1" si="6"/>
        <v>1367.9331057775059</v>
      </c>
      <c r="S46" s="1">
        <f t="shared" ca="1" si="7"/>
        <v>1367.93</v>
      </c>
      <c r="T46" s="1">
        <f t="shared" ca="1" si="8"/>
        <v>190.31010448114193</v>
      </c>
      <c r="U46" s="1">
        <f t="shared" ca="1" si="9"/>
        <v>190.31010000000001</v>
      </c>
      <c r="V46" s="25" t="s">
        <v>269</v>
      </c>
      <c r="W46" s="1" t="s">
        <v>325</v>
      </c>
      <c r="X46" s="1" t="s">
        <v>317</v>
      </c>
      <c r="Y46" s="1" t="s">
        <v>320</v>
      </c>
    </row>
    <row r="47" spans="1:25" ht="31" customHeight="1">
      <c r="A47" s="15">
        <v>36</v>
      </c>
      <c r="B47" s="18" t="s">
        <v>106</v>
      </c>
      <c r="C47" s="19" t="e">
        <f>VLOOKUP(B47,' PL '!B:C,2,FALSE)</f>
        <v>#N/A</v>
      </c>
      <c r="D47" s="20">
        <v>201.8921</v>
      </c>
      <c r="E47" s="21">
        <f ca="1">SUMIF(' PL '!B:D,B47,' PL '!D:D)</f>
        <v>1</v>
      </c>
      <c r="F47" s="22" t="s">
        <v>268</v>
      </c>
      <c r="G47" s="23">
        <f t="shared" ca="1" si="0"/>
        <v>201.89</v>
      </c>
      <c r="H47" s="1">
        <f ca="1">SUMIF(' PL '!B:H,B:B,' PL '!H:H)</f>
        <v>1.2</v>
      </c>
      <c r="I47" s="3">
        <v>1380</v>
      </c>
      <c r="J47" s="3">
        <f t="shared" ca="1" si="1"/>
        <v>1380</v>
      </c>
      <c r="K47" s="4">
        <f t="shared" si="2"/>
        <v>1449</v>
      </c>
      <c r="L47" s="4">
        <f t="shared" ca="1" si="3"/>
        <v>1449</v>
      </c>
      <c r="P47" s="1">
        <f t="shared" ca="1" si="4"/>
        <v>2.8157815464056575</v>
      </c>
      <c r="Q47" s="1">
        <f t="shared" ca="1" si="5"/>
        <v>1451.8157815464056</v>
      </c>
      <c r="R47" s="1">
        <f t="shared" ca="1" si="6"/>
        <v>1451.8157815464056</v>
      </c>
      <c r="S47" s="1">
        <f t="shared" ca="1" si="7"/>
        <v>1451.82</v>
      </c>
      <c r="T47" s="1">
        <f t="shared" ca="1" si="8"/>
        <v>201.98110713838534</v>
      </c>
      <c r="U47" s="1">
        <f t="shared" ca="1" si="9"/>
        <v>201.9811</v>
      </c>
      <c r="V47" s="25" t="s">
        <v>269</v>
      </c>
      <c r="W47" s="1" t="s">
        <v>325</v>
      </c>
      <c r="X47" s="1" t="s">
        <v>317</v>
      </c>
      <c r="Y47" s="1" t="s">
        <v>320</v>
      </c>
    </row>
    <row r="48" spans="1:25" ht="31" customHeight="1">
      <c r="A48" s="15">
        <v>37</v>
      </c>
      <c r="B48" s="18" t="s">
        <v>110</v>
      </c>
      <c r="C48" s="19" t="e">
        <f>VLOOKUP(B48,' PL '!B:C,2,FALSE)</f>
        <v>#N/A</v>
      </c>
      <c r="D48" s="20">
        <v>0.51200000000000001</v>
      </c>
      <c r="E48" s="21">
        <f ca="1">SUMIF(' PL '!B:D,B48,' PL '!D:D)</f>
        <v>25</v>
      </c>
      <c r="F48" s="22" t="s">
        <v>268</v>
      </c>
      <c r="G48" s="23">
        <f t="shared" ca="1" si="0"/>
        <v>12.8</v>
      </c>
      <c r="H48" s="1">
        <f ca="1">SUMIF(' PL '!B:H,B:B,' PL '!H:H)</f>
        <v>0.1</v>
      </c>
      <c r="I48" s="3">
        <v>3.5</v>
      </c>
      <c r="J48" s="3">
        <f t="shared" ca="1" si="1"/>
        <v>87.5</v>
      </c>
      <c r="K48" s="4">
        <f t="shared" si="2"/>
        <v>3.6749999999999998</v>
      </c>
      <c r="L48" s="4">
        <f t="shared" ca="1" si="3"/>
        <v>91.875</v>
      </c>
      <c r="P48" s="1">
        <f t="shared" ca="1" si="4"/>
        <v>0.23464846220047147</v>
      </c>
      <c r="Q48" s="1">
        <f t="shared" ca="1" si="5"/>
        <v>92.109648462200468</v>
      </c>
      <c r="R48" s="1">
        <f t="shared" ca="1" si="6"/>
        <v>3.6843859384880187</v>
      </c>
      <c r="S48" s="1">
        <f t="shared" ca="1" si="7"/>
        <v>3.68</v>
      </c>
      <c r="T48" s="1">
        <f t="shared" ca="1" si="8"/>
        <v>0.51197150767261645</v>
      </c>
      <c r="U48" s="1">
        <f t="shared" ca="1" si="9"/>
        <v>0.51200000000000001</v>
      </c>
      <c r="V48" s="25" t="s">
        <v>269</v>
      </c>
      <c r="W48" s="1" t="s">
        <v>349</v>
      </c>
      <c r="X48" s="1" t="s">
        <v>317</v>
      </c>
      <c r="Y48" s="1" t="s">
        <v>318</v>
      </c>
    </row>
    <row r="49" spans="1:25" ht="31" customHeight="1">
      <c r="A49" s="15">
        <v>38</v>
      </c>
      <c r="B49" s="18" t="s">
        <v>112</v>
      </c>
      <c r="C49" s="19" t="e">
        <f>VLOOKUP(B49,' PL '!B:C,2,FALSE)</f>
        <v>#N/A</v>
      </c>
      <c r="D49" s="20">
        <v>2.1425000000000001</v>
      </c>
      <c r="E49" s="21">
        <f ca="1">SUMIF(' PL '!B:D,B49,' PL '!D:D)</f>
        <v>5</v>
      </c>
      <c r="F49" s="22" t="s">
        <v>268</v>
      </c>
      <c r="G49" s="23">
        <f t="shared" ca="1" si="0"/>
        <v>10.71</v>
      </c>
      <c r="H49" s="1">
        <f ca="1">SUMIF(' PL '!B:H,B:B,' PL '!H:H)</f>
        <v>0.2</v>
      </c>
      <c r="I49" s="3">
        <v>14.6</v>
      </c>
      <c r="J49" s="3">
        <f t="shared" ca="1" si="1"/>
        <v>73</v>
      </c>
      <c r="K49" s="4">
        <f t="shared" si="2"/>
        <v>15.33</v>
      </c>
      <c r="L49" s="4">
        <f t="shared" ca="1" si="3"/>
        <v>76.650000000000006</v>
      </c>
      <c r="P49" s="1">
        <f t="shared" ca="1" si="4"/>
        <v>0.46929692440094295</v>
      </c>
      <c r="Q49" s="1">
        <f t="shared" ca="1" si="5"/>
        <v>77.119296924400942</v>
      </c>
      <c r="R49" s="1">
        <f t="shared" ca="1" si="6"/>
        <v>15.423859384880188</v>
      </c>
      <c r="S49" s="1">
        <f t="shared" ca="1" si="7"/>
        <v>15.42</v>
      </c>
      <c r="T49" s="1">
        <f t="shared" ca="1" si="8"/>
        <v>2.1452719153021049</v>
      </c>
      <c r="U49" s="1">
        <f t="shared" ca="1" si="9"/>
        <v>2.1453000000000002</v>
      </c>
      <c r="V49" s="25" t="s">
        <v>269</v>
      </c>
      <c r="W49" s="1" t="s">
        <v>350</v>
      </c>
      <c r="X49" s="1" t="s">
        <v>317</v>
      </c>
      <c r="Y49" s="1" t="s">
        <v>318</v>
      </c>
    </row>
    <row r="50" spans="1:25" ht="31" customHeight="1">
      <c r="A50" s="15">
        <v>39</v>
      </c>
      <c r="B50" s="18" t="s">
        <v>113</v>
      </c>
      <c r="C50" s="19" t="e">
        <f>VLOOKUP(B50,' PL '!B:C,2,FALSE)</f>
        <v>#N/A</v>
      </c>
      <c r="D50" s="20">
        <v>1.4858</v>
      </c>
      <c r="E50" s="21">
        <f ca="1">SUMIF(' PL '!B:D,B50,' PL '!D:D)</f>
        <v>2</v>
      </c>
      <c r="F50" s="22" t="s">
        <v>268</v>
      </c>
      <c r="G50" s="23">
        <f t="shared" ca="1" si="0"/>
        <v>2.97</v>
      </c>
      <c r="H50" s="1">
        <f ca="1">SUMIF(' PL '!B:H,B:B,' PL '!H:H)</f>
        <v>0.2</v>
      </c>
      <c r="I50" s="3">
        <v>10</v>
      </c>
      <c r="J50" s="3">
        <f t="shared" ca="1" si="1"/>
        <v>20</v>
      </c>
      <c r="K50" s="4">
        <f t="shared" si="2"/>
        <v>10.5</v>
      </c>
      <c r="L50" s="4">
        <f t="shared" ca="1" si="3"/>
        <v>21</v>
      </c>
      <c r="P50" s="1">
        <f t="shared" ca="1" si="4"/>
        <v>0.46929692440094295</v>
      </c>
      <c r="Q50" s="1">
        <f t="shared" ca="1" si="5"/>
        <v>21.469296924400943</v>
      </c>
      <c r="R50" s="1">
        <f t="shared" ca="1" si="6"/>
        <v>10.734648462200472</v>
      </c>
      <c r="S50" s="1">
        <f t="shared" ca="1" si="7"/>
        <v>10.73</v>
      </c>
      <c r="T50" s="1">
        <f t="shared" ca="1" si="8"/>
        <v>1.4927864884041238</v>
      </c>
      <c r="U50" s="1">
        <f t="shared" ca="1" si="9"/>
        <v>1.4927999999999999</v>
      </c>
      <c r="V50" s="25" t="s">
        <v>269</v>
      </c>
      <c r="W50" s="1" t="s">
        <v>351</v>
      </c>
      <c r="X50" s="1" t="s">
        <v>317</v>
      </c>
      <c r="Y50" s="1" t="s">
        <v>318</v>
      </c>
    </row>
    <row r="51" spans="1:25" ht="31" customHeight="1">
      <c r="A51" s="15">
        <v>40</v>
      </c>
      <c r="B51" s="18" t="s">
        <v>115</v>
      </c>
      <c r="C51" s="19" t="e">
        <f>VLOOKUP(B51,' PL '!B:C,2,FALSE)</f>
        <v>#N/A</v>
      </c>
      <c r="D51" s="20">
        <v>1.4858</v>
      </c>
      <c r="E51" s="21">
        <f ca="1">SUMIF(' PL '!B:D,B51,' PL '!D:D)</f>
        <v>2</v>
      </c>
      <c r="F51" s="22" t="s">
        <v>268</v>
      </c>
      <c r="G51" s="23">
        <f t="shared" ca="1" si="0"/>
        <v>2.97</v>
      </c>
      <c r="H51" s="1">
        <f ca="1">SUMIF(' PL '!B:H,B:B,' PL '!H:H)</f>
        <v>0.2</v>
      </c>
      <c r="I51" s="3">
        <v>10</v>
      </c>
      <c r="J51" s="3">
        <f t="shared" ca="1" si="1"/>
        <v>20</v>
      </c>
      <c r="K51" s="4">
        <f t="shared" si="2"/>
        <v>10.5</v>
      </c>
      <c r="L51" s="4">
        <f t="shared" ca="1" si="3"/>
        <v>21</v>
      </c>
      <c r="P51" s="1">
        <f t="shared" ca="1" si="4"/>
        <v>0.46929692440094295</v>
      </c>
      <c r="Q51" s="1">
        <f t="shared" ca="1" si="5"/>
        <v>21.469296924400943</v>
      </c>
      <c r="R51" s="1">
        <f t="shared" ca="1" si="6"/>
        <v>10.734648462200472</v>
      </c>
      <c r="S51" s="1">
        <f t="shared" ca="1" si="7"/>
        <v>10.73</v>
      </c>
      <c r="T51" s="1">
        <f t="shared" ca="1" si="8"/>
        <v>1.4927864884041238</v>
      </c>
      <c r="U51" s="1">
        <f t="shared" ca="1" si="9"/>
        <v>1.4927999999999999</v>
      </c>
      <c r="V51" s="25" t="s">
        <v>269</v>
      </c>
      <c r="W51" s="1" t="s">
        <v>351</v>
      </c>
      <c r="X51" s="1" t="s">
        <v>317</v>
      </c>
      <c r="Y51" s="1" t="s">
        <v>318</v>
      </c>
    </row>
    <row r="52" spans="1:25" ht="31" customHeight="1">
      <c r="A52" s="15">
        <v>41</v>
      </c>
      <c r="B52" s="18" t="s">
        <v>116</v>
      </c>
      <c r="C52" s="19" t="e">
        <f>VLOOKUP(B52,' PL '!B:C,2,FALSE)</f>
        <v>#N/A</v>
      </c>
      <c r="D52" s="20">
        <v>1.4858</v>
      </c>
      <c r="E52" s="21">
        <f ca="1">SUMIF(' PL '!B:D,B52,' PL '!D:D)</f>
        <v>2</v>
      </c>
      <c r="F52" s="22" t="s">
        <v>268</v>
      </c>
      <c r="G52" s="23">
        <f t="shared" ca="1" si="0"/>
        <v>2.97</v>
      </c>
      <c r="H52" s="1">
        <f ca="1">SUMIF(' PL '!B:H,B:B,' PL '!H:H)</f>
        <v>0.2</v>
      </c>
      <c r="I52" s="3">
        <v>10</v>
      </c>
      <c r="J52" s="3">
        <f t="shared" ca="1" si="1"/>
        <v>20</v>
      </c>
      <c r="K52" s="4">
        <f t="shared" si="2"/>
        <v>10.5</v>
      </c>
      <c r="L52" s="4">
        <f t="shared" ca="1" si="3"/>
        <v>21</v>
      </c>
      <c r="P52" s="1">
        <f t="shared" ca="1" si="4"/>
        <v>0.46929692440094295</v>
      </c>
      <c r="Q52" s="1">
        <f t="shared" ca="1" si="5"/>
        <v>21.469296924400943</v>
      </c>
      <c r="R52" s="1">
        <f t="shared" ca="1" si="6"/>
        <v>10.734648462200472</v>
      </c>
      <c r="S52" s="1">
        <f t="shared" ca="1" si="7"/>
        <v>10.73</v>
      </c>
      <c r="T52" s="1">
        <f t="shared" ca="1" si="8"/>
        <v>1.4927864884041238</v>
      </c>
      <c r="U52" s="1">
        <f t="shared" ca="1" si="9"/>
        <v>1.4927999999999999</v>
      </c>
      <c r="V52" s="25" t="s">
        <v>269</v>
      </c>
      <c r="W52" s="1" t="s">
        <v>351</v>
      </c>
      <c r="X52" s="1" t="s">
        <v>317</v>
      </c>
      <c r="Y52" s="1" t="s">
        <v>318</v>
      </c>
    </row>
    <row r="53" spans="1:25" ht="31" customHeight="1">
      <c r="A53" s="15">
        <v>42</v>
      </c>
      <c r="B53" s="18" t="s">
        <v>117</v>
      </c>
      <c r="C53" s="19" t="e">
        <f>VLOOKUP(B53,' PL '!B:C,2,FALSE)</f>
        <v>#N/A</v>
      </c>
      <c r="D53" s="20">
        <v>8.0357000000000003</v>
      </c>
      <c r="E53" s="21">
        <f ca="1">SUMIF(' PL '!B:D,B53,' PL '!D:D)</f>
        <v>15</v>
      </c>
      <c r="F53" s="22" t="s">
        <v>268</v>
      </c>
      <c r="G53" s="23">
        <f t="shared" ca="1" si="0"/>
        <v>120.54</v>
      </c>
      <c r="H53" s="1">
        <f ca="1">SUMIF(' PL '!B:H,B:B,' PL '!H:H)</f>
        <v>0.1</v>
      </c>
      <c r="I53" s="3">
        <v>55</v>
      </c>
      <c r="J53" s="3">
        <f t="shared" ca="1" si="1"/>
        <v>825</v>
      </c>
      <c r="K53" s="4">
        <f t="shared" si="2"/>
        <v>57.75</v>
      </c>
      <c r="L53" s="4">
        <f t="shared" ca="1" si="3"/>
        <v>866.25</v>
      </c>
      <c r="P53" s="1">
        <f t="shared" ca="1" si="4"/>
        <v>0.23464846220047147</v>
      </c>
      <c r="Q53" s="1">
        <f t="shared" ca="1" si="5"/>
        <v>866.48464846220043</v>
      </c>
      <c r="R53" s="1">
        <f t="shared" ca="1" si="6"/>
        <v>57.76564323081336</v>
      </c>
      <c r="S53" s="1">
        <f t="shared" ca="1" si="7"/>
        <v>57.77</v>
      </c>
      <c r="T53" s="1">
        <f t="shared" ca="1" si="8"/>
        <v>8.0371179343062646</v>
      </c>
      <c r="U53" s="1">
        <f t="shared" ca="1" si="9"/>
        <v>8.0371000000000006</v>
      </c>
      <c r="V53" s="25" t="s">
        <v>352</v>
      </c>
      <c r="W53" s="1" t="s">
        <v>353</v>
      </c>
      <c r="X53" s="1" t="s">
        <v>317</v>
      </c>
      <c r="Y53" s="1" t="s">
        <v>318</v>
      </c>
    </row>
    <row r="54" spans="1:25" ht="31" customHeight="1">
      <c r="A54" s="15">
        <v>43</v>
      </c>
      <c r="B54" s="18" t="s">
        <v>118</v>
      </c>
      <c r="C54" s="19" t="e">
        <f>VLOOKUP(B54,' PL '!B:C,2,FALSE)</f>
        <v>#N/A</v>
      </c>
      <c r="D54" s="20">
        <v>8.0441000000000003</v>
      </c>
      <c r="E54" s="21">
        <f ca="1">SUMIF(' PL '!B:D,B54,' PL '!D:D)</f>
        <v>5</v>
      </c>
      <c r="F54" s="22" t="s">
        <v>268</v>
      </c>
      <c r="G54" s="23">
        <f t="shared" ca="1" si="0"/>
        <v>40.22</v>
      </c>
      <c r="H54" s="1">
        <f ca="1">SUMIF(' PL '!B:H,B:B,' PL '!H:H)</f>
        <v>0.2</v>
      </c>
      <c r="I54" s="3">
        <v>55</v>
      </c>
      <c r="J54" s="3">
        <f t="shared" ca="1" si="1"/>
        <v>275</v>
      </c>
      <c r="K54" s="4">
        <f t="shared" si="2"/>
        <v>57.75</v>
      </c>
      <c r="L54" s="4">
        <f t="shared" ca="1" si="3"/>
        <v>288.75</v>
      </c>
      <c r="P54" s="1">
        <f t="shared" ca="1" si="4"/>
        <v>0.46929692440094295</v>
      </c>
      <c r="Q54" s="1">
        <f t="shared" ca="1" si="5"/>
        <v>289.21929692440096</v>
      </c>
      <c r="R54" s="1">
        <f t="shared" ca="1" si="6"/>
        <v>57.84385938488019</v>
      </c>
      <c r="S54" s="1">
        <f t="shared" ca="1" si="7"/>
        <v>57.84</v>
      </c>
      <c r="T54" s="1">
        <f t="shared" ca="1" si="8"/>
        <v>8.0468565227674294</v>
      </c>
      <c r="U54" s="1">
        <f t="shared" ca="1" si="9"/>
        <v>8.0469000000000008</v>
      </c>
      <c r="V54" s="25" t="s">
        <v>352</v>
      </c>
      <c r="W54" s="1" t="s">
        <v>353</v>
      </c>
      <c r="X54" s="1" t="s">
        <v>317</v>
      </c>
      <c r="Y54" s="1" t="s">
        <v>318</v>
      </c>
    </row>
    <row r="55" spans="1:25" ht="31" customHeight="1">
      <c r="A55" s="15">
        <v>44</v>
      </c>
      <c r="B55" s="18" t="s">
        <v>119</v>
      </c>
      <c r="C55" s="19" t="e">
        <f>VLOOKUP(B55,' PL '!B:C,2,FALSE)</f>
        <v>#N/A</v>
      </c>
      <c r="D55" s="20">
        <v>2.9285000000000001</v>
      </c>
      <c r="E55" s="21">
        <f ca="1">SUMIF(' PL '!B:D,B55,' PL '!D:D)</f>
        <v>5</v>
      </c>
      <c r="F55" s="22" t="s">
        <v>268</v>
      </c>
      <c r="G55" s="23">
        <f t="shared" ca="1" si="0"/>
        <v>14.64</v>
      </c>
      <c r="H55" s="1">
        <f ca="1">SUMIF(' PL '!B:H,B:B,' PL '!H:H)</f>
        <v>0.14000000000000001</v>
      </c>
      <c r="I55" s="3">
        <v>20</v>
      </c>
      <c r="J55" s="3">
        <f t="shared" ca="1" si="1"/>
        <v>100</v>
      </c>
      <c r="K55" s="4">
        <f t="shared" si="2"/>
        <v>21</v>
      </c>
      <c r="L55" s="4">
        <f t="shared" ca="1" si="3"/>
        <v>105</v>
      </c>
      <c r="P55" s="1">
        <f t="shared" ca="1" si="4"/>
        <v>0.32850784708066005</v>
      </c>
      <c r="Q55" s="1">
        <f t="shared" ca="1" si="5"/>
        <v>105.32850784708066</v>
      </c>
      <c r="R55" s="1">
        <f t="shared" ca="1" si="6"/>
        <v>21.065701569416131</v>
      </c>
      <c r="S55" s="1">
        <f t="shared" ca="1" si="7"/>
        <v>21.07</v>
      </c>
      <c r="T55" s="1">
        <f t="shared" ca="1" si="8"/>
        <v>2.9313151268103339</v>
      </c>
      <c r="U55" s="1">
        <f t="shared" ca="1" si="9"/>
        <v>2.9312999999999998</v>
      </c>
      <c r="V55" s="25" t="s">
        <v>269</v>
      </c>
      <c r="W55" s="1" t="s">
        <v>354</v>
      </c>
      <c r="X55" s="1" t="s">
        <v>317</v>
      </c>
      <c r="Y55" s="1" t="s">
        <v>318</v>
      </c>
    </row>
    <row r="56" spans="1:25" ht="31" customHeight="1">
      <c r="A56" s="15">
        <v>45</v>
      </c>
      <c r="B56" s="18" t="s">
        <v>121</v>
      </c>
      <c r="C56" s="19" t="e">
        <f>VLOOKUP(B56,' PL '!B:C,2,FALSE)</f>
        <v>#N/A</v>
      </c>
      <c r="D56" s="20">
        <v>3.0599999999999999E-2</v>
      </c>
      <c r="E56" s="21">
        <f ca="1">SUMIF(' PL '!B:D,B56,' PL '!D:D)</f>
        <v>33</v>
      </c>
      <c r="F56" s="22" t="s">
        <v>268</v>
      </c>
      <c r="G56" s="23">
        <f t="shared" ca="1" si="0"/>
        <v>1.01</v>
      </c>
      <c r="H56" s="1">
        <f ca="1">SUMIF(' PL '!B:H,B:B,' PL '!H:H)</f>
        <v>0.16</v>
      </c>
      <c r="I56" s="3">
        <v>0.2</v>
      </c>
      <c r="J56" s="3">
        <f t="shared" ca="1" si="1"/>
        <v>6.6000000000000005</v>
      </c>
      <c r="K56" s="4">
        <f t="shared" si="2"/>
        <v>0.21</v>
      </c>
      <c r="L56" s="4">
        <f t="shared" ca="1" si="3"/>
        <v>6.93</v>
      </c>
      <c r="P56" s="1">
        <f t="shared" ca="1" si="4"/>
        <v>0.37543753952075437</v>
      </c>
      <c r="Q56" s="1">
        <f t="shared" ca="1" si="5"/>
        <v>7.3054375395207538</v>
      </c>
      <c r="R56" s="1">
        <f t="shared" ca="1" si="6"/>
        <v>0.22137689513699255</v>
      </c>
      <c r="S56" s="1">
        <f t="shared" ca="1" si="7"/>
        <v>0.22</v>
      </c>
      <c r="T56" s="1">
        <f t="shared" ca="1" si="8"/>
        <v>3.0606992306515115E-2</v>
      </c>
      <c r="U56" s="1">
        <f t="shared" ca="1" si="9"/>
        <v>3.0599999999999999E-2</v>
      </c>
      <c r="V56" s="25" t="s">
        <v>283</v>
      </c>
      <c r="W56" s="1" t="s">
        <v>355</v>
      </c>
      <c r="X56" s="1" t="s">
        <v>317</v>
      </c>
      <c r="Y56" s="1" t="s">
        <v>318</v>
      </c>
    </row>
    <row r="57" spans="1:25" ht="31" customHeight="1">
      <c r="A57" s="15">
        <v>46</v>
      </c>
      <c r="B57" s="18" t="s">
        <v>126</v>
      </c>
      <c r="C57" s="19" t="e">
        <f>VLOOKUP(B57,' PL '!B:C,2,FALSE)</f>
        <v>#N/A</v>
      </c>
      <c r="D57" s="20">
        <v>23.225100000000001</v>
      </c>
      <c r="E57" s="21">
        <f ca="1">SUMIF(' PL '!B:D,B57,' PL '!D:D)</f>
        <v>2</v>
      </c>
      <c r="F57" s="22" t="s">
        <v>268</v>
      </c>
      <c r="G57" s="23">
        <f t="shared" ca="1" si="0"/>
        <v>46.45</v>
      </c>
      <c r="H57" s="1">
        <f ca="1">SUMIF(' PL '!B:H,B:B,' PL '!H:H)</f>
        <v>2.2999999999999998</v>
      </c>
      <c r="I57" s="3">
        <v>157</v>
      </c>
      <c r="J57" s="3">
        <f t="shared" ca="1" si="1"/>
        <v>314</v>
      </c>
      <c r="K57" s="4">
        <f t="shared" si="2"/>
        <v>164.85</v>
      </c>
      <c r="L57" s="4">
        <f t="shared" ca="1" si="3"/>
        <v>329.7</v>
      </c>
      <c r="P57" s="1">
        <f t="shared" ca="1" si="4"/>
        <v>5.3969146306108433</v>
      </c>
      <c r="Q57" s="1">
        <f t="shared" ca="1" si="5"/>
        <v>335.09691463061085</v>
      </c>
      <c r="R57" s="1">
        <f t="shared" ca="1" si="6"/>
        <v>167.54845731530543</v>
      </c>
      <c r="S57" s="1">
        <f t="shared" ca="1" si="7"/>
        <v>167.55</v>
      </c>
      <c r="T57" s="1">
        <f t="shared" ca="1" si="8"/>
        <v>23.310007095257308</v>
      </c>
      <c r="U57" s="1">
        <f t="shared" ca="1" si="9"/>
        <v>23.31</v>
      </c>
      <c r="V57" s="25" t="s">
        <v>269</v>
      </c>
      <c r="W57" s="1" t="s">
        <v>325</v>
      </c>
      <c r="X57" s="1" t="s">
        <v>317</v>
      </c>
      <c r="Y57" s="1" t="s">
        <v>320</v>
      </c>
    </row>
    <row r="58" spans="1:25" ht="31" customHeight="1">
      <c r="A58" s="15">
        <v>47</v>
      </c>
      <c r="B58" s="18" t="s">
        <v>128</v>
      </c>
      <c r="C58" s="19" t="e">
        <f>VLOOKUP(B58,' PL '!B:C,2,FALSE)</f>
        <v>#N/A</v>
      </c>
      <c r="D58" s="20">
        <v>0.75680000000000003</v>
      </c>
      <c r="E58" s="21">
        <f ca="1">SUMIF(' PL '!B:D,B58,' PL '!D:D)</f>
        <v>20</v>
      </c>
      <c r="F58" s="22" t="s">
        <v>268</v>
      </c>
      <c r="G58" s="23">
        <f t="shared" ca="1" si="0"/>
        <v>15.14</v>
      </c>
      <c r="H58" s="1">
        <f ca="1">SUMIF(' PL '!B:H,B:B,' PL '!H:H)</f>
        <v>2.06</v>
      </c>
      <c r="I58" s="3">
        <v>5</v>
      </c>
      <c r="J58" s="3">
        <f t="shared" ca="1" si="1"/>
        <v>100</v>
      </c>
      <c r="K58" s="4">
        <f t="shared" si="2"/>
        <v>5.25</v>
      </c>
      <c r="L58" s="4">
        <f t="shared" ca="1" si="3"/>
        <v>105</v>
      </c>
      <c r="P58" s="1">
        <f t="shared" ca="1" si="4"/>
        <v>4.8337583213297126</v>
      </c>
      <c r="Q58" s="1">
        <f t="shared" ca="1" si="5"/>
        <v>109.83375832132971</v>
      </c>
      <c r="R58" s="1">
        <f t="shared" ca="1" si="6"/>
        <v>5.4916879160664855</v>
      </c>
      <c r="S58" s="1">
        <f t="shared" ca="1" si="7"/>
        <v>5.49</v>
      </c>
      <c r="T58" s="1">
        <f t="shared" ca="1" si="8"/>
        <v>0.76378358073985453</v>
      </c>
      <c r="U58" s="1">
        <f t="shared" ca="1" si="9"/>
        <v>0.76380000000000003</v>
      </c>
      <c r="V58" s="25" t="s">
        <v>269</v>
      </c>
      <c r="W58" s="1" t="s">
        <v>356</v>
      </c>
      <c r="X58" s="1" t="s">
        <v>317</v>
      </c>
      <c r="Y58" s="1" t="s">
        <v>318</v>
      </c>
    </row>
    <row r="59" spans="1:25" ht="31" customHeight="1">
      <c r="A59" s="15">
        <v>48</v>
      </c>
      <c r="B59" s="18" t="s">
        <v>129</v>
      </c>
      <c r="C59" s="19" t="str">
        <f>VLOOKUP(B59,' PL '!B:C,2,FALSE)</f>
        <v>AC contactor-NXC-25</v>
      </c>
      <c r="D59" s="20">
        <v>4.5799000000000003</v>
      </c>
      <c r="E59" s="21">
        <f ca="1">SUMIF(' PL '!B:D,B59,' PL '!D:D)</f>
        <v>2</v>
      </c>
      <c r="F59" s="22" t="s">
        <v>268</v>
      </c>
      <c r="G59" s="23">
        <f t="shared" ca="1" si="0"/>
        <v>9.16</v>
      </c>
      <c r="H59" s="1">
        <f ca="1">SUMIF(' PL '!B:H,B:B,' PL '!H:H)</f>
        <v>0.2</v>
      </c>
      <c r="I59" s="3">
        <v>31.18</v>
      </c>
      <c r="J59" s="3">
        <f t="shared" ca="1" si="1"/>
        <v>62.36</v>
      </c>
      <c r="K59" s="4">
        <f t="shared" si="2"/>
        <v>32.738999999999997</v>
      </c>
      <c r="L59" s="4">
        <f t="shared" ca="1" si="3"/>
        <v>65.477999999999994</v>
      </c>
      <c r="P59" s="1">
        <f t="shared" ca="1" si="4"/>
        <v>0.46929692440094295</v>
      </c>
      <c r="Q59" s="1">
        <f t="shared" ca="1" si="5"/>
        <v>65.947296924400931</v>
      </c>
      <c r="R59" s="1">
        <f t="shared" ca="1" si="6"/>
        <v>32.973648462200465</v>
      </c>
      <c r="S59" s="1">
        <f t="shared" ca="1" si="7"/>
        <v>32.97</v>
      </c>
      <c r="T59" s="1">
        <f t="shared" ca="1" si="8"/>
        <v>4.5868751652081974</v>
      </c>
      <c r="U59" s="1">
        <f t="shared" ca="1" si="9"/>
        <v>4.5869</v>
      </c>
      <c r="V59" s="25" t="s">
        <v>269</v>
      </c>
      <c r="W59" s="1" t="s">
        <v>357</v>
      </c>
      <c r="X59" s="1" t="s">
        <v>317</v>
      </c>
      <c r="Y59" s="1" t="s">
        <v>320</v>
      </c>
    </row>
    <row r="60" spans="1:25" ht="31" customHeight="1">
      <c r="A60" s="15">
        <v>49</v>
      </c>
      <c r="B60" s="18" t="s">
        <v>132</v>
      </c>
      <c r="C60" s="19" t="str">
        <f>VLOOKUP(B60,' PL '!B:C,2,FALSE)</f>
        <v>AC contactor-LC1D65 65A 380V</v>
      </c>
      <c r="D60" s="20">
        <v>37.340499999999999</v>
      </c>
      <c r="E60" s="21">
        <f ca="1">SUMIF(' PL '!B:D,B60,' PL '!D:D)</f>
        <v>1</v>
      </c>
      <c r="F60" s="22" t="s">
        <v>268</v>
      </c>
      <c r="G60" s="23">
        <f t="shared" ca="1" si="0"/>
        <v>37.340000000000003</v>
      </c>
      <c r="H60" s="1">
        <f ca="1">SUMIF(' PL '!B:H,B:B,' PL '!H:H)</f>
        <v>0.2</v>
      </c>
      <c r="I60" s="3">
        <v>255.27</v>
      </c>
      <c r="J60" s="3">
        <f t="shared" ca="1" si="1"/>
        <v>255.27</v>
      </c>
      <c r="K60" s="4">
        <f t="shared" si="2"/>
        <v>268.0335</v>
      </c>
      <c r="L60" s="4">
        <f t="shared" ca="1" si="3"/>
        <v>268.0335</v>
      </c>
      <c r="P60" s="1">
        <f t="shared" ca="1" si="4"/>
        <v>0.46929692440094295</v>
      </c>
      <c r="Q60" s="1">
        <f t="shared" ca="1" si="5"/>
        <v>268.50279692440097</v>
      </c>
      <c r="R60" s="1">
        <f t="shared" ca="1" si="6"/>
        <v>268.50279692440097</v>
      </c>
      <c r="S60" s="1">
        <f t="shared" ca="1" si="7"/>
        <v>268.5</v>
      </c>
      <c r="T60" s="1">
        <f t="shared" ca="1" si="8"/>
        <v>37.354442883178677</v>
      </c>
      <c r="U60" s="1">
        <f t="shared" ca="1" si="9"/>
        <v>37.354399999999998</v>
      </c>
      <c r="V60" s="25" t="s">
        <v>269</v>
      </c>
      <c r="W60" s="1" t="s">
        <v>357</v>
      </c>
      <c r="X60" s="1" t="s">
        <v>317</v>
      </c>
      <c r="Y60" s="1" t="s">
        <v>320</v>
      </c>
    </row>
    <row r="61" spans="1:25" ht="31" customHeight="1">
      <c r="A61" s="15">
        <v>50</v>
      </c>
      <c r="B61" s="18" t="s">
        <v>134</v>
      </c>
      <c r="C61" s="19" t="e">
        <f>VLOOKUP(B61,' PL '!B:C,2,FALSE)</f>
        <v>#N/A</v>
      </c>
      <c r="D61" s="20">
        <v>2.2037</v>
      </c>
      <c r="E61" s="21">
        <f ca="1">SUMIF(' PL '!B:D,B61,' PL '!D:D)</f>
        <v>10</v>
      </c>
      <c r="F61" s="22" t="s">
        <v>268</v>
      </c>
      <c r="G61" s="23">
        <f t="shared" ca="1" si="0"/>
        <v>22.04</v>
      </c>
      <c r="H61" s="1">
        <f ca="1">SUMIF(' PL '!B:H,B:B,' PL '!H:H)</f>
        <v>0.5</v>
      </c>
      <c r="I61" s="3">
        <v>15</v>
      </c>
      <c r="J61" s="3">
        <f t="shared" ca="1" si="1"/>
        <v>150</v>
      </c>
      <c r="K61" s="4">
        <f t="shared" si="2"/>
        <v>15.75</v>
      </c>
      <c r="L61" s="4">
        <f t="shared" ca="1" si="3"/>
        <v>157.5</v>
      </c>
      <c r="P61" s="1">
        <f t="shared" ca="1" si="4"/>
        <v>1.1732423110023573</v>
      </c>
      <c r="Q61" s="1">
        <f t="shared" ca="1" si="5"/>
        <v>158.67324231100235</v>
      </c>
      <c r="R61" s="1">
        <f t="shared" ca="1" si="6"/>
        <v>15.867324231100236</v>
      </c>
      <c r="S61" s="1">
        <f t="shared" ca="1" si="7"/>
        <v>15.87</v>
      </c>
      <c r="T61" s="1">
        <f t="shared" ca="1" si="8"/>
        <v>2.2078771268381585</v>
      </c>
      <c r="U61" s="1">
        <f t="shared" ca="1" si="9"/>
        <v>2.2079</v>
      </c>
      <c r="V61" s="25" t="s">
        <v>269</v>
      </c>
      <c r="W61" s="1" t="s">
        <v>358</v>
      </c>
      <c r="X61" s="1" t="s">
        <v>317</v>
      </c>
      <c r="Y61" s="1" t="s">
        <v>320</v>
      </c>
    </row>
    <row r="62" spans="1:25" ht="31" customHeight="1">
      <c r="A62" s="15">
        <v>51</v>
      </c>
      <c r="B62" s="18" t="s">
        <v>135</v>
      </c>
      <c r="C62" s="19" t="e">
        <f>VLOOKUP(B62,' PL '!B:C,2,FALSE)</f>
        <v>#N/A</v>
      </c>
      <c r="D62" s="20">
        <v>0.16</v>
      </c>
      <c r="E62" s="21">
        <f ca="1">SUMIF(' PL '!B:D,B62,' PL '!D:D)</f>
        <v>50</v>
      </c>
      <c r="F62" s="22" t="s">
        <v>268</v>
      </c>
      <c r="G62" s="23">
        <f t="shared" ca="1" si="0"/>
        <v>8</v>
      </c>
      <c r="H62" s="1">
        <f ca="1">SUMIF(' PL '!B:H,B:B,' PL '!H:H)</f>
        <v>0.55000000000000004</v>
      </c>
      <c r="I62" s="3">
        <v>1.08</v>
      </c>
      <c r="J62" s="3">
        <f t="shared" ca="1" si="1"/>
        <v>54</v>
      </c>
      <c r="K62" s="4">
        <f t="shared" si="2"/>
        <v>1.1339999999999999</v>
      </c>
      <c r="L62" s="4">
        <f t="shared" ca="1" si="3"/>
        <v>56.699999999999996</v>
      </c>
      <c r="P62" s="1">
        <f t="shared" ca="1" si="4"/>
        <v>1.2905665421025931</v>
      </c>
      <c r="Q62" s="1">
        <f t="shared" ca="1" si="5"/>
        <v>57.990566542102592</v>
      </c>
      <c r="R62" s="1">
        <f t="shared" ca="1" si="6"/>
        <v>1.1598113308420519</v>
      </c>
      <c r="S62" s="1">
        <f t="shared" ca="1" si="7"/>
        <v>1.1599999999999999</v>
      </c>
      <c r="T62" s="1">
        <f t="shared" ca="1" si="8"/>
        <v>0.16138232307071607</v>
      </c>
      <c r="U62" s="1">
        <f t="shared" ca="1" si="9"/>
        <v>0.16139999999999999</v>
      </c>
      <c r="V62" s="25" t="s">
        <v>269</v>
      </c>
      <c r="W62" s="1" t="s">
        <v>359</v>
      </c>
      <c r="X62" s="1" t="s">
        <v>317</v>
      </c>
      <c r="Y62" s="1" t="s">
        <v>318</v>
      </c>
    </row>
    <row r="63" spans="1:25" ht="31" customHeight="1">
      <c r="A63" s="15">
        <v>52</v>
      </c>
      <c r="B63" s="18" t="s">
        <v>136</v>
      </c>
      <c r="C63" s="19" t="e">
        <f>VLOOKUP(B63,' PL '!B:C,2,FALSE)</f>
        <v>#N/A</v>
      </c>
      <c r="D63" s="20">
        <v>1.6375</v>
      </c>
      <c r="E63" s="21">
        <f ca="1">SUMIF(' PL '!B:D,B63,' PL '!D:D)</f>
        <v>5</v>
      </c>
      <c r="F63" s="22" t="s">
        <v>268</v>
      </c>
      <c r="G63" s="23">
        <f t="shared" ca="1" si="0"/>
        <v>8.19</v>
      </c>
      <c r="H63" s="1">
        <f ca="1">SUMIF(' PL '!B:H,B:B,' PL '!H:H)</f>
        <v>0.6</v>
      </c>
      <c r="I63" s="3">
        <v>11</v>
      </c>
      <c r="J63" s="3">
        <f t="shared" ca="1" si="1"/>
        <v>55</v>
      </c>
      <c r="K63" s="4">
        <f t="shared" si="2"/>
        <v>11.55</v>
      </c>
      <c r="L63" s="4">
        <f t="shared" ca="1" si="3"/>
        <v>57.75</v>
      </c>
      <c r="P63" s="1">
        <f t="shared" ca="1" si="4"/>
        <v>1.4078907732028287</v>
      </c>
      <c r="Q63" s="1">
        <f t="shared" ca="1" si="5"/>
        <v>59.15789077320283</v>
      </c>
      <c r="R63" s="1">
        <f t="shared" ca="1" si="6"/>
        <v>11.831578154640566</v>
      </c>
      <c r="S63" s="1">
        <f t="shared" ca="1" si="7"/>
        <v>11.83</v>
      </c>
      <c r="T63" s="1">
        <f t="shared" ca="1" si="8"/>
        <v>1.6458214499366992</v>
      </c>
      <c r="U63" s="1">
        <f t="shared" ca="1" si="9"/>
        <v>1.6457999999999999</v>
      </c>
      <c r="V63" s="25" t="s">
        <v>269</v>
      </c>
      <c r="W63" s="1" t="s">
        <v>360</v>
      </c>
      <c r="X63" s="1" t="s">
        <v>317</v>
      </c>
      <c r="Y63" s="1" t="s">
        <v>318</v>
      </c>
    </row>
    <row r="64" spans="1:25" ht="31" customHeight="1">
      <c r="A64" s="15">
        <v>53</v>
      </c>
      <c r="B64" s="18" t="s">
        <v>137</v>
      </c>
      <c r="C64" s="19" t="e">
        <f>VLOOKUP(B64,' PL '!B:C,2,FALSE)</f>
        <v>#N/A</v>
      </c>
      <c r="D64" s="20">
        <v>7.0000000000000001E-3</v>
      </c>
      <c r="E64" s="21">
        <f ca="1">SUMIF(' PL '!B:D,B64,' PL '!D:D)</f>
        <v>410</v>
      </c>
      <c r="F64" s="22" t="s">
        <v>268</v>
      </c>
      <c r="G64" s="23">
        <f t="shared" ca="1" si="0"/>
        <v>2.87</v>
      </c>
      <c r="H64" s="1">
        <f ca="1">SUMIF(' PL '!B:H,B:B,' PL '!H:H)</f>
        <v>1</v>
      </c>
      <c r="I64" s="3">
        <v>0.04</v>
      </c>
      <c r="J64" s="3">
        <f t="shared" ca="1" si="1"/>
        <v>16.399999999999999</v>
      </c>
      <c r="K64" s="4">
        <f t="shared" si="2"/>
        <v>4.2000000000000003E-2</v>
      </c>
      <c r="L64" s="4">
        <f t="shared" ca="1" si="3"/>
        <v>17.220000000000002</v>
      </c>
      <c r="P64" s="1">
        <f t="shared" ca="1" si="4"/>
        <v>2.3464846220047146</v>
      </c>
      <c r="Q64" s="1">
        <f t="shared" ca="1" si="5"/>
        <v>19.566484622004715</v>
      </c>
      <c r="R64" s="1">
        <f t="shared" ca="1" si="6"/>
        <v>4.7723133224401741E-2</v>
      </c>
      <c r="S64" s="1">
        <f t="shared" ca="1" si="7"/>
        <v>0.05</v>
      </c>
      <c r="T64" s="1">
        <f t="shared" ca="1" si="8"/>
        <v>6.956134615117072E-3</v>
      </c>
      <c r="U64" s="1">
        <f t="shared" ca="1" si="9"/>
        <v>7.0000000000000001E-3</v>
      </c>
      <c r="V64" s="25" t="s">
        <v>269</v>
      </c>
      <c r="W64" s="1" t="s">
        <v>361</v>
      </c>
      <c r="X64" s="1" t="s">
        <v>317</v>
      </c>
      <c r="Y64" s="1" t="s">
        <v>318</v>
      </c>
    </row>
    <row r="65" spans="1:25" ht="31" customHeight="1">
      <c r="A65" s="15">
        <v>54</v>
      </c>
      <c r="B65" s="18" t="s">
        <v>161</v>
      </c>
      <c r="C65" s="19" t="e">
        <f>VLOOKUP(B65,' PL '!B:C,2,FALSE)</f>
        <v>#N/A</v>
      </c>
      <c r="D65" s="20">
        <v>226.73099999999999</v>
      </c>
      <c r="E65" s="21">
        <f ca="1">SUMIF(' PL '!B:D,B65,' PL '!D:D)</f>
        <v>9</v>
      </c>
      <c r="F65" s="22" t="s">
        <v>268</v>
      </c>
      <c r="G65" s="23">
        <f t="shared" ca="1" si="0"/>
        <v>2040.58</v>
      </c>
      <c r="H65" s="1">
        <f ca="1">SUMIF(' PL '!B:H,B:B,' PL '!H:H)</f>
        <v>11</v>
      </c>
      <c r="I65" s="3">
        <v>1550</v>
      </c>
      <c r="J65" s="3">
        <f t="shared" ca="1" si="1"/>
        <v>13950</v>
      </c>
      <c r="K65" s="4">
        <f t="shared" si="2"/>
        <v>1627.5</v>
      </c>
      <c r="L65" s="4">
        <f t="shared" ca="1" si="3"/>
        <v>14647.5</v>
      </c>
      <c r="P65" s="1">
        <f t="shared" ca="1" si="4"/>
        <v>25.811330842051859</v>
      </c>
      <c r="Q65" s="1">
        <f t="shared" ca="1" si="5"/>
        <v>14673.311330842052</v>
      </c>
      <c r="R65" s="1">
        <f t="shared" ca="1" si="6"/>
        <v>1630.3679256491168</v>
      </c>
      <c r="S65" s="1">
        <f t="shared" ca="1" si="7"/>
        <v>1630.37</v>
      </c>
      <c r="T65" s="1">
        <f t="shared" ca="1" si="8"/>
        <v>226.82146384896839</v>
      </c>
      <c r="U65" s="1">
        <f t="shared" ca="1" si="9"/>
        <v>226.82149999999999</v>
      </c>
      <c r="V65" s="25" t="s">
        <v>346</v>
      </c>
      <c r="W65" s="1" t="s">
        <v>347</v>
      </c>
      <c r="X65" s="1" t="s">
        <v>317</v>
      </c>
      <c r="Y65" s="1" t="s">
        <v>318</v>
      </c>
    </row>
    <row r="66" spans="1:25" ht="31" customHeight="1">
      <c r="A66" s="15">
        <v>55</v>
      </c>
      <c r="B66" s="18" t="s">
        <v>163</v>
      </c>
      <c r="C66" s="19" t="e">
        <f>VLOOKUP(B66,' PL '!B:C,2,FALSE)</f>
        <v>#N/A</v>
      </c>
      <c r="D66" s="20">
        <v>29.278400000000001</v>
      </c>
      <c r="E66" s="21">
        <f ca="1">SUMIF(' PL '!B:D,B66,' PL '!D:D)</f>
        <v>12</v>
      </c>
      <c r="F66" s="22" t="s">
        <v>268</v>
      </c>
      <c r="G66" s="23">
        <f t="shared" ca="1" si="0"/>
        <v>351.34</v>
      </c>
      <c r="H66" s="1">
        <f ca="1">SUMIF(' PL '!B:H,B:B,' PL '!H:H)</f>
        <v>2.98</v>
      </c>
      <c r="I66" s="3">
        <v>200</v>
      </c>
      <c r="J66" s="3">
        <f t="shared" ca="1" si="1"/>
        <v>2400</v>
      </c>
      <c r="K66" s="4">
        <f t="shared" si="2"/>
        <v>210</v>
      </c>
      <c r="L66" s="4">
        <f t="shared" ca="1" si="3"/>
        <v>2520</v>
      </c>
      <c r="P66" s="1">
        <f t="shared" ca="1" si="4"/>
        <v>6.9925241735740498</v>
      </c>
      <c r="Q66" s="1">
        <f t="shared" ca="1" si="5"/>
        <v>2526.9925241735741</v>
      </c>
      <c r="R66" s="1">
        <f t="shared" ca="1" si="6"/>
        <v>210.58271034779784</v>
      </c>
      <c r="S66" s="1">
        <f t="shared" ca="1" si="7"/>
        <v>210.58</v>
      </c>
      <c r="T66" s="1">
        <f t="shared" ca="1" si="8"/>
        <v>29.296456545027063</v>
      </c>
      <c r="U66" s="1">
        <f t="shared" ca="1" si="9"/>
        <v>29.296500000000002</v>
      </c>
      <c r="V66" s="25" t="s">
        <v>346</v>
      </c>
      <c r="W66" s="1" t="s">
        <v>362</v>
      </c>
      <c r="X66" s="1" t="s">
        <v>317</v>
      </c>
      <c r="Y66" s="1" t="s">
        <v>318</v>
      </c>
    </row>
    <row r="67" spans="1:25" ht="31" customHeight="1">
      <c r="A67" s="15">
        <v>56</v>
      </c>
      <c r="B67" s="18" t="s">
        <v>165</v>
      </c>
      <c r="C67" s="19" t="e">
        <f>VLOOKUP(B67,' PL '!B:C,2,FALSE)</f>
        <v>#N/A</v>
      </c>
      <c r="D67" s="20">
        <v>38.613500000000002</v>
      </c>
      <c r="E67" s="21">
        <f ca="1">SUMIF(' PL '!B:D,B67,' PL '!D:D)</f>
        <v>2</v>
      </c>
      <c r="F67" s="22" t="s">
        <v>268</v>
      </c>
      <c r="G67" s="23">
        <f t="shared" ca="1" si="0"/>
        <v>77.23</v>
      </c>
      <c r="H67" s="1">
        <f ca="1">SUMIF(' PL '!B:H,B:B,' PL '!H:H)</f>
        <v>5</v>
      </c>
      <c r="I67" s="3">
        <v>260</v>
      </c>
      <c r="J67" s="3">
        <f t="shared" ca="1" si="1"/>
        <v>520</v>
      </c>
      <c r="K67" s="4">
        <f t="shared" si="2"/>
        <v>273</v>
      </c>
      <c r="L67" s="4">
        <f t="shared" ca="1" si="3"/>
        <v>546</v>
      </c>
      <c r="P67" s="1">
        <f t="shared" ca="1" si="4"/>
        <v>11.732423110023573</v>
      </c>
      <c r="Q67" s="1">
        <f t="shared" ca="1" si="5"/>
        <v>557.73242311002355</v>
      </c>
      <c r="R67" s="1">
        <f t="shared" ca="1" si="6"/>
        <v>278.86621155501177</v>
      </c>
      <c r="S67" s="1">
        <f t="shared" ca="1" si="7"/>
        <v>278.87</v>
      </c>
      <c r="T67" s="1">
        <f t="shared" ca="1" si="8"/>
        <v>38.79714520235396</v>
      </c>
      <c r="U67" s="1">
        <f t="shared" ca="1" si="9"/>
        <v>38.7971</v>
      </c>
      <c r="V67" s="25" t="s">
        <v>269</v>
      </c>
      <c r="W67" s="1" t="s">
        <v>363</v>
      </c>
      <c r="X67" s="1" t="s">
        <v>317</v>
      </c>
      <c r="Y67" s="1" t="s">
        <v>318</v>
      </c>
    </row>
    <row r="68" spans="1:25" ht="31" customHeight="1">
      <c r="A68" s="15">
        <v>57</v>
      </c>
      <c r="B68" s="18" t="s">
        <v>166</v>
      </c>
      <c r="C68" s="19" t="e">
        <f>VLOOKUP(B68,' PL '!B:C,2,FALSE)</f>
        <v>#N/A</v>
      </c>
      <c r="D68" s="20">
        <v>3.9441000000000002</v>
      </c>
      <c r="E68" s="21">
        <f ca="1">SUMIF(' PL '!B:D,B68,' PL '!D:D)</f>
        <v>10</v>
      </c>
      <c r="F68" s="22" t="s">
        <v>268</v>
      </c>
      <c r="G68" s="23">
        <f t="shared" ca="1" si="0"/>
        <v>39.44</v>
      </c>
      <c r="H68" s="1">
        <f ca="1">SUMIF(' PL '!B:H,B:B,' PL '!H:H)</f>
        <v>5.78</v>
      </c>
      <c r="I68" s="3">
        <v>26</v>
      </c>
      <c r="J68" s="3">
        <f t="shared" ca="1" si="1"/>
        <v>260</v>
      </c>
      <c r="K68" s="4">
        <f t="shared" si="2"/>
        <v>27.3</v>
      </c>
      <c r="L68" s="4">
        <f t="shared" ca="1" si="3"/>
        <v>273</v>
      </c>
      <c r="P68" s="1">
        <f t="shared" ca="1" si="4"/>
        <v>13.562681115187251</v>
      </c>
      <c r="Q68" s="1">
        <f t="shared" ca="1" si="5"/>
        <v>286.56268111518727</v>
      </c>
      <c r="R68" s="1">
        <f t="shared" ca="1" si="6"/>
        <v>28.656268111518727</v>
      </c>
      <c r="S68" s="1">
        <f t="shared" ca="1" si="7"/>
        <v>28.66</v>
      </c>
      <c r="T68" s="1">
        <f t="shared" ca="1" si="8"/>
        <v>3.9872563613851058</v>
      </c>
      <c r="U68" s="1">
        <f t="shared" ca="1" si="9"/>
        <v>3.9872999999999998</v>
      </c>
      <c r="V68" s="25" t="s">
        <v>269</v>
      </c>
      <c r="W68" s="1" t="s">
        <v>364</v>
      </c>
      <c r="X68" s="1" t="s">
        <v>317</v>
      </c>
      <c r="Y68" s="1" t="s">
        <v>318</v>
      </c>
    </row>
    <row r="69" spans="1:25" ht="31" customHeight="1">
      <c r="A69" s="15">
        <v>58</v>
      </c>
      <c r="B69" s="18" t="s">
        <v>198</v>
      </c>
      <c r="C69" s="19" t="e">
        <f>VLOOKUP(B69,' PL '!B:C,2,FALSE)</f>
        <v>#N/A</v>
      </c>
      <c r="D69" s="20">
        <v>33.851300000000002</v>
      </c>
      <c r="E69" s="21">
        <f ca="1">SUMIF(' PL '!B:D,B69,' PL '!D:D)</f>
        <v>200</v>
      </c>
      <c r="F69" s="22" t="s">
        <v>268</v>
      </c>
      <c r="G69" s="23">
        <f t="shared" ref="G69:G79" ca="1" si="10">ROUND(E69*D69,2)</f>
        <v>6770.26</v>
      </c>
      <c r="H69" s="1">
        <f ca="1">SUMIF(' PL '!B:H,B:B,' PL '!H:H)</f>
        <v>200</v>
      </c>
      <c r="I69" s="3">
        <v>230</v>
      </c>
      <c r="J69" s="3">
        <f t="shared" ref="J69:J79" ca="1" si="11">I69*E69</f>
        <v>46000</v>
      </c>
      <c r="K69" s="4">
        <f t="shared" ref="K69:K79" si="12">I69*1.05</f>
        <v>241.5</v>
      </c>
      <c r="L69" s="4">
        <f t="shared" ref="L69:L79" ca="1" si="13">K69*E69</f>
        <v>48300</v>
      </c>
      <c r="P69" s="1">
        <f t="shared" ref="P69:P79" ca="1" si="14">$O$12*H69</f>
        <v>469.29692440094294</v>
      </c>
      <c r="Q69" s="1">
        <f t="shared" ref="Q69:Q79" ca="1" si="15">P69+L69</f>
        <v>48769.296924400944</v>
      </c>
      <c r="R69" s="1">
        <f t="shared" ref="R69:R79" ca="1" si="16">Q69/E69</f>
        <v>243.84648462200471</v>
      </c>
      <c r="S69" s="1">
        <f t="shared" ref="S69:S79" ca="1" si="17">ROUND(R69,2)</f>
        <v>243.85</v>
      </c>
      <c r="T69" s="1">
        <f t="shared" ref="T69:T79" ca="1" si="18">S69/$T$9</f>
        <v>33.925068517925958</v>
      </c>
      <c r="U69" s="1">
        <f t="shared" ref="U69:U79" ca="1" si="19">ROUND(T69,4)</f>
        <v>33.9251</v>
      </c>
      <c r="V69" s="25" t="s">
        <v>365</v>
      </c>
      <c r="W69" s="1" t="s">
        <v>366</v>
      </c>
      <c r="X69" s="1" t="s">
        <v>317</v>
      </c>
      <c r="Y69" s="1" t="s">
        <v>331</v>
      </c>
    </row>
    <row r="70" spans="1:25" ht="31" customHeight="1">
      <c r="A70" s="15">
        <v>59</v>
      </c>
      <c r="B70" s="18" t="s">
        <v>201</v>
      </c>
      <c r="C70" s="19" t="e">
        <f>VLOOKUP(B70,' PL '!B:C,2,FALSE)</f>
        <v>#N/A</v>
      </c>
      <c r="D70" s="20">
        <v>44.652799999999999</v>
      </c>
      <c r="E70" s="21">
        <f ca="1">SUMIF(' PL '!B:D,B70,' PL '!D:D)</f>
        <v>7</v>
      </c>
      <c r="F70" s="22" t="s">
        <v>268</v>
      </c>
      <c r="G70" s="23">
        <f t="shared" ca="1" si="10"/>
        <v>312.57</v>
      </c>
      <c r="H70" s="1">
        <f ca="1">SUMIF(' PL '!B:H,B:B,' PL '!H:H)</f>
        <v>31</v>
      </c>
      <c r="I70" s="3">
        <v>298</v>
      </c>
      <c r="J70" s="3">
        <f t="shared" ca="1" si="11"/>
        <v>2086</v>
      </c>
      <c r="K70" s="4">
        <f t="shared" si="12"/>
        <v>312.89999999999998</v>
      </c>
      <c r="L70" s="4">
        <f t="shared" ca="1" si="13"/>
        <v>2190.2999999999997</v>
      </c>
      <c r="P70" s="1">
        <f t="shared" ca="1" si="14"/>
        <v>72.741023282146159</v>
      </c>
      <c r="Q70" s="1">
        <f t="shared" ca="1" si="15"/>
        <v>2263.0410232821459</v>
      </c>
      <c r="R70" s="1">
        <f t="shared" ca="1" si="16"/>
        <v>323.29157475459226</v>
      </c>
      <c r="S70" s="1">
        <f t="shared" ca="1" si="17"/>
        <v>323.29000000000002</v>
      </c>
      <c r="T70" s="1">
        <f t="shared" ca="1" si="18"/>
        <v>44.976975194423964</v>
      </c>
      <c r="U70" s="1">
        <f t="shared" ca="1" si="19"/>
        <v>44.976999999999997</v>
      </c>
      <c r="V70" s="25" t="s">
        <v>277</v>
      </c>
      <c r="W70" s="1" t="s">
        <v>367</v>
      </c>
      <c r="X70" s="1" t="s">
        <v>317</v>
      </c>
      <c r="Y70" s="1" t="s">
        <v>334</v>
      </c>
    </row>
    <row r="71" spans="1:25" ht="31" customHeight="1">
      <c r="A71" s="15">
        <v>60</v>
      </c>
      <c r="B71" s="18" t="s">
        <v>204</v>
      </c>
      <c r="C71" s="19" t="e">
        <f>VLOOKUP(B71,' PL '!B:C,2,FALSE)</f>
        <v>#N/A</v>
      </c>
      <c r="D71" s="20">
        <v>19.513300000000001</v>
      </c>
      <c r="E71" s="21">
        <f ca="1">SUMIF(' PL '!B:D,B71,' PL '!D:D)</f>
        <v>6</v>
      </c>
      <c r="F71" s="22" t="s">
        <v>268</v>
      </c>
      <c r="G71" s="23">
        <f t="shared" ca="1" si="10"/>
        <v>117.08</v>
      </c>
      <c r="H71" s="1">
        <f ca="1">SUMIF(' PL '!B:H,B:B,' PL '!H:H)</f>
        <v>2</v>
      </c>
      <c r="I71" s="3">
        <v>133</v>
      </c>
      <c r="J71" s="3">
        <f t="shared" ca="1" si="11"/>
        <v>798</v>
      </c>
      <c r="K71" s="4">
        <f t="shared" si="12"/>
        <v>139.65</v>
      </c>
      <c r="L71" s="4">
        <f t="shared" ca="1" si="13"/>
        <v>837.90000000000009</v>
      </c>
      <c r="P71" s="1">
        <f t="shared" ca="1" si="14"/>
        <v>4.6929692440094293</v>
      </c>
      <c r="Q71" s="1">
        <f t="shared" ca="1" si="15"/>
        <v>842.59296924400951</v>
      </c>
      <c r="R71" s="1">
        <f t="shared" ca="1" si="16"/>
        <v>140.43216154066826</v>
      </c>
      <c r="S71" s="1">
        <f t="shared" ca="1" si="17"/>
        <v>140.43</v>
      </c>
      <c r="T71" s="1">
        <f t="shared" ca="1" si="18"/>
        <v>19.536999680017807</v>
      </c>
      <c r="U71" s="1">
        <f t="shared" ca="1" si="19"/>
        <v>19.536999999999999</v>
      </c>
      <c r="V71" s="25" t="s">
        <v>269</v>
      </c>
      <c r="W71" s="1" t="s">
        <v>368</v>
      </c>
      <c r="X71" s="1" t="s">
        <v>317</v>
      </c>
      <c r="Y71" s="1" t="s">
        <v>318</v>
      </c>
    </row>
    <row r="72" spans="1:25" ht="31" customHeight="1">
      <c r="A72" s="15">
        <v>61</v>
      </c>
      <c r="B72" s="18" t="s">
        <v>205</v>
      </c>
      <c r="C72" s="19" t="e">
        <f>VLOOKUP(B72,' PL '!B:C,2,FALSE)</f>
        <v>#N/A</v>
      </c>
      <c r="D72" s="20">
        <v>67.001499999999993</v>
      </c>
      <c r="E72" s="21">
        <f ca="1">SUMIF(' PL '!B:D,B72,' PL '!D:D)</f>
        <v>1</v>
      </c>
      <c r="F72" s="22" t="s">
        <v>268</v>
      </c>
      <c r="G72" s="23">
        <f t="shared" ca="1" si="10"/>
        <v>67</v>
      </c>
      <c r="H72" s="1">
        <f ca="1">SUMIF(' PL '!B:H,B:B,' PL '!H:H)</f>
        <v>5</v>
      </c>
      <c r="I72" s="3">
        <v>450</v>
      </c>
      <c r="J72" s="3">
        <f t="shared" ca="1" si="11"/>
        <v>450</v>
      </c>
      <c r="K72" s="4">
        <f t="shared" si="12"/>
        <v>472.5</v>
      </c>
      <c r="L72" s="4">
        <f t="shared" ca="1" si="13"/>
        <v>472.5</v>
      </c>
      <c r="P72" s="1">
        <f t="shared" ca="1" si="14"/>
        <v>11.732423110023573</v>
      </c>
      <c r="Q72" s="1">
        <f t="shared" ca="1" si="15"/>
        <v>484.23242311002355</v>
      </c>
      <c r="R72" s="1">
        <f t="shared" ca="1" si="16"/>
        <v>484.23242311002355</v>
      </c>
      <c r="S72" s="1">
        <f t="shared" ca="1" si="17"/>
        <v>484.23</v>
      </c>
      <c r="T72" s="1">
        <f t="shared" ca="1" si="18"/>
        <v>67.367381293562801</v>
      </c>
      <c r="U72" s="1">
        <f t="shared" ca="1" si="19"/>
        <v>67.367400000000004</v>
      </c>
      <c r="V72" s="25" t="s">
        <v>269</v>
      </c>
      <c r="W72" s="1" t="s">
        <v>325</v>
      </c>
      <c r="X72" s="1" t="s">
        <v>317</v>
      </c>
      <c r="Y72" s="1" t="s">
        <v>320</v>
      </c>
    </row>
    <row r="73" spans="1:25" ht="31" customHeight="1">
      <c r="A73" s="15">
        <v>62</v>
      </c>
      <c r="B73" s="18" t="s">
        <v>207</v>
      </c>
      <c r="C73" s="19" t="e">
        <f>VLOOKUP(B73,' PL '!B:C,2,FALSE)</f>
        <v>#N/A</v>
      </c>
      <c r="D73" s="20">
        <v>105.3034</v>
      </c>
      <c r="E73" s="21">
        <f ca="1">SUMIF(' PL '!B:D,B73,' PL '!D:D)</f>
        <v>2</v>
      </c>
      <c r="F73" s="22" t="s">
        <v>268</v>
      </c>
      <c r="G73" s="23">
        <f t="shared" ca="1" si="10"/>
        <v>210.61</v>
      </c>
      <c r="H73" s="1">
        <f ca="1">SUMIF(' PL '!B:H,B:B,' PL '!H:H)</f>
        <v>1</v>
      </c>
      <c r="I73" s="3">
        <v>720</v>
      </c>
      <c r="J73" s="3">
        <f t="shared" ca="1" si="11"/>
        <v>1440</v>
      </c>
      <c r="K73" s="4">
        <f t="shared" si="12"/>
        <v>756</v>
      </c>
      <c r="L73" s="4">
        <f t="shared" ca="1" si="13"/>
        <v>1512</v>
      </c>
      <c r="P73" s="1">
        <f t="shared" ca="1" si="14"/>
        <v>2.3464846220047146</v>
      </c>
      <c r="Q73" s="1">
        <f t="shared" ca="1" si="15"/>
        <v>1514.3464846220047</v>
      </c>
      <c r="R73" s="1">
        <f t="shared" ca="1" si="16"/>
        <v>757.17324231100235</v>
      </c>
      <c r="S73" s="1">
        <f t="shared" ca="1" si="17"/>
        <v>757.17</v>
      </c>
      <c r="T73" s="1">
        <f t="shared" ca="1" si="18"/>
        <v>105.33952893056386</v>
      </c>
      <c r="U73" s="1">
        <f t="shared" ca="1" si="19"/>
        <v>105.3395</v>
      </c>
      <c r="V73" s="25" t="s">
        <v>269</v>
      </c>
      <c r="W73" s="1" t="s">
        <v>369</v>
      </c>
      <c r="X73" s="1" t="s">
        <v>317</v>
      </c>
      <c r="Y73" s="1" t="s">
        <v>320</v>
      </c>
    </row>
    <row r="74" spans="1:25" ht="31" customHeight="1">
      <c r="A74" s="15">
        <v>63</v>
      </c>
      <c r="B74" s="18" t="s">
        <v>209</v>
      </c>
      <c r="C74" s="19" t="e">
        <f>VLOOKUP(B74,' PL '!B:C,2,FALSE)</f>
        <v>#N/A</v>
      </c>
      <c r="D74" s="20">
        <v>105.3034</v>
      </c>
      <c r="E74" s="21">
        <f ca="1">SUMIF(' PL '!B:D,B74,' PL '!D:D)</f>
        <v>2</v>
      </c>
      <c r="F74" s="22" t="s">
        <v>268</v>
      </c>
      <c r="G74" s="23">
        <f t="shared" ca="1" si="10"/>
        <v>210.61</v>
      </c>
      <c r="H74" s="1">
        <f ca="1">SUMIF(' PL '!B:H,B:B,' PL '!H:H)</f>
        <v>1</v>
      </c>
      <c r="I74" s="3">
        <v>720</v>
      </c>
      <c r="J74" s="3">
        <f t="shared" ca="1" si="11"/>
        <v>1440</v>
      </c>
      <c r="K74" s="4">
        <f t="shared" si="12"/>
        <v>756</v>
      </c>
      <c r="L74" s="4">
        <f t="shared" ca="1" si="13"/>
        <v>1512</v>
      </c>
      <c r="P74" s="1">
        <f t="shared" ca="1" si="14"/>
        <v>2.3464846220047146</v>
      </c>
      <c r="Q74" s="1">
        <f t="shared" ca="1" si="15"/>
        <v>1514.3464846220047</v>
      </c>
      <c r="R74" s="1">
        <f t="shared" ca="1" si="16"/>
        <v>757.17324231100235</v>
      </c>
      <c r="S74" s="1">
        <f t="shared" ca="1" si="17"/>
        <v>757.17</v>
      </c>
      <c r="T74" s="1">
        <f t="shared" ca="1" si="18"/>
        <v>105.33952893056386</v>
      </c>
      <c r="U74" s="1">
        <f t="shared" ca="1" si="19"/>
        <v>105.3395</v>
      </c>
      <c r="V74" s="25" t="s">
        <v>269</v>
      </c>
      <c r="W74" s="1" t="s">
        <v>369</v>
      </c>
      <c r="X74" s="1" t="s">
        <v>317</v>
      </c>
      <c r="Y74" s="1" t="s">
        <v>320</v>
      </c>
    </row>
    <row r="75" spans="1:25" ht="31" customHeight="1">
      <c r="A75" s="15">
        <v>64</v>
      </c>
      <c r="B75" s="18" t="s">
        <v>210</v>
      </c>
      <c r="C75" s="19" t="e">
        <f>VLOOKUP(B75,' PL '!B:C,2,FALSE)</f>
        <v>#N/A</v>
      </c>
      <c r="D75" s="20">
        <v>9.1835000000000004</v>
      </c>
      <c r="E75" s="21">
        <f ca="1">SUMIF(' PL '!B:D,B75,' PL '!D:D)</f>
        <v>2</v>
      </c>
      <c r="F75" s="22" t="s">
        <v>268</v>
      </c>
      <c r="G75" s="23">
        <f t="shared" ca="1" si="10"/>
        <v>18.37</v>
      </c>
      <c r="H75" s="1">
        <f ca="1">SUMIF(' PL '!B:H,B:B,' PL '!H:H)</f>
        <v>1</v>
      </c>
      <c r="I75" s="3">
        <v>62</v>
      </c>
      <c r="J75" s="3">
        <f t="shared" ca="1" si="11"/>
        <v>124</v>
      </c>
      <c r="K75" s="4">
        <f t="shared" si="12"/>
        <v>65.099999999999994</v>
      </c>
      <c r="L75" s="4">
        <f t="shared" ca="1" si="13"/>
        <v>130.19999999999999</v>
      </c>
      <c r="P75" s="1">
        <f t="shared" ca="1" si="14"/>
        <v>2.3464846220047146</v>
      </c>
      <c r="Q75" s="1">
        <f t="shared" ca="1" si="15"/>
        <v>132.5464846220047</v>
      </c>
      <c r="R75" s="1">
        <f t="shared" ca="1" si="16"/>
        <v>66.273242311002349</v>
      </c>
      <c r="S75" s="1">
        <f t="shared" ca="1" si="17"/>
        <v>66.27</v>
      </c>
      <c r="T75" s="1">
        <f t="shared" ca="1" si="18"/>
        <v>9.2196608188761662</v>
      </c>
      <c r="U75" s="1">
        <f t="shared" ca="1" si="19"/>
        <v>9.2196999999999996</v>
      </c>
      <c r="V75" s="25" t="s">
        <v>269</v>
      </c>
      <c r="W75" s="1" t="s">
        <v>370</v>
      </c>
      <c r="X75" s="1" t="s">
        <v>317</v>
      </c>
      <c r="Y75" s="1" t="s">
        <v>320</v>
      </c>
    </row>
    <row r="76" spans="1:25" ht="31" customHeight="1">
      <c r="A76" s="15">
        <v>65</v>
      </c>
      <c r="B76" s="18" t="s">
        <v>212</v>
      </c>
      <c r="C76" s="19" t="e">
        <f>VLOOKUP(B76,' PL '!B:C,2,FALSE)</f>
        <v>#N/A</v>
      </c>
      <c r="D76" s="20">
        <v>35.084000000000003</v>
      </c>
      <c r="E76" s="21">
        <f ca="1">SUMIF(' PL '!B:D,B76,' PL '!D:D)</f>
        <v>2</v>
      </c>
      <c r="F76" s="22" t="s">
        <v>268</v>
      </c>
      <c r="G76" s="23">
        <f t="shared" ca="1" si="10"/>
        <v>70.17</v>
      </c>
      <c r="H76" s="1">
        <f ca="1">SUMIF(' PL '!B:H,B:B,' PL '!H:H)</f>
        <v>0.2</v>
      </c>
      <c r="I76" s="3">
        <v>240</v>
      </c>
      <c r="J76" s="3">
        <f t="shared" ca="1" si="11"/>
        <v>480</v>
      </c>
      <c r="K76" s="4">
        <f t="shared" si="12"/>
        <v>252</v>
      </c>
      <c r="L76" s="4">
        <f t="shared" ca="1" si="13"/>
        <v>504</v>
      </c>
      <c r="P76" s="1">
        <f t="shared" ca="1" si="14"/>
        <v>0.46929692440094295</v>
      </c>
      <c r="Q76" s="1">
        <f t="shared" ca="1" si="15"/>
        <v>504.46929692440096</v>
      </c>
      <c r="R76" s="1">
        <f t="shared" ca="1" si="16"/>
        <v>252.23464846220048</v>
      </c>
      <c r="S76" s="1">
        <f t="shared" ca="1" si="17"/>
        <v>252.23</v>
      </c>
      <c r="T76" s="1">
        <f t="shared" ca="1" si="18"/>
        <v>35.090916679419578</v>
      </c>
      <c r="U76" s="1">
        <f t="shared" ca="1" si="19"/>
        <v>35.090899999999998</v>
      </c>
      <c r="V76" s="25" t="s">
        <v>269</v>
      </c>
      <c r="W76" s="1" t="s">
        <v>371</v>
      </c>
      <c r="X76" s="1" t="s">
        <v>317</v>
      </c>
      <c r="Y76" s="1" t="s">
        <v>320</v>
      </c>
    </row>
    <row r="77" spans="1:25" ht="31" customHeight="1">
      <c r="A77" s="15">
        <v>66</v>
      </c>
      <c r="B77" s="18" t="s">
        <v>213</v>
      </c>
      <c r="C77" s="19" t="e">
        <f>VLOOKUP(B77,' PL '!B:C,2,FALSE)</f>
        <v>#N/A</v>
      </c>
      <c r="D77" s="20">
        <v>0.4647</v>
      </c>
      <c r="E77" s="21">
        <f ca="1">SUMIF(' PL '!B:D,B77,' PL '!D:D)</f>
        <v>10</v>
      </c>
      <c r="F77" s="22" t="s">
        <v>268</v>
      </c>
      <c r="G77" s="23">
        <f t="shared" ca="1" si="10"/>
        <v>4.6500000000000004</v>
      </c>
      <c r="H77" s="1">
        <f ca="1">SUMIF(' PL '!B:H,B:B,' PL '!H:H)</f>
        <v>0.2</v>
      </c>
      <c r="I77" s="3">
        <v>3.15</v>
      </c>
      <c r="J77" s="3">
        <f t="shared" ca="1" si="11"/>
        <v>31.5</v>
      </c>
      <c r="K77" s="4">
        <f t="shared" si="12"/>
        <v>3.3075000000000001</v>
      </c>
      <c r="L77" s="4">
        <f t="shared" ca="1" si="13"/>
        <v>33.075000000000003</v>
      </c>
      <c r="P77" s="1">
        <f t="shared" ca="1" si="14"/>
        <v>0.46929692440094295</v>
      </c>
      <c r="Q77" s="1">
        <f t="shared" ca="1" si="15"/>
        <v>33.544296924400946</v>
      </c>
      <c r="R77" s="1">
        <f t="shared" ca="1" si="16"/>
        <v>3.3544296924400947</v>
      </c>
      <c r="S77" s="1">
        <f t="shared" ca="1" si="17"/>
        <v>3.35</v>
      </c>
      <c r="T77" s="1">
        <f t="shared" ca="1" si="18"/>
        <v>0.46606101921284382</v>
      </c>
      <c r="U77" s="1">
        <f t="shared" ca="1" si="19"/>
        <v>0.46610000000000001</v>
      </c>
      <c r="V77" s="25" t="s">
        <v>372</v>
      </c>
      <c r="W77" s="1" t="s">
        <v>373</v>
      </c>
      <c r="X77" s="1" t="s">
        <v>317</v>
      </c>
      <c r="Y77" s="1" t="s">
        <v>320</v>
      </c>
    </row>
    <row r="78" spans="1:25" ht="31" customHeight="1">
      <c r="A78" s="15">
        <v>67</v>
      </c>
      <c r="B78" s="18" t="s">
        <v>214</v>
      </c>
      <c r="C78" s="19" t="e">
        <f>VLOOKUP(B78,' PL '!B:C,2,FALSE)</f>
        <v>#N/A</v>
      </c>
      <c r="D78" s="20">
        <v>0.66220000000000001</v>
      </c>
      <c r="E78" s="21">
        <f ca="1">SUMIF(' PL '!B:D,B78,' PL '!D:D)</f>
        <v>10</v>
      </c>
      <c r="F78" s="22" t="s">
        <v>268</v>
      </c>
      <c r="G78" s="23">
        <f t="shared" ca="1" si="10"/>
        <v>6.62</v>
      </c>
      <c r="H78" s="1">
        <f ca="1">SUMIF(' PL '!B:H,B:B,' PL '!H:H)</f>
        <v>0.2</v>
      </c>
      <c r="I78" s="3">
        <v>4.5</v>
      </c>
      <c r="J78" s="3">
        <f t="shared" ca="1" si="11"/>
        <v>45</v>
      </c>
      <c r="K78" s="4">
        <f t="shared" si="12"/>
        <v>4.7249999999999996</v>
      </c>
      <c r="L78" s="4">
        <f t="shared" ca="1" si="13"/>
        <v>47.25</v>
      </c>
      <c r="P78" s="1">
        <f t="shared" ca="1" si="14"/>
        <v>0.46929692440094295</v>
      </c>
      <c r="Q78" s="1">
        <f t="shared" ca="1" si="15"/>
        <v>47.719296924400943</v>
      </c>
      <c r="R78" s="1">
        <f t="shared" ca="1" si="16"/>
        <v>4.7719296924400947</v>
      </c>
      <c r="S78" s="1">
        <f t="shared" ca="1" si="17"/>
        <v>4.7699999999999996</v>
      </c>
      <c r="T78" s="1">
        <f t="shared" ca="1" si="18"/>
        <v>0.66361524228216862</v>
      </c>
      <c r="U78" s="1">
        <f t="shared" ca="1" si="19"/>
        <v>0.66359999999999997</v>
      </c>
      <c r="V78" s="25" t="s">
        <v>372</v>
      </c>
      <c r="W78" s="1" t="s">
        <v>373</v>
      </c>
      <c r="X78" s="1" t="s">
        <v>317</v>
      </c>
      <c r="Y78" s="1" t="s">
        <v>320</v>
      </c>
    </row>
    <row r="79" spans="1:25" ht="31" customHeight="1">
      <c r="A79" s="15">
        <v>68</v>
      </c>
      <c r="B79" s="18" t="s">
        <v>215</v>
      </c>
      <c r="C79" s="19" t="e">
        <f>VLOOKUP(B79,' PL '!B:C,2,FALSE)</f>
        <v>#N/A</v>
      </c>
      <c r="D79" s="20">
        <v>0.57040000000000002</v>
      </c>
      <c r="E79" s="21">
        <f ca="1">SUMIF(' PL '!B:D,B79,' PL '!D:D)</f>
        <v>10</v>
      </c>
      <c r="F79" s="22" t="s">
        <v>268</v>
      </c>
      <c r="G79" s="23">
        <f t="shared" ca="1" si="10"/>
        <v>5.7</v>
      </c>
      <c r="H79" s="1">
        <f ca="1">SUMIF(' PL '!B:H,B:B,' PL '!H:H)</f>
        <v>0.6</v>
      </c>
      <c r="I79" s="3">
        <v>3.8</v>
      </c>
      <c r="J79" s="3">
        <f t="shared" ca="1" si="11"/>
        <v>38</v>
      </c>
      <c r="K79" s="4">
        <f t="shared" si="12"/>
        <v>3.99</v>
      </c>
      <c r="L79" s="4">
        <f t="shared" ca="1" si="13"/>
        <v>39.900000000000006</v>
      </c>
      <c r="P79" s="1">
        <f t="shared" ca="1" si="14"/>
        <v>1.4078907732028287</v>
      </c>
      <c r="Q79" s="1">
        <f t="shared" ca="1" si="15"/>
        <v>41.307890773202836</v>
      </c>
      <c r="R79" s="1">
        <f t="shared" ca="1" si="16"/>
        <v>4.1307890773202836</v>
      </c>
      <c r="S79" s="1">
        <f t="shared" ca="1" si="17"/>
        <v>4.13</v>
      </c>
      <c r="T79" s="1">
        <f t="shared" ca="1" si="18"/>
        <v>0.57457671920867015</v>
      </c>
      <c r="U79" s="1">
        <f t="shared" ca="1" si="19"/>
        <v>0.5746</v>
      </c>
      <c r="V79" s="25" t="s">
        <v>269</v>
      </c>
      <c r="W79" s="1" t="s">
        <v>374</v>
      </c>
      <c r="X79" s="1" t="s">
        <v>317</v>
      </c>
      <c r="Y79" s="1" t="s">
        <v>320</v>
      </c>
    </row>
    <row r="80" spans="1:25" ht="31" customHeight="1">
      <c r="A80" s="15">
        <v>69</v>
      </c>
      <c r="B80" s="18" t="s">
        <v>216</v>
      </c>
      <c r="C80" s="19" t="e">
        <f>VLOOKUP(B80,' PL '!B:C,2,FALSE)</f>
        <v>#N/A</v>
      </c>
      <c r="D80" s="20">
        <v>2.2496</v>
      </c>
      <c r="E80" s="21">
        <f ca="1">SUMIF(' PL '!B:D,B80,' PL '!D:D)</f>
        <v>10</v>
      </c>
      <c r="F80" s="22" t="s">
        <v>268</v>
      </c>
      <c r="G80" s="23">
        <f t="shared" ref="G80:G87" ca="1" si="20">ROUND(E80*D80,2)</f>
        <v>22.5</v>
      </c>
      <c r="H80" s="1">
        <f ca="1">SUMIF(' PL '!B:H,B:B,' PL '!H:H)</f>
        <v>0.6</v>
      </c>
      <c r="I80" s="3">
        <v>15.3</v>
      </c>
      <c r="J80" s="3">
        <f t="shared" ref="J80:J87" ca="1" si="21">I80*E80</f>
        <v>153</v>
      </c>
      <c r="K80" s="4">
        <f t="shared" ref="K80:K87" si="22">I80*1.05</f>
        <v>16.065000000000001</v>
      </c>
      <c r="L80" s="4">
        <f t="shared" ref="L80:L87" ca="1" si="23">K80*E80</f>
        <v>160.65</v>
      </c>
      <c r="P80" s="1">
        <f t="shared" ref="P80:P87" ca="1" si="24">$O$12*H80</f>
        <v>1.4078907732028287</v>
      </c>
      <c r="Q80" s="1">
        <f t="shared" ref="Q80:Q87" ca="1" si="25">P80+L80</f>
        <v>162.05789077320284</v>
      </c>
      <c r="R80" s="1">
        <f t="shared" ref="R80:R87" ca="1" si="26">Q80/E80</f>
        <v>16.205789077320283</v>
      </c>
      <c r="S80" s="1">
        <f t="shared" ref="S80:S87" ca="1" si="27">ROUND(R80,2)</f>
        <v>16.21</v>
      </c>
      <c r="T80" s="1">
        <f t="shared" ref="T80:T87" ca="1" si="28">S80/$T$9</f>
        <v>2.2551788422209547</v>
      </c>
      <c r="U80" s="1">
        <f t="shared" ref="U80:U87" ca="1" si="29">ROUND(T80,4)</f>
        <v>2.2551999999999999</v>
      </c>
      <c r="V80" s="25" t="s">
        <v>269</v>
      </c>
      <c r="W80" s="1" t="s">
        <v>374</v>
      </c>
      <c r="X80" s="1" t="s">
        <v>317</v>
      </c>
      <c r="Y80" s="1" t="s">
        <v>320</v>
      </c>
    </row>
    <row r="81" spans="1:25" ht="31" customHeight="1">
      <c r="A81" s="15">
        <v>70</v>
      </c>
      <c r="B81" s="18" t="s">
        <v>217</v>
      </c>
      <c r="C81" s="19" t="e">
        <f>VLOOKUP(B81,' PL '!B:C,2,FALSE)</f>
        <v>#N/A</v>
      </c>
      <c r="D81" s="20">
        <v>188.97309999999999</v>
      </c>
      <c r="E81" s="21">
        <f ca="1">SUMIF(' PL '!B:D,B81,' PL '!D:D)</f>
        <v>2</v>
      </c>
      <c r="F81" s="22" t="s">
        <v>268</v>
      </c>
      <c r="G81" s="23">
        <f t="shared" ca="1" si="20"/>
        <v>377.95</v>
      </c>
      <c r="H81" s="1">
        <f ca="1">SUMIF(' PL '!B:H,B:B,' PL '!H:H)</f>
        <v>4.2</v>
      </c>
      <c r="I81" s="3">
        <v>1290</v>
      </c>
      <c r="J81" s="3">
        <f t="shared" ca="1" si="21"/>
        <v>2580</v>
      </c>
      <c r="K81" s="4">
        <f t="shared" si="22"/>
        <v>1354.5</v>
      </c>
      <c r="L81" s="4">
        <f t="shared" ca="1" si="23"/>
        <v>2709</v>
      </c>
      <c r="P81" s="1">
        <f t="shared" ca="1" si="24"/>
        <v>9.8552354124198018</v>
      </c>
      <c r="Q81" s="1">
        <f t="shared" ca="1" si="25"/>
        <v>2718.8552354124199</v>
      </c>
      <c r="R81" s="1">
        <f t="shared" ca="1" si="26"/>
        <v>1359.42761770621</v>
      </c>
      <c r="S81" s="1">
        <f t="shared" ca="1" si="27"/>
        <v>1359.43</v>
      </c>
      <c r="T81" s="1">
        <f t="shared" ca="1" si="28"/>
        <v>189.12756159657204</v>
      </c>
      <c r="U81" s="1">
        <f t="shared" ca="1" si="29"/>
        <v>189.1276</v>
      </c>
      <c r="V81" s="25" t="s">
        <v>269</v>
      </c>
      <c r="W81" s="1" t="s">
        <v>375</v>
      </c>
      <c r="X81" s="1" t="s">
        <v>317</v>
      </c>
      <c r="Y81" s="1" t="s">
        <v>320</v>
      </c>
    </row>
    <row r="82" spans="1:25" ht="31" customHeight="1">
      <c r="A82" s="15">
        <v>71</v>
      </c>
      <c r="B82" s="18" t="s">
        <v>219</v>
      </c>
      <c r="C82" s="19" t="e">
        <f>VLOOKUP(B82,' PL '!B:C,2,FALSE)</f>
        <v>#N/A</v>
      </c>
      <c r="D82" s="20">
        <v>0.47720000000000001</v>
      </c>
      <c r="E82" s="21">
        <f ca="1">SUMIF(' PL '!B:D,B82,' PL '!D:D)</f>
        <v>40</v>
      </c>
      <c r="F82" s="22" t="s">
        <v>268</v>
      </c>
      <c r="G82" s="23">
        <f t="shared" ca="1" si="20"/>
        <v>19.09</v>
      </c>
      <c r="H82" s="1">
        <f ca="1">SUMIF(' PL '!B:H,B:B,' PL '!H:H)</f>
        <v>1.5</v>
      </c>
      <c r="I82" s="3">
        <v>3.2</v>
      </c>
      <c r="J82" s="3">
        <f t="shared" ca="1" si="21"/>
        <v>128</v>
      </c>
      <c r="K82" s="4">
        <f t="shared" si="22"/>
        <v>3.36</v>
      </c>
      <c r="L82" s="4">
        <f t="shared" ca="1" si="23"/>
        <v>134.4</v>
      </c>
      <c r="P82" s="1">
        <f t="shared" ca="1" si="24"/>
        <v>3.519726933007072</v>
      </c>
      <c r="Q82" s="1">
        <f t="shared" ca="1" si="25"/>
        <v>137.91972693300707</v>
      </c>
      <c r="R82" s="1">
        <f t="shared" ca="1" si="26"/>
        <v>3.4479931733251767</v>
      </c>
      <c r="S82" s="1">
        <f t="shared" ca="1" si="27"/>
        <v>3.45</v>
      </c>
      <c r="T82" s="1">
        <f t="shared" ca="1" si="28"/>
        <v>0.47997328844307796</v>
      </c>
      <c r="U82" s="1">
        <f t="shared" ca="1" si="29"/>
        <v>0.48</v>
      </c>
      <c r="V82" s="25" t="s">
        <v>269</v>
      </c>
      <c r="W82" s="1" t="s">
        <v>376</v>
      </c>
      <c r="X82" s="1" t="s">
        <v>317</v>
      </c>
      <c r="Y82" s="1" t="s">
        <v>334</v>
      </c>
    </row>
    <row r="83" spans="1:25" ht="31" customHeight="1">
      <c r="A83" s="15">
        <v>72</v>
      </c>
      <c r="B83" s="18" t="s">
        <v>221</v>
      </c>
      <c r="C83" s="19" t="e">
        <f>VLOOKUP(B83,' PL '!B:C,2,FALSE)</f>
        <v>#N/A</v>
      </c>
      <c r="D83" s="20">
        <v>12.0619</v>
      </c>
      <c r="E83" s="21">
        <f ca="1">SUMIF(' PL '!B:D,B83,' PL '!D:D)</f>
        <v>8</v>
      </c>
      <c r="F83" s="22" t="s">
        <v>268</v>
      </c>
      <c r="G83" s="23">
        <f t="shared" ca="1" si="20"/>
        <v>96.5</v>
      </c>
      <c r="H83" s="1">
        <f ca="1">SUMIF(' PL '!B:H,B:B,' PL '!H:H)</f>
        <v>16.5</v>
      </c>
      <c r="I83" s="3">
        <v>79</v>
      </c>
      <c r="J83" s="3">
        <f t="shared" ca="1" si="21"/>
        <v>632</v>
      </c>
      <c r="K83" s="4">
        <f t="shared" si="22"/>
        <v>82.95</v>
      </c>
      <c r="L83" s="4">
        <f t="shared" ca="1" si="23"/>
        <v>663.6</v>
      </c>
      <c r="P83" s="1">
        <f t="shared" ca="1" si="24"/>
        <v>38.716996263077789</v>
      </c>
      <c r="Q83" s="1">
        <f t="shared" ca="1" si="25"/>
        <v>702.31699626307784</v>
      </c>
      <c r="R83" s="1">
        <f t="shared" ca="1" si="26"/>
        <v>87.78962453288473</v>
      </c>
      <c r="S83" s="1">
        <f t="shared" ca="1" si="27"/>
        <v>87.79</v>
      </c>
      <c r="T83" s="1">
        <f t="shared" ca="1" si="28"/>
        <v>12.213581157222556</v>
      </c>
      <c r="U83" s="1">
        <f t="shared" ca="1" si="29"/>
        <v>12.2136</v>
      </c>
      <c r="V83" s="25" t="s">
        <v>269</v>
      </c>
      <c r="W83" s="1" t="s">
        <v>377</v>
      </c>
      <c r="X83" s="1" t="s">
        <v>317</v>
      </c>
      <c r="Y83" s="1" t="s">
        <v>334</v>
      </c>
    </row>
    <row r="84" spans="1:25" ht="31" customHeight="1">
      <c r="A84" s="15">
        <v>73</v>
      </c>
      <c r="B84" s="18" t="s">
        <v>223</v>
      </c>
      <c r="C84" s="19" t="e">
        <f>VLOOKUP(B84,' PL '!B:C,2,FALSE)</f>
        <v>#N/A</v>
      </c>
      <c r="D84" s="20">
        <v>7.6113999999999997</v>
      </c>
      <c r="E84" s="21">
        <f ca="1">SUMIF(' PL '!B:D,B84,' PL '!D:D)</f>
        <v>8</v>
      </c>
      <c r="F84" s="22" t="s">
        <v>268</v>
      </c>
      <c r="G84" s="23">
        <f t="shared" ca="1" si="20"/>
        <v>60.89</v>
      </c>
      <c r="H84" s="1">
        <f ca="1">SUMIF(' PL '!B:H,B:B,' PL '!H:H)</f>
        <v>0.5</v>
      </c>
      <c r="I84" s="3">
        <v>52</v>
      </c>
      <c r="J84" s="3">
        <f t="shared" ca="1" si="21"/>
        <v>416</v>
      </c>
      <c r="K84" s="4">
        <f t="shared" si="22"/>
        <v>54.6</v>
      </c>
      <c r="L84" s="4">
        <f t="shared" ca="1" si="23"/>
        <v>436.8</v>
      </c>
      <c r="P84" s="1">
        <f t="shared" ca="1" si="24"/>
        <v>1.1732423110023573</v>
      </c>
      <c r="Q84" s="1">
        <f t="shared" ca="1" si="25"/>
        <v>437.97324231100237</v>
      </c>
      <c r="R84" s="1">
        <f t="shared" ca="1" si="26"/>
        <v>54.746655288875296</v>
      </c>
      <c r="S84" s="1">
        <f t="shared" ca="1" si="27"/>
        <v>54.75</v>
      </c>
      <c r="T84" s="1">
        <f t="shared" ca="1" si="28"/>
        <v>7.6169674035531933</v>
      </c>
      <c r="U84" s="1">
        <f t="shared" ca="1" si="29"/>
        <v>7.617</v>
      </c>
      <c r="V84" s="25" t="s">
        <v>269</v>
      </c>
      <c r="W84" s="1" t="s">
        <v>378</v>
      </c>
      <c r="X84" s="1" t="s">
        <v>317</v>
      </c>
      <c r="Y84" s="1" t="s">
        <v>334</v>
      </c>
    </row>
    <row r="85" spans="1:25" ht="31" customHeight="1">
      <c r="A85" s="15">
        <v>74</v>
      </c>
      <c r="B85" s="18" t="s">
        <v>227</v>
      </c>
      <c r="C85" s="19" t="e">
        <f>VLOOKUP(B85,' PL '!B:C,2,FALSE)</f>
        <v>#N/A</v>
      </c>
      <c r="D85" s="20">
        <v>7.9341999999999997</v>
      </c>
      <c r="E85" s="21">
        <f ca="1">SUMIF(' PL '!B:D,B85,' PL '!D:D)</f>
        <v>2</v>
      </c>
      <c r="F85" s="22" t="s">
        <v>268</v>
      </c>
      <c r="G85" s="23">
        <f t="shared" ca="1" si="20"/>
        <v>15.87</v>
      </c>
      <c r="H85" s="1">
        <f ca="1">SUMIF(' PL '!B:H,B:B,' PL '!H:H)</f>
        <v>0.36</v>
      </c>
      <c r="I85" s="3">
        <v>54</v>
      </c>
      <c r="J85" s="3">
        <f t="shared" ca="1" si="21"/>
        <v>108</v>
      </c>
      <c r="K85" s="4">
        <f t="shared" si="22"/>
        <v>56.7</v>
      </c>
      <c r="L85" s="4">
        <f t="shared" ca="1" si="23"/>
        <v>113.4</v>
      </c>
      <c r="P85" s="1">
        <f t="shared" ca="1" si="24"/>
        <v>0.84473446392169727</v>
      </c>
      <c r="Q85" s="1">
        <f t="shared" ca="1" si="25"/>
        <v>114.2447344639217</v>
      </c>
      <c r="R85" s="1">
        <f t="shared" ca="1" si="26"/>
        <v>57.122367231960851</v>
      </c>
      <c r="S85" s="1">
        <f t="shared" ca="1" si="27"/>
        <v>57.12</v>
      </c>
      <c r="T85" s="1">
        <f t="shared" ca="1" si="28"/>
        <v>7.9466881843097426</v>
      </c>
      <c r="U85" s="1">
        <f t="shared" ca="1" si="29"/>
        <v>7.9466999999999999</v>
      </c>
      <c r="V85" s="25" t="s">
        <v>269</v>
      </c>
      <c r="W85" s="1" t="s">
        <v>321</v>
      </c>
      <c r="X85" s="1" t="s">
        <v>317</v>
      </c>
      <c r="Y85" s="1" t="s">
        <v>320</v>
      </c>
    </row>
    <row r="86" spans="1:25" ht="31" customHeight="1">
      <c r="A86" s="15">
        <v>75</v>
      </c>
      <c r="B86" s="18" t="s">
        <v>229</v>
      </c>
      <c r="C86" s="19" t="e">
        <f>VLOOKUP(B86,' PL '!B:C,2,FALSE)</f>
        <v>#N/A</v>
      </c>
      <c r="D86" s="20">
        <v>36.569800000000001</v>
      </c>
      <c r="E86" s="21">
        <f ca="1">SUMIF(' PL '!B:D,B86,' PL '!D:D)</f>
        <v>2</v>
      </c>
      <c r="F86" s="22" t="s">
        <v>268</v>
      </c>
      <c r="G86" s="23">
        <f t="shared" ca="1" si="20"/>
        <v>73.14</v>
      </c>
      <c r="H86" s="1">
        <f ca="1">SUMIF(' PL '!B:H,B:B,' PL '!H:H)</f>
        <v>0.4</v>
      </c>
      <c r="I86" s="3">
        <v>250</v>
      </c>
      <c r="J86" s="3">
        <f t="shared" ca="1" si="21"/>
        <v>500</v>
      </c>
      <c r="K86" s="4">
        <f t="shared" si="22"/>
        <v>262.5</v>
      </c>
      <c r="L86" s="4">
        <f t="shared" ca="1" si="23"/>
        <v>525</v>
      </c>
      <c r="P86" s="1">
        <f t="shared" ca="1" si="24"/>
        <v>0.9385938488018859</v>
      </c>
      <c r="Q86" s="1">
        <f t="shared" ca="1" si="25"/>
        <v>525.93859384880193</v>
      </c>
      <c r="R86" s="1">
        <f t="shared" ca="1" si="26"/>
        <v>262.96929692440096</v>
      </c>
      <c r="S86" s="1">
        <f t="shared" ca="1" si="27"/>
        <v>262.97000000000003</v>
      </c>
      <c r="T86" s="1">
        <f t="shared" ca="1" si="28"/>
        <v>36.585094394746733</v>
      </c>
      <c r="U86" s="1">
        <f t="shared" ca="1" si="29"/>
        <v>36.585099999999997</v>
      </c>
      <c r="V86" s="25" t="s">
        <v>269</v>
      </c>
      <c r="W86" s="1" t="s">
        <v>379</v>
      </c>
      <c r="X86" s="1" t="s">
        <v>317</v>
      </c>
      <c r="Y86" s="1" t="s">
        <v>320</v>
      </c>
    </row>
    <row r="87" spans="1:25" ht="31" customHeight="1">
      <c r="A87" s="15">
        <v>76</v>
      </c>
      <c r="B87" s="18" t="s">
        <v>230</v>
      </c>
      <c r="C87" s="19" t="e">
        <f>VLOOKUP(B87,' PL '!B:C,2,FALSE)</f>
        <v>#N/A</v>
      </c>
      <c r="D87" s="20">
        <v>3.6644999999999999</v>
      </c>
      <c r="E87" s="21">
        <f ca="1">SUMIF(' PL '!B:D,B87,' PL '!D:D)</f>
        <v>4</v>
      </c>
      <c r="F87" s="22" t="s">
        <v>268</v>
      </c>
      <c r="G87" s="23">
        <f t="shared" ca="1" si="20"/>
        <v>14.66</v>
      </c>
      <c r="H87" s="1">
        <f ca="1">SUMIF(' PL '!B:H,B:B,' PL '!H:H)</f>
        <v>0.2</v>
      </c>
      <c r="I87" s="3">
        <v>25</v>
      </c>
      <c r="J87" s="3">
        <f t="shared" ca="1" si="21"/>
        <v>100</v>
      </c>
      <c r="K87" s="4">
        <f t="shared" si="22"/>
        <v>26.25</v>
      </c>
      <c r="L87" s="4">
        <f t="shared" ca="1" si="23"/>
        <v>105</v>
      </c>
      <c r="P87" s="1">
        <f t="shared" ca="1" si="24"/>
        <v>0.46929692440094295</v>
      </c>
      <c r="Q87" s="1">
        <f t="shared" ca="1" si="25"/>
        <v>105.46929692440094</v>
      </c>
      <c r="R87" s="1">
        <f t="shared" ca="1" si="26"/>
        <v>26.367324231100234</v>
      </c>
      <c r="S87" s="1">
        <f t="shared" ca="1" si="27"/>
        <v>26.37</v>
      </c>
      <c r="T87" s="1">
        <f t="shared" ca="1" si="28"/>
        <v>3.6686653960127438</v>
      </c>
      <c r="U87" s="1">
        <f t="shared" ca="1" si="29"/>
        <v>3.6686999999999999</v>
      </c>
      <c r="V87" s="25" t="s">
        <v>269</v>
      </c>
      <c r="W87" s="1" t="s">
        <v>380</v>
      </c>
      <c r="X87" s="1" t="s">
        <v>317</v>
      </c>
      <c r="Y87" s="1" t="s">
        <v>320</v>
      </c>
    </row>
    <row r="88" spans="1:25" ht="34.5" customHeight="1">
      <c r="A88" s="15"/>
      <c r="B88" s="26" t="s">
        <v>231</v>
      </c>
      <c r="C88" s="26"/>
      <c r="D88" s="20"/>
      <c r="E88" s="21">
        <f ca="1">SUM(E12:E87)</f>
        <v>7175</v>
      </c>
      <c r="F88" s="21"/>
      <c r="G88" s="23">
        <f ca="1">SUM(G12:G87)</f>
        <v>27835.98</v>
      </c>
      <c r="H88" s="27">
        <f ca="1">SUM(H12:H87)</f>
        <v>2728.8699999999976</v>
      </c>
      <c r="J88" s="3">
        <f ca="1">SUM(J12:J64)</f>
        <v>111136.78000000001</v>
      </c>
      <c r="L88" s="4">
        <f ca="1">SUM(L12:L64)</f>
        <v>116693.61900000001</v>
      </c>
    </row>
    <row r="89" spans="1:25" ht="28" customHeight="1">
      <c r="A89" s="156" t="s">
        <v>381</v>
      </c>
      <c r="B89" s="157"/>
      <c r="C89" s="157"/>
      <c r="D89" s="157"/>
      <c r="E89" s="157"/>
      <c r="F89" s="157"/>
      <c r="G89" s="158"/>
    </row>
    <row r="90" spans="1:25" ht="28" customHeight="1">
      <c r="A90" s="28" t="s">
        <v>232</v>
      </c>
      <c r="B90" s="29"/>
      <c r="C90" s="3"/>
      <c r="D90" s="30"/>
      <c r="E90" s="11"/>
      <c r="F90" s="11"/>
      <c r="G90" s="12"/>
    </row>
    <row r="91" spans="1:25" ht="28" customHeight="1">
      <c r="A91" s="28" t="s">
        <v>312</v>
      </c>
      <c r="B91" s="29"/>
      <c r="C91" s="3"/>
      <c r="D91" s="30"/>
      <c r="E91" s="11"/>
      <c r="F91" s="11"/>
      <c r="G91" s="12"/>
      <c r="H91" s="27"/>
    </row>
    <row r="92" spans="1:25" ht="28" customHeight="1">
      <c r="A92" s="31" t="s">
        <v>313</v>
      </c>
      <c r="B92" s="32"/>
      <c r="C92" s="3"/>
      <c r="D92" s="30"/>
      <c r="E92" s="11"/>
      <c r="F92" s="11"/>
      <c r="G92" s="12"/>
      <c r="H92" s="1"/>
    </row>
    <row r="93" spans="1:25" ht="104" customHeight="1">
      <c r="A93" s="159" t="s">
        <v>314</v>
      </c>
      <c r="B93" s="160"/>
      <c r="C93" s="160"/>
      <c r="D93" s="160"/>
      <c r="E93" s="160"/>
      <c r="F93" s="160"/>
      <c r="G93" s="161"/>
    </row>
  </sheetData>
  <autoFilter ref="A10:Z93" xr:uid="{00000000-0009-0000-0000-000002000000}"/>
  <mergeCells count="33">
    <mergeCell ref="X10:X11"/>
    <mergeCell ref="Y10:Y11"/>
    <mergeCell ref="Z10:Z11"/>
    <mergeCell ref="A5:C6"/>
    <mergeCell ref="R10:R11"/>
    <mergeCell ref="S10:S11"/>
    <mergeCell ref="T10:T11"/>
    <mergeCell ref="V10:V11"/>
    <mergeCell ref="W10:W11"/>
    <mergeCell ref="M10:M11"/>
    <mergeCell ref="N10:N11"/>
    <mergeCell ref="O10:O11"/>
    <mergeCell ref="P10:P11"/>
    <mergeCell ref="Q10:Q11"/>
    <mergeCell ref="I8:L8"/>
    <mergeCell ref="E9:G9"/>
    <mergeCell ref="A89:G89"/>
    <mergeCell ref="A93:G93"/>
    <mergeCell ref="A10:A11"/>
    <mergeCell ref="B10:B11"/>
    <mergeCell ref="C10:C11"/>
    <mergeCell ref="E10:E11"/>
    <mergeCell ref="F10:F11"/>
    <mergeCell ref="H10:H11"/>
    <mergeCell ref="I10:I11"/>
    <mergeCell ref="J10:J11"/>
    <mergeCell ref="K10:K11"/>
    <mergeCell ref="L10:L11"/>
    <mergeCell ref="A1:G1"/>
    <mergeCell ref="A2:G2"/>
    <mergeCell ref="A3:G3"/>
    <mergeCell ref="E7:G7"/>
    <mergeCell ref="E8:G8"/>
  </mergeCells>
  <conditionalFormatting sqref="B12:B87">
    <cfRule type="duplicateValues" dxfId="1" priority="2"/>
  </conditionalFormatting>
  <conditionalFormatting sqref="B88">
    <cfRule type="duplicateValues" dxfId="0" priority="1"/>
  </conditionalFormatting>
  <hyperlinks>
    <hyperlink ref="A9" r:id="rId1" xr:uid="{00000000-0004-0000-0200-000000000000}"/>
  </hyperlinks>
  <pageMargins left="0.39236111111111099" right="0.156944444444444" top="0.51111111111111096" bottom="0.195833333333333" header="0.43194444444444402" footer="0.156944444444444"/>
  <pageSetup paperSize="9" scale="70" fitToHeight="0" orientation="portrait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 PL </vt:lpstr>
      <vt:lpstr>UCCI2025012205D</vt:lpstr>
      <vt:lpstr>UCCI2025012206S</vt:lpstr>
      <vt:lpstr>' PL '!Print_Area</vt:lpstr>
      <vt:lpstr>UCCI2025012205D!Print_Area</vt:lpstr>
      <vt:lpstr>UCCI2025012206S!Print_Area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 You Cui</cp:lastModifiedBy>
  <cp:lastPrinted>2020-11-06T06:32:00Z</cp:lastPrinted>
  <dcterms:created xsi:type="dcterms:W3CDTF">2006-09-13T11:21:00Z</dcterms:created>
  <dcterms:modified xsi:type="dcterms:W3CDTF">2025-02-19T03:20:58Z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5D02363B9CDD4DA9881949B6BA607880</vt:lpwstr>
  </property>
  <property fmtid="{D5CDD505-2E9C-101B-9397-08002B2CF9AE}" pid="4" name="KSOReadingLayout">
    <vt:bool>true</vt:bool>
  </property>
</Properties>
</file>