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ama\Documents\Deakin DataScience\DescriptiveStatistic\Assignments\Assignment1\"/>
    </mc:Choice>
  </mc:AlternateContent>
  <xr:revisionPtr revIDLastSave="0" documentId="13_ncr:1_{EA034A56-AAE0-4C11-B5DC-0AABAE7517A7}" xr6:coauthVersionLast="44" xr6:coauthVersionMax="44" xr10:uidLastSave="{00000000-0000-0000-0000-000000000000}"/>
  <bookViews>
    <workbookView xWindow="-98" yWindow="-98" windowWidth="19396" windowHeight="10395" firstSheet="1" activeTab="11" xr2:uid="{00000000-000D-0000-FFFF-FFFF00000000}"/>
  </bookViews>
  <sheets>
    <sheet name="ClaimsData" sheetId="1" r:id="rId1"/>
    <sheet name="Q 1a" sheetId="3" r:id="rId2"/>
    <sheet name="Q 1b" sheetId="6" r:id="rId3"/>
    <sheet name="Q 1c" sheetId="7" r:id="rId4"/>
    <sheet name="Q 2a" sheetId="9" r:id="rId5"/>
    <sheet name="Q 2 b" sheetId="19" r:id="rId6"/>
    <sheet name="Q 3a" sheetId="10" r:id="rId7"/>
    <sheet name="Q 3a Tukey Kramer" sheetId="20" r:id="rId8"/>
    <sheet name="Q 3b" sheetId="11" r:id="rId9"/>
    <sheet name="Q 3c chi" sheetId="25" r:id="rId10"/>
    <sheet name="Q 4" sheetId="13" r:id="rId11"/>
    <sheet name="Experiment" sheetId="2" r:id="rId12"/>
  </sheets>
  <definedNames>
    <definedName name="_xlnm._FilterDatabase" localSheetId="0" hidden="1">ClaimsData!$A$1:$I$201</definedName>
    <definedName name="_xlnm._FilterDatabase" localSheetId="11" hidden="1">Experiment!$A$1:$I$41</definedName>
    <definedName name="_xlchart.v1.0" hidden="1">'Q 1b'!$A$1</definedName>
    <definedName name="_xlchart.v1.1" hidden="1">'Q 1b'!$A$2:$A$138</definedName>
    <definedName name="_xlchart.v1.2" hidden="1">'Q 1b'!$B$1</definedName>
    <definedName name="_xlchart.v1.3" hidden="1">'Q 1b'!$B$2:$B$138</definedName>
    <definedName name="Age">ClaimsData!$D$2:$D$201</definedName>
    <definedName name="Amount">ClaimsData!$B$2:$B$201</definedName>
    <definedName name="Attorney">ClaimsData!$E$2:$E$201</definedName>
    <definedName name="Gender">ClaimsData!$I$2:$I$201</definedName>
    <definedName name="Insurance">ClaimsData!$H$2:$H$201</definedName>
    <definedName name="Marital">ClaimsData!$F$2:$F$201</definedName>
    <definedName name="Severity">ClaimsData!$C$2:$C$201</definedName>
    <definedName name="Specialty">ClaimsData!$G$2:$G$201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9" l="1"/>
  <c r="B3" i="9"/>
  <c r="B2" i="9" l="1"/>
  <c r="B1" i="9"/>
  <c r="M13" i="11"/>
  <c r="F16" i="13"/>
  <c r="F15" i="13"/>
  <c r="E17" i="13"/>
  <c r="D17" i="13"/>
  <c r="C17" i="13"/>
  <c r="B17" i="13"/>
  <c r="B21" i="25" l="1"/>
  <c r="B24" i="25" s="1"/>
  <c r="A14" i="25"/>
  <c r="A13" i="25"/>
  <c r="E12" i="25"/>
  <c r="D12" i="25"/>
  <c r="C12" i="25"/>
  <c r="B12" i="25"/>
  <c r="A12" i="25"/>
  <c r="B11" i="25"/>
  <c r="E8" i="25"/>
  <c r="D8" i="25"/>
  <c r="C8" i="25"/>
  <c r="B8" i="25"/>
  <c r="F7" i="25"/>
  <c r="F6" i="25"/>
  <c r="F8" i="25" l="1"/>
  <c r="B14" i="25" s="1"/>
  <c r="H7" i="25" s="1"/>
  <c r="H14" i="25" s="1"/>
  <c r="C13" i="25"/>
  <c r="E14" i="25"/>
  <c r="K7" i="25" s="1"/>
  <c r="K14" i="25" s="1"/>
  <c r="D13" i="25"/>
  <c r="B13" i="25"/>
  <c r="D14" i="25"/>
  <c r="J7" i="25" s="1"/>
  <c r="J14" i="25" s="1"/>
  <c r="E13" i="25"/>
  <c r="C14" i="25"/>
  <c r="I7" i="25" s="1"/>
  <c r="I14" i="25" s="1"/>
  <c r="F14" i="25" l="1"/>
  <c r="I6" i="25"/>
  <c r="I13" i="25" s="1"/>
  <c r="C15" i="25"/>
  <c r="A30" i="25"/>
  <c r="F13" i="25"/>
  <c r="B15" i="25"/>
  <c r="H6" i="25"/>
  <c r="H13" i="25" s="1"/>
  <c r="K6" i="25"/>
  <c r="K13" i="25" s="1"/>
  <c r="E15" i="25"/>
  <c r="D15" i="25"/>
  <c r="J6" i="25"/>
  <c r="J13" i="25" s="1"/>
  <c r="F15" i="25" l="1"/>
  <c r="B25" i="25"/>
  <c r="B26" i="25" s="1"/>
  <c r="A27" i="25" s="1"/>
  <c r="C3" i="3" l="1"/>
  <c r="B3" i="3"/>
  <c r="B2" i="3"/>
  <c r="M19" i="3"/>
  <c r="M17" i="3"/>
  <c r="M18" i="3" s="1"/>
  <c r="M14" i="3"/>
  <c r="M10" i="3"/>
  <c r="E11" i="3"/>
  <c r="H23" i="3"/>
  <c r="H24" i="3" s="1"/>
  <c r="H20" i="3"/>
  <c r="H16" i="3"/>
  <c r="H6" i="3"/>
  <c r="H10" i="3" s="1"/>
  <c r="H4" i="3"/>
  <c r="C2" i="3"/>
  <c r="G10" i="20"/>
  <c r="H10" i="20" s="1"/>
  <c r="F10" i="20"/>
  <c r="G9" i="20"/>
  <c r="H9" i="20" s="1"/>
  <c r="F9" i="20"/>
  <c r="G8" i="20"/>
  <c r="H8" i="20" s="1"/>
  <c r="F8" i="20"/>
  <c r="G7" i="20"/>
  <c r="H7" i="20" s="1"/>
  <c r="F7" i="20"/>
  <c r="G6" i="20"/>
  <c r="H6" i="20" s="1"/>
  <c r="F6" i="20"/>
  <c r="G5" i="20"/>
  <c r="H5" i="20" s="1"/>
  <c r="F5" i="20"/>
  <c r="I4" i="20"/>
  <c r="M21" i="19"/>
  <c r="M10" i="19" s="1"/>
  <c r="M23" i="19" s="1"/>
  <c r="M24" i="19" s="1"/>
  <c r="M20" i="19"/>
  <c r="M19" i="19"/>
  <c r="M17" i="19"/>
  <c r="M16" i="19"/>
  <c r="M15" i="19"/>
  <c r="M6" i="19"/>
  <c r="M4" i="19"/>
  <c r="C4" i="7"/>
  <c r="G64" i="6"/>
  <c r="G63" i="6"/>
  <c r="G62" i="6"/>
  <c r="G60" i="6"/>
  <c r="G67" i="6" s="1"/>
  <c r="G59" i="6"/>
  <c r="G58" i="6"/>
  <c r="G41" i="6"/>
  <c r="G40" i="6"/>
  <c r="G39" i="6"/>
  <c r="G37" i="6"/>
  <c r="G30" i="6" s="1"/>
  <c r="G43" i="6" s="1"/>
  <c r="G44" i="6" s="1"/>
  <c r="G36" i="6"/>
  <c r="G35" i="6"/>
  <c r="G26" i="6"/>
  <c r="G24" i="6"/>
  <c r="D31" i="6"/>
  <c r="G68" i="6" l="1"/>
  <c r="G69" i="6" s="1"/>
  <c r="M23" i="3"/>
  <c r="M22" i="3"/>
  <c r="H25" i="3"/>
  <c r="H26" i="3" s="1"/>
  <c r="E29" i="3" s="1"/>
  <c r="E10" i="3"/>
  <c r="H11" i="3"/>
  <c r="I7" i="20"/>
  <c r="I10" i="20"/>
  <c r="I9" i="20"/>
  <c r="I6" i="20"/>
  <c r="I8" i="20"/>
  <c r="I5" i="20"/>
  <c r="M11" i="19"/>
  <c r="M25" i="19"/>
  <c r="M26" i="19"/>
  <c r="J29" i="19" s="1"/>
  <c r="J12" i="19"/>
  <c r="J11" i="19"/>
  <c r="M12" i="19"/>
  <c r="G70" i="6"/>
  <c r="G31" i="6"/>
  <c r="G45" i="6"/>
  <c r="G46" i="6" s="1"/>
  <c r="D49" i="6" s="1"/>
  <c r="D32" i="6"/>
  <c r="G32" i="6"/>
  <c r="G74" i="6" l="1"/>
  <c r="G73" i="6"/>
  <c r="E19" i="6" l="1"/>
  <c r="F19" i="6" s="1"/>
  <c r="G23" i="9"/>
  <c r="G24" i="9" s="1"/>
  <c r="G20" i="9"/>
  <c r="G16" i="9"/>
  <c r="G6" i="9"/>
  <c r="G4" i="9"/>
  <c r="D10" i="9"/>
  <c r="G25" i="9" l="1"/>
  <c r="G26" i="9" s="1"/>
  <c r="D29" i="9" s="1"/>
  <c r="D11" i="9"/>
  <c r="G11" i="9"/>
  <c r="G10" i="9"/>
  <c r="C5" i="7" l="1"/>
  <c r="C3" i="7"/>
  <c r="C2" i="7"/>
  <c r="H23" i="7" l="1"/>
  <c r="H24" i="7" s="1"/>
  <c r="H20" i="7"/>
  <c r="H16" i="7"/>
  <c r="H6" i="7"/>
  <c r="H4" i="7"/>
  <c r="E11" i="7"/>
  <c r="H25" i="7" l="1"/>
  <c r="H26" i="7"/>
  <c r="E29" i="7" s="1"/>
  <c r="H11" i="7"/>
  <c r="H10" i="7"/>
  <c r="E10" i="7"/>
</calcChain>
</file>

<file path=xl/sharedStrings.xml><?xml version="1.0" encoding="utf-8"?>
<sst xmlns="http://schemas.openxmlformats.org/spreadsheetml/2006/main" count="1868" uniqueCount="176">
  <si>
    <t>Claimant ID</t>
  </si>
  <si>
    <t>Amount</t>
  </si>
  <si>
    <t>Severity</t>
  </si>
  <si>
    <t>Age</t>
  </si>
  <si>
    <t>Private Attorney</t>
  </si>
  <si>
    <t>Marital Status</t>
  </si>
  <si>
    <t>Specialty</t>
  </si>
  <si>
    <t>Insurance</t>
  </si>
  <si>
    <t>Gender</t>
  </si>
  <si>
    <t>SEVERE</t>
  </si>
  <si>
    <t>Private</t>
  </si>
  <si>
    <t>SINGLE</t>
  </si>
  <si>
    <t>Anesthesiologists</t>
  </si>
  <si>
    <t>No Insurance</t>
  </si>
  <si>
    <t>Male</t>
  </si>
  <si>
    <t>MEDIUM</t>
  </si>
  <si>
    <t>WIDOWED</t>
  </si>
  <si>
    <t>Female</t>
  </si>
  <si>
    <t>Not Private</t>
  </si>
  <si>
    <t>MARRIED</t>
  </si>
  <si>
    <t>Orthopaedic surgeons</t>
  </si>
  <si>
    <t>Unknown</t>
  </si>
  <si>
    <t>DIVORCED</t>
  </si>
  <si>
    <t>MILD</t>
  </si>
  <si>
    <t>Obstetricians and Gynecologists</t>
  </si>
  <si>
    <t>Medicare/Medicaid</t>
  </si>
  <si>
    <t>Dermatologists</t>
  </si>
  <si>
    <t>Workers Compensation</t>
  </si>
  <si>
    <t>Experiment ID</t>
  </si>
  <si>
    <t>Hypotheses</t>
  </si>
  <si>
    <t>Null Hypothesis</t>
  </si>
  <si>
    <t>Alternative Hypothesis</t>
  </si>
  <si>
    <t>&lt;</t>
  </si>
  <si>
    <t>Test Type</t>
  </si>
  <si>
    <t>Level of significance</t>
  </si>
  <si>
    <t>α</t>
  </si>
  <si>
    <t>Critical Region</t>
  </si>
  <si>
    <t>Sample Data</t>
  </si>
  <si>
    <t>Sample Size</t>
  </si>
  <si>
    <t>Count of 'Successes'</t>
  </si>
  <si>
    <t>Standard Error</t>
  </si>
  <si>
    <r>
      <t>z</t>
    </r>
    <r>
      <rPr>
        <sz val="10"/>
        <rFont val="Arial"/>
        <family val="2"/>
      </rPr>
      <t xml:space="preserve"> Sample Statistic</t>
    </r>
  </si>
  <si>
    <t>p-value</t>
  </si>
  <si>
    <t>Decision</t>
  </si>
  <si>
    <t>&lt;&gt;</t>
  </si>
  <si>
    <r>
      <t xml:space="preserve">Hypothesis Test for </t>
    </r>
    <r>
      <rPr>
        <b/>
        <sz val="10"/>
        <rFont val="Calibri"/>
        <family val="2"/>
      </rPr>
      <t>π1 - π2</t>
    </r>
  </si>
  <si>
    <r>
      <t>π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- π</t>
    </r>
    <r>
      <rPr>
        <vertAlign val="subscript"/>
        <sz val="10"/>
        <rFont val="Arial"/>
        <family val="2"/>
      </rPr>
      <t>2</t>
    </r>
  </si>
  <si>
    <t>Sample 1 Data</t>
  </si>
  <si>
    <r>
      <t>Sample proportion, p</t>
    </r>
    <r>
      <rPr>
        <vertAlign val="subscript"/>
        <sz val="10"/>
        <rFont val="Arial"/>
        <family val="2"/>
      </rPr>
      <t>1</t>
    </r>
  </si>
  <si>
    <t>Sample 2 Data</t>
  </si>
  <si>
    <r>
      <t>Sample proportion, p</t>
    </r>
    <r>
      <rPr>
        <vertAlign val="subscript"/>
        <sz val="10"/>
        <rFont val="Arial"/>
        <family val="2"/>
      </rPr>
      <t>2</t>
    </r>
  </si>
  <si>
    <t>Pooled estimate of proportion</t>
  </si>
  <si>
    <t>Total</t>
  </si>
  <si>
    <t>Medium or Mild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</si>
  <si>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</si>
  <si>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</si>
  <si>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</si>
  <si>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</si>
  <si>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</si>
  <si>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</si>
  <si>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</si>
  <si>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</si>
  <si>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</si>
  <si>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</si>
  <si>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</si>
  <si>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</si>
  <si>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r>
      <t>µ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- µ</t>
    </r>
    <r>
      <rPr>
        <vertAlign val="subscript"/>
        <sz val="10"/>
        <rFont val="Arial"/>
        <family val="2"/>
      </rPr>
      <t>2</t>
    </r>
  </si>
  <si>
    <t>Degrees of Freedom</t>
  </si>
  <si>
    <t>Sample Results</t>
  </si>
  <si>
    <t>Sample Standard Deviation</t>
  </si>
  <si>
    <t>Sample Mean</t>
  </si>
  <si>
    <t>Standard Error of the Mean</t>
  </si>
  <si>
    <r>
      <t>t</t>
    </r>
    <r>
      <rPr>
        <sz val="10"/>
        <rFont val="Arial"/>
        <family val="2"/>
      </rPr>
      <t xml:space="preserve"> Sample Statistic</t>
    </r>
  </si>
  <si>
    <t>&gt;</t>
  </si>
  <si>
    <t>&lt;=</t>
  </si>
  <si>
    <t>Severe case claimed by Orthopendic</t>
  </si>
  <si>
    <t>Severe case claimed by Others</t>
  </si>
  <si>
    <t>&gt;=</t>
  </si>
  <si>
    <t>Divorced</t>
  </si>
  <si>
    <t>Married</t>
  </si>
  <si>
    <t>Single</t>
  </si>
  <si>
    <t>Widowed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</si>
  <si>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</si>
  <si>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</si>
  <si>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</si>
  <si>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</si>
  <si>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</si>
  <si>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</si>
  <si>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</si>
  <si>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</si>
  <si>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</si>
  <si>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</si>
  <si>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</si>
  <si>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</si>
  <si>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</si>
  <si>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</si>
  <si>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</si>
  <si>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Tukey Kramer Multiple Comparisons</t>
  </si>
  <si>
    <t>Sample</t>
  </si>
  <si>
    <t>Absolute</t>
  </si>
  <si>
    <t>Std. Error</t>
  </si>
  <si>
    <t>Critical</t>
  </si>
  <si>
    <t>Group</t>
  </si>
  <si>
    <t>Size</t>
  </si>
  <si>
    <t>Comparison</t>
  </si>
  <si>
    <t>Difference</t>
  </si>
  <si>
    <t>of Difference</t>
  </si>
  <si>
    <t>Other Data</t>
  </si>
  <si>
    <t>Numerator d.f.</t>
  </si>
  <si>
    <t>Denominator d.f.</t>
  </si>
  <si>
    <t>MSW</t>
  </si>
  <si>
    <t>Q Statistic</t>
  </si>
  <si>
    <t>reject H0</t>
  </si>
  <si>
    <t>Anova: Two-Factor With Replication</t>
  </si>
  <si>
    <t>Columns</t>
  </si>
  <si>
    <t>Interaction</t>
  </si>
  <si>
    <t>Within</t>
  </si>
  <si>
    <t>Insurances</t>
  </si>
  <si>
    <t>no significant</t>
  </si>
  <si>
    <t>fail to reject H0</t>
  </si>
  <si>
    <t>significant</t>
  </si>
  <si>
    <t>Chi-Square Test</t>
  </si>
  <si>
    <t>Observed Frequencies</t>
  </si>
  <si>
    <t>Calculations</t>
  </si>
  <si>
    <t>fo - fe</t>
  </si>
  <si>
    <t>Expected Frequencies</t>
  </si>
  <si>
    <t>(fo - fe)^2/fe</t>
  </si>
  <si>
    <t>Data</t>
  </si>
  <si>
    <t>Level of Significance</t>
  </si>
  <si>
    <t>Number of Rows</t>
  </si>
  <si>
    <t>Number of Columns</t>
  </si>
  <si>
    <t>Results</t>
  </si>
  <si>
    <t>Critical Value</t>
  </si>
  <si>
    <t>Chi-Square Test Statistic</t>
  </si>
  <si>
    <r>
      <t>p</t>
    </r>
    <r>
      <rPr>
        <sz val="11"/>
        <rFont val="Calibri"/>
        <family val="2"/>
      </rPr>
      <t>-Value</t>
    </r>
  </si>
  <si>
    <t>Expected frequency assumption</t>
  </si>
  <si>
    <t>Sample 1 Data - Orthopendic</t>
  </si>
  <si>
    <t>Sample 2 Data - Others</t>
  </si>
  <si>
    <t>SD2/SD1 &lt;= 2</t>
  </si>
  <si>
    <r>
      <t xml:space="preserve">Hypothesis Test for </t>
    </r>
    <r>
      <rPr>
        <b/>
        <sz val="10"/>
        <rFont val="Calibri"/>
        <family val="2"/>
      </rPr>
      <t>µ1 - µ2 (independent, equal variances)</t>
    </r>
  </si>
  <si>
    <t>Pooled Variance</t>
  </si>
  <si>
    <t>Sample 1 Data (Private)</t>
  </si>
  <si>
    <t>Sample 2 Data (Not Private)</t>
  </si>
  <si>
    <r>
      <t xml:space="preserve">Confidence Interval for </t>
    </r>
    <r>
      <rPr>
        <b/>
        <sz val="10"/>
        <rFont val="Calibri"/>
        <family val="2"/>
      </rPr>
      <t>µ1 - µ2 (independent, equal variances)</t>
    </r>
  </si>
  <si>
    <t>Level of Confidence</t>
  </si>
  <si>
    <t>Intermediate Calculations</t>
  </si>
  <si>
    <r>
      <t>t</t>
    </r>
    <r>
      <rPr>
        <sz val="10"/>
        <rFont val="Arial"/>
        <family val="2"/>
      </rPr>
      <t xml:space="preserve"> value</t>
    </r>
  </si>
  <si>
    <t>Confidence Interval for µ1 - µ2</t>
  </si>
  <si>
    <t>Interval Lower Limit</t>
  </si>
  <si>
    <t>Interval Upper Limit</t>
  </si>
  <si>
    <t>Total claims when private attorney involved</t>
  </si>
  <si>
    <t>Total Severe claims:</t>
  </si>
  <si>
    <t>Total Medium claims:</t>
  </si>
  <si>
    <t>Sample 1 Data (Severe)</t>
  </si>
  <si>
    <t>Sample 2 Data (Medium)</t>
  </si>
  <si>
    <r>
      <t xml:space="preserve">Confidence Interval for </t>
    </r>
    <r>
      <rPr>
        <b/>
        <sz val="10"/>
        <rFont val="Calibri"/>
        <family val="2"/>
      </rPr>
      <t>π1 - π2</t>
    </r>
  </si>
  <si>
    <r>
      <t>z</t>
    </r>
    <r>
      <rPr>
        <sz val="10"/>
        <rFont val="Arial"/>
        <family val="2"/>
      </rPr>
      <t xml:space="preserve"> value</t>
    </r>
  </si>
  <si>
    <t>Orthopeadic</t>
  </si>
  <si>
    <t>Others</t>
  </si>
  <si>
    <t>Divorced to Married</t>
  </si>
  <si>
    <t>Divorced to Single</t>
  </si>
  <si>
    <t>Married to Single</t>
  </si>
  <si>
    <t>Married to Widowed</t>
  </si>
  <si>
    <t>Single to Widowed</t>
  </si>
  <si>
    <t>Divorced to Widowed</t>
  </si>
  <si>
    <t>Dermatologist</t>
  </si>
  <si>
    <t>=</t>
  </si>
  <si>
    <t>All claims</t>
  </si>
  <si>
    <t>Sample 1 Data Female</t>
  </si>
  <si>
    <t>Sample 2 Data Male</t>
  </si>
  <si>
    <t>Column variable</t>
  </si>
  <si>
    <t>Marginal mean table</t>
  </si>
  <si>
    <t>Total claims by Orthopendic</t>
  </si>
  <si>
    <t>Total claims by Others</t>
  </si>
  <si>
    <t>Private &amp; Severe claim (π1):</t>
  </si>
  <si>
    <t>Private &amp; Medium claim (π2):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</si>
</sst>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</cellStyleXfs>
  <cellXfs count="132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Border="1"/>
    <xf numFmtId="0" fontId="3" fillId="0" borderId="0" xfId="0" applyFont="1"/>
    <xf numFmtId="0" fontId="3" fillId="0" borderId="0" xfId="1" applyNumberFormat="1" applyFont="1"/>
    <xf numFmtId="9" fontId="5" fillId="0" borderId="9" xfId="3" applyFont="1" applyBorder="1"/>
    <xf numFmtId="9" fontId="5" fillId="3" borderId="9" xfId="3" applyFont="1" applyFill="1" applyBorder="1"/>
    <xf numFmtId="10" fontId="5" fillId="0" borderId="9" xfId="3" applyNumberFormat="1" applyFont="1" applyBorder="1"/>
    <xf numFmtId="0" fontId="4" fillId="0" borderId="7" xfId="4" applyBorder="1"/>
    <xf numFmtId="0" fontId="4" fillId="0" borderId="8" xfId="4" applyBorder="1" applyAlignment="1">
      <alignment horizontal="center"/>
    </xf>
    <xf numFmtId="0" fontId="4" fillId="3" borderId="8" xfId="4" applyFill="1" applyBorder="1" applyAlignment="1">
      <alignment horizontal="center"/>
    </xf>
    <xf numFmtId="0" fontId="4" fillId="0" borderId="4" xfId="4" applyBorder="1"/>
    <xf numFmtId="0" fontId="4" fillId="0" borderId="5" xfId="4" applyBorder="1"/>
    <xf numFmtId="0" fontId="4" fillId="4" borderId="8" xfId="4" applyFill="1" applyBorder="1" applyAlignment="1">
      <alignment horizontal="right"/>
    </xf>
    <xf numFmtId="0" fontId="4" fillId="0" borderId="10" xfId="4" applyBorder="1"/>
    <xf numFmtId="0" fontId="4" fillId="0" borderId="0" xfId="4"/>
    <xf numFmtId="0" fontId="7" fillId="0" borderId="8" xfId="4" applyFont="1" applyBorder="1" applyAlignment="1">
      <alignment horizontal="center"/>
    </xf>
    <xf numFmtId="2" fontId="5" fillId="3" borderId="9" xfId="4" applyNumberFormat="1" applyFont="1" applyFill="1" applyBorder="1" applyProtection="1">
      <protection locked="0"/>
    </xf>
    <xf numFmtId="164" fontId="4" fillId="4" borderId="11" xfId="4" applyNumberFormat="1" applyFill="1" applyBorder="1"/>
    <xf numFmtId="164" fontId="4" fillId="0" borderId="6" xfId="4" applyNumberFormat="1" applyBorder="1"/>
    <xf numFmtId="0" fontId="5" fillId="3" borderId="9" xfId="4" applyFont="1" applyFill="1" applyBorder="1" applyProtection="1">
      <protection locked="0"/>
    </xf>
    <xf numFmtId="164" fontId="4" fillId="4" borderId="6" xfId="4" applyNumberFormat="1" applyFill="1" applyBorder="1"/>
    <xf numFmtId="0" fontId="0" fillId="0" borderId="0" xfId="0" applyFont="1"/>
    <xf numFmtId="0" fontId="0" fillId="0" borderId="0" xfId="0" applyFill="1" applyBorder="1" applyAlignment="1"/>
    <xf numFmtId="0" fontId="0" fillId="0" borderId="22" xfId="0" applyFill="1" applyBorder="1" applyAlignment="1"/>
    <xf numFmtId="0" fontId="10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Continuous"/>
    </xf>
    <xf numFmtId="0" fontId="5" fillId="0" borderId="9" xfId="4" applyFont="1" applyBorder="1" applyProtection="1">
      <protection locked="0"/>
    </xf>
    <xf numFmtId="0" fontId="4" fillId="4" borderId="9" xfId="4" applyFill="1" applyBorder="1" applyAlignment="1">
      <alignment horizontal="right"/>
    </xf>
    <xf numFmtId="0" fontId="4" fillId="0" borderId="6" xfId="4" applyBorder="1"/>
    <xf numFmtId="1" fontId="0" fillId="0" borderId="0" xfId="0" applyNumberFormat="1" applyFont="1"/>
    <xf numFmtId="1" fontId="0" fillId="0" borderId="0" xfId="0" applyNumberFormat="1"/>
    <xf numFmtId="0" fontId="5" fillId="0" borderId="0" xfId="0" applyFont="1"/>
    <xf numFmtId="0" fontId="5" fillId="5" borderId="23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5" borderId="25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/>
    </xf>
    <xf numFmtId="0" fontId="0" fillId="5" borderId="8" xfId="0" applyFill="1" applyBorder="1"/>
    <xf numFmtId="0" fontId="0" fillId="0" borderId="8" xfId="0" applyBorder="1"/>
    <xf numFmtId="0" fontId="0" fillId="5" borderId="8" xfId="0" applyFill="1" applyBorder="1" applyProtection="1">
      <protection locked="0"/>
    </xf>
    <xf numFmtId="0" fontId="11" fillId="0" borderId="27" xfId="0" applyFont="1" applyFill="1" applyBorder="1" applyAlignment="1">
      <alignment horizontal="right"/>
    </xf>
    <xf numFmtId="0" fontId="3" fillId="6" borderId="8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6" borderId="8" xfId="0" applyFont="1" applyFill="1" applyBorder="1" applyAlignment="1" applyProtection="1">
      <alignment horizontal="center"/>
      <protection locked="0"/>
    </xf>
    <xf numFmtId="0" fontId="3" fillId="5" borderId="8" xfId="0" applyFont="1" applyFill="1" applyBorder="1" applyAlignment="1" applyProtection="1">
      <alignment horizontal="right"/>
      <protection locked="0"/>
    </xf>
    <xf numFmtId="0" fontId="3" fillId="5" borderId="8" xfId="0" applyFont="1" applyFill="1" applyBorder="1" applyProtection="1">
      <protection locked="0"/>
    </xf>
    <xf numFmtId="164" fontId="3" fillId="0" borderId="0" xfId="0" applyNumberFormat="1" applyFont="1"/>
    <xf numFmtId="0" fontId="3" fillId="6" borderId="8" xfId="0" applyFont="1" applyFill="1" applyBorder="1" applyAlignment="1" applyProtection="1">
      <alignment horizontal="right"/>
      <protection locked="0"/>
    </xf>
    <xf numFmtId="0" fontId="3" fillId="5" borderId="8" xfId="0" applyFont="1" applyFill="1" applyBorder="1"/>
    <xf numFmtId="0" fontId="3" fillId="0" borderId="8" xfId="0" applyFont="1" applyBorder="1"/>
    <xf numFmtId="0" fontId="3" fillId="7" borderId="8" xfId="0" applyFont="1" applyFill="1" applyBorder="1"/>
    <xf numFmtId="164" fontId="3" fillId="7" borderId="8" xfId="0" applyNumberFormat="1" applyFont="1" applyFill="1" applyBorder="1"/>
    <xf numFmtId="0" fontId="13" fillId="7" borderId="8" xfId="0" applyFont="1" applyFill="1" applyBorder="1"/>
    <xf numFmtId="0" fontId="15" fillId="0" borderId="0" xfId="0" applyFont="1"/>
    <xf numFmtId="0" fontId="7" fillId="3" borderId="8" xfId="4" applyFont="1" applyFill="1" applyBorder="1" applyAlignment="1">
      <alignment horizontal="center"/>
    </xf>
    <xf numFmtId="2" fontId="4" fillId="0" borderId="6" xfId="4" applyNumberFormat="1" applyBorder="1" applyProtection="1">
      <protection locked="0"/>
    </xf>
    <xf numFmtId="2" fontId="5" fillId="4" borderId="9" xfId="4" applyNumberFormat="1" applyFont="1" applyFill="1" applyBorder="1"/>
    <xf numFmtId="2" fontId="5" fillId="4" borderId="31" xfId="4" applyNumberFormat="1" applyFont="1" applyFill="1" applyBorder="1"/>
    <xf numFmtId="164" fontId="5" fillId="0" borderId="6" xfId="4" applyNumberFormat="1" applyFont="1" applyBorder="1"/>
    <xf numFmtId="10" fontId="5" fillId="4" borderId="9" xfId="3" applyNumberFormat="1" applyFont="1" applyFill="1" applyBorder="1"/>
    <xf numFmtId="0" fontId="4" fillId="0" borderId="29" xfId="4" applyBorder="1" applyAlignment="1">
      <alignment horizontal="left"/>
    </xf>
    <xf numFmtId="0" fontId="4" fillId="0" borderId="22" xfId="4" applyBorder="1" applyAlignment="1">
      <alignment horizontal="left"/>
    </xf>
    <xf numFmtId="0" fontId="4" fillId="0" borderId="30" xfId="4" applyBorder="1" applyAlignment="1">
      <alignment horizontal="left"/>
    </xf>
    <xf numFmtId="10" fontId="5" fillId="4" borderId="31" xfId="3" applyNumberFormat="1" applyFont="1" applyFill="1" applyBorder="1"/>
    <xf numFmtId="0" fontId="5" fillId="5" borderId="8" xfId="0" applyFont="1" applyFill="1" applyBorder="1" applyAlignment="1">
      <alignment horizontal="right"/>
    </xf>
    <xf numFmtId="0" fontId="12" fillId="6" borderId="8" xfId="0" applyFont="1" applyFill="1" applyBorder="1" applyProtection="1">
      <protection locked="0"/>
    </xf>
    <xf numFmtId="164" fontId="3" fillId="6" borderId="8" xfId="0" applyNumberFormat="1" applyFont="1" applyFill="1" applyBorder="1" applyProtection="1">
      <protection locked="0"/>
    </xf>
    <xf numFmtId="0" fontId="0" fillId="8" borderId="0" xfId="0" applyFill="1"/>
    <xf numFmtId="0" fontId="1" fillId="8" borderId="0" xfId="0" applyFont="1" applyFill="1"/>
    <xf numFmtId="0" fontId="0" fillId="8" borderId="0" xfId="0" applyFill="1" applyBorder="1"/>
    <xf numFmtId="2" fontId="0" fillId="8" borderId="0" xfId="0" applyNumberFormat="1" applyFill="1" applyBorder="1" applyAlignment="1"/>
    <xf numFmtId="2" fontId="0" fillId="8" borderId="0" xfId="0" applyNumberFormat="1" applyFill="1"/>
    <xf numFmtId="4" fontId="0" fillId="0" borderId="0" xfId="0" applyNumberFormat="1" applyFill="1" applyBorder="1" applyAlignment="1"/>
    <xf numFmtId="4" fontId="0" fillId="0" borderId="0" xfId="0" applyNumberFormat="1"/>
    <xf numFmtId="2" fontId="0" fillId="0" borderId="0" xfId="0" applyNumberFormat="1" applyFill="1" applyBorder="1" applyAlignment="1"/>
    <xf numFmtId="2" fontId="0" fillId="0" borderId="22" xfId="0" applyNumberFormat="1" applyFill="1" applyBorder="1" applyAlignment="1"/>
    <xf numFmtId="0" fontId="4" fillId="0" borderId="7" xfId="4" applyBorder="1" applyAlignment="1">
      <alignment horizontal="left"/>
    </xf>
    <xf numFmtId="0" fontId="4" fillId="0" borderId="8" xfId="4" applyBorder="1" applyAlignment="1">
      <alignment horizontal="left"/>
    </xf>
    <xf numFmtId="0" fontId="5" fillId="0" borderId="4" xfId="4" applyFont="1" applyBorder="1" applyAlignment="1">
      <alignment horizontal="left"/>
    </xf>
    <xf numFmtId="0" fontId="5" fillId="0" borderId="5" xfId="4" applyFont="1" applyBorder="1" applyAlignment="1">
      <alignment horizontal="left"/>
    </xf>
    <xf numFmtId="0" fontId="5" fillId="0" borderId="6" xfId="4" applyFont="1" applyBorder="1" applyAlignment="1">
      <alignment horizontal="left"/>
    </xf>
    <xf numFmtId="0" fontId="4" fillId="0" borderId="4" xfId="4" applyBorder="1" applyAlignment="1">
      <alignment horizontal="left"/>
    </xf>
    <xf numFmtId="0" fontId="4" fillId="0" borderId="5" xfId="4" applyBorder="1" applyAlignment="1">
      <alignment horizontal="left"/>
    </xf>
    <xf numFmtId="0" fontId="4" fillId="0" borderId="13" xfId="4" applyBorder="1" applyAlignment="1">
      <alignment horizontal="left"/>
    </xf>
    <xf numFmtId="0" fontId="8" fillId="0" borderId="7" xfId="4" applyFont="1" applyBorder="1" applyAlignment="1">
      <alignment horizontal="left"/>
    </xf>
    <xf numFmtId="0" fontId="8" fillId="0" borderId="8" xfId="4" applyFont="1" applyBorder="1" applyAlignment="1">
      <alignment horizontal="left"/>
    </xf>
    <xf numFmtId="0" fontId="4" fillId="0" borderId="4" xfId="4" applyBorder="1" applyAlignment="1">
      <alignment horizontal="center"/>
    </xf>
    <xf numFmtId="0" fontId="4" fillId="0" borderId="5" xfId="4" applyBorder="1" applyAlignment="1">
      <alignment horizontal="center"/>
    </xf>
    <xf numFmtId="0" fontId="4" fillId="0" borderId="6" xfId="4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5" fillId="2" borderId="6" xfId="4" applyFont="1" applyFill="1" applyBorder="1" applyAlignment="1">
      <alignment horizontal="center"/>
    </xf>
    <xf numFmtId="0" fontId="4" fillId="4" borderId="14" xfId="4" applyFill="1" applyBorder="1" applyAlignment="1">
      <alignment horizontal="left"/>
    </xf>
    <xf numFmtId="0" fontId="4" fillId="4" borderId="15" xfId="4" applyFill="1" applyBorder="1" applyAlignment="1">
      <alignment horizontal="left"/>
    </xf>
    <xf numFmtId="0" fontId="4" fillId="4" borderId="16" xfId="4" applyFill="1" applyBorder="1" applyAlignment="1">
      <alignment horizontal="left"/>
    </xf>
    <xf numFmtId="0" fontId="4" fillId="0" borderId="12" xfId="4" applyBorder="1" applyAlignment="1">
      <alignment horizontal="left"/>
    </xf>
    <xf numFmtId="0" fontId="4" fillId="0" borderId="17" xfId="4" applyBorder="1" applyAlignment="1">
      <alignment horizontal="center"/>
    </xf>
    <xf numFmtId="0" fontId="4" fillId="0" borderId="18" xfId="4" applyBorder="1" applyAlignment="1">
      <alignment horizontal="center"/>
    </xf>
    <xf numFmtId="0" fontId="4" fillId="0" borderId="11" xfId="4" applyBorder="1" applyAlignment="1">
      <alignment horizontal="center"/>
    </xf>
    <xf numFmtId="0" fontId="4" fillId="0" borderId="19" xfId="4" applyBorder="1" applyAlignment="1">
      <alignment horizontal="center"/>
    </xf>
    <xf numFmtId="0" fontId="4" fillId="0" borderId="20" xfId="4" applyBorder="1" applyAlignment="1">
      <alignment horizontal="center"/>
    </xf>
    <xf numFmtId="0" fontId="4" fillId="0" borderId="21" xfId="4" applyBorder="1" applyAlignment="1">
      <alignment horizontal="center"/>
    </xf>
    <xf numFmtId="0" fontId="5" fillId="2" borderId="1" xfId="4" applyFont="1" applyFill="1" applyBorder="1" applyAlignment="1">
      <alignment horizontal="center"/>
    </xf>
    <xf numFmtId="0" fontId="5" fillId="2" borderId="2" xfId="4" applyFont="1" applyFill="1" applyBorder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0" borderId="4" xfId="4" applyFont="1" applyBorder="1" applyAlignment="1">
      <alignment horizontal="center"/>
    </xf>
    <xf numFmtId="0" fontId="5" fillId="0" borderId="5" xfId="4" applyFont="1" applyBorder="1" applyAlignment="1">
      <alignment horizontal="center"/>
    </xf>
    <xf numFmtId="0" fontId="5" fillId="0" borderId="6" xfId="4" applyFont="1" applyBorder="1" applyAlignment="1">
      <alignment horizontal="center"/>
    </xf>
    <xf numFmtId="0" fontId="4" fillId="0" borderId="6" xfId="4" applyBorder="1" applyAlignment="1">
      <alignment horizontal="left"/>
    </xf>
    <xf numFmtId="0" fontId="4" fillId="0" borderId="17" xfId="4" applyBorder="1" applyAlignment="1">
      <alignment horizontal="left"/>
    </xf>
    <xf numFmtId="0" fontId="4" fillId="0" borderId="18" xfId="4" applyBorder="1" applyAlignment="1">
      <alignment horizontal="left"/>
    </xf>
    <xf numFmtId="0" fontId="4" fillId="0" borderId="28" xfId="4" applyBorder="1" applyAlignment="1">
      <alignment horizontal="left"/>
    </xf>
    <xf numFmtId="0" fontId="4" fillId="0" borderId="29" xfId="4" applyBorder="1" applyAlignment="1">
      <alignment horizontal="left"/>
    </xf>
    <xf numFmtId="0" fontId="4" fillId="0" borderId="22" xfId="4" applyBorder="1" applyAlignment="1">
      <alignment horizontal="left"/>
    </xf>
    <xf numFmtId="0" fontId="4" fillId="0" borderId="30" xfId="4" applyBorder="1" applyAlignment="1">
      <alignment horizontal="left"/>
    </xf>
    <xf numFmtId="0" fontId="0" fillId="0" borderId="8" xfId="0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12" fillId="6" borderId="8" xfId="0" applyFont="1" applyFill="1" applyBorder="1" applyAlignment="1" applyProtection="1">
      <alignment horizontal="center"/>
      <protection locked="0"/>
    </xf>
    <xf numFmtId="0" fontId="3" fillId="6" borderId="8" xfId="0" applyFont="1" applyFill="1" applyBorder="1" applyAlignment="1" applyProtection="1">
      <alignment horizontal="center"/>
      <protection locked="0"/>
    </xf>
    <xf numFmtId="0" fontId="3" fillId="0" borderId="20" xfId="0" applyFont="1" applyBorder="1" applyAlignment="1">
      <alignment horizontal="center"/>
    </xf>
    <xf numFmtId="0" fontId="3" fillId="5" borderId="12" xfId="0" applyFont="1" applyFill="1" applyBorder="1" applyAlignment="1" applyProtection="1">
      <alignment horizontal="center"/>
      <protection locked="0"/>
    </xf>
    <xf numFmtId="0" fontId="3" fillId="5" borderId="5" xfId="0" applyFont="1" applyFill="1" applyBorder="1" applyAlignment="1" applyProtection="1">
      <alignment horizontal="center"/>
      <protection locked="0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6" borderId="12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3" xfId="0" applyFont="1" applyFill="1" applyBorder="1" applyAlignment="1" applyProtection="1">
      <alignment horizontal="center"/>
      <protection locked="0"/>
    </xf>
    <xf numFmtId="0" fontId="12" fillId="5" borderId="8" xfId="0" applyFont="1" applyFill="1" applyBorder="1" applyAlignment="1">
      <alignment horizontal="center"/>
    </xf>
  </cellXfs>
  <cellStyles count="5">
    <cellStyle name="Currency 2" xfId="1" xr:uid="{00000000-0005-0000-0000-000000000000}"/>
    <cellStyle name="Normal" xfId="0" builtinId="0"/>
    <cellStyle name="Normal 2" xfId="2" xr:uid="{B81A98EE-64DF-4E14-97D2-4B6C1577E620}"/>
    <cellStyle name="Normal 3" xfId="4" xr:uid="{64824C64-6733-461C-B8ED-8ECE6B8FF5E6}"/>
    <cellStyle name="Percent 2" xfId="3" xr:uid="{68F1F703-44DA-4CE2-A6FC-CA13248D90D2}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'Q 4'!$A$2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 4'!$I$3:$L$3</c:f>
              <c:strCache>
                <c:ptCount val="4"/>
                <c:pt idx="0">
                  <c:v>Medicare/Medicaid</c:v>
                </c:pt>
                <c:pt idx="1">
                  <c:v>No Insurance</c:v>
                </c:pt>
                <c:pt idx="2">
                  <c:v>Private</c:v>
                </c:pt>
                <c:pt idx="3">
                  <c:v>Workers Compensation</c:v>
                </c:pt>
              </c:strCache>
            </c:strRef>
          </c:cat>
          <c:val>
            <c:numRef>
              <c:f>'Q 4'!$I$7:$L$7</c:f>
              <c:numCache>
                <c:formatCode>#,##0.00</c:formatCode>
                <c:ptCount val="4"/>
                <c:pt idx="0">
                  <c:v>82352.937999999995</c:v>
                </c:pt>
                <c:pt idx="1">
                  <c:v>67788.72</c:v>
                </c:pt>
                <c:pt idx="2">
                  <c:v>78991.258000000002</c:v>
                </c:pt>
                <c:pt idx="3">
                  <c:v>73504.873999999996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F-4F72-B7B4-15627F1155DB}"/>
            </c:ext>
          </c:extLst>
        </c:ser>
        <c:ser>
          <c:idx val="1"/>
          <c:order val="1"/>
          <c:tx>
            <c:strRef>
              <c:f>'Q 4'!$H$10</c:f>
              <c:strCache>
                <c:ptCount val="1"/>
                <c:pt idx="0">
                  <c:v>Not Private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 4'!$I$3:$L$3</c:f>
              <c:strCache>
                <c:ptCount val="4"/>
                <c:pt idx="0">
                  <c:v>Medicare/Medicaid</c:v>
                </c:pt>
                <c:pt idx="1">
                  <c:v>No Insurance</c:v>
                </c:pt>
                <c:pt idx="2">
                  <c:v>Private</c:v>
                </c:pt>
                <c:pt idx="3">
                  <c:v>Workers Compensation</c:v>
                </c:pt>
              </c:strCache>
            </c:strRef>
          </c:cat>
          <c:val>
            <c:numRef>
              <c:f>'Q 4'!$I$13:$L$13</c:f>
              <c:numCache>
                <c:formatCode>#,##0.00</c:formatCode>
                <c:ptCount val="4"/>
                <c:pt idx="0">
                  <c:v>46811.976000000002</c:v>
                </c:pt>
                <c:pt idx="1">
                  <c:v>57949.854000000007</c:v>
                </c:pt>
                <c:pt idx="2">
                  <c:v>63579.957999999999</c:v>
                </c:pt>
                <c:pt idx="3">
                  <c:v>60936.585999999996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F-4F72-B7B4-15627F115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251584"/>
        <c:axId val="1071863840"/>
      </c:lineChart>
      <c:catAx>
        <c:axId val="107125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Insurance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63840"/>
        <c:crosses val="autoZero"/>
        <c:auto val="1"/>
        <c:lblAlgn val="ctr"/>
        <c:lblOffset val="100"/>
        <c:noMultiLvlLbl val="0"/>
      </c:catAx>
      <c:valAx>
        <c:axId val="10718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Claimed</a:t>
                </a:r>
                <a:r>
                  <a:rPr lang="en-AU" baseline="0"/>
                  <a:t> Amount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F44E36CD-7637-47FD-B7FA-079C38F6A40B}">
          <cx:tx>
            <cx:txData>
              <cx:f>_xlchart.v1.0</cx:f>
              <cx:v>Private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9C84A02-379E-4BE8-8B05-A9A41965BD70}">
          <cx:tx>
            <cx:txData>
              <cx:f>_xlchart.v1.2</cx:f>
              <cx:v>Not Private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minorGridlines/>
        <cx:majorTickMarks type="in"/>
        <cx:minorTickMarks type="in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11904</xdr:colOff>
      <xdr:row>75</xdr:row>
      <xdr:rowOff>28574</xdr:rowOff>
    </xdr:from>
    <xdr:to>
      <xdr:col>6</xdr:col>
      <xdr:colOff>631029</xdr:colOff>
      <xdr:row>93</xdr:row>
      <xdr:rowOff>123823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2243EB4-86BD-4E0B-80F1-C76F6D35B2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6617" y="13654087"/>
              <a:ext cx="4572000" cy="3352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73816</xdr:colOff>
      <xdr:row>19</xdr:row>
      <xdr:rowOff>4758</xdr:rowOff>
    </xdr:from>
    <xdr:to>
      <xdr:col>4</xdr:col>
      <xdr:colOff>673891</xdr:colOff>
      <xdr:row>34</xdr:row>
      <xdr:rowOff>23808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C396B5-EDCE-477A-8470-286412945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workbookViewId="0">
      <selection activeCell="L4" sqref="L4"/>
    </sheetView>
  </sheetViews>
  <sheetFormatPr defaultRowHeight="14.25" x14ac:dyDescent="0.45"/>
  <cols>
    <col min="1" max="1" width="11.1328125" bestFit="1" customWidth="1"/>
    <col min="2" max="2" width="12.265625" customWidth="1"/>
    <col min="3" max="3" width="9.59765625" customWidth="1"/>
    <col min="4" max="4" width="6.86328125" customWidth="1"/>
    <col min="5" max="5" width="15.73046875" bestFit="1" customWidth="1"/>
    <col min="6" max="6" width="13.3984375" bestFit="1" customWidth="1"/>
    <col min="7" max="7" width="26" bestFit="1" customWidth="1"/>
    <col min="8" max="8" width="22.1328125" bestFit="1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>
        <v>83</v>
      </c>
      <c r="B2" s="2">
        <v>91231.33</v>
      </c>
      <c r="C2" s="2" t="s">
        <v>23</v>
      </c>
      <c r="D2">
        <v>3</v>
      </c>
      <c r="E2" t="s">
        <v>18</v>
      </c>
      <c r="F2" t="s">
        <v>11</v>
      </c>
      <c r="G2" t="s">
        <v>24</v>
      </c>
      <c r="H2" t="s">
        <v>10</v>
      </c>
      <c r="I2" t="s">
        <v>17</v>
      </c>
    </row>
    <row r="3" spans="1:9" x14ac:dyDescent="0.45">
      <c r="A3">
        <v>49</v>
      </c>
      <c r="B3" s="2">
        <v>66938.75</v>
      </c>
      <c r="C3" s="2" t="s">
        <v>15</v>
      </c>
      <c r="D3">
        <v>4</v>
      </c>
      <c r="E3" t="s">
        <v>10</v>
      </c>
      <c r="F3" t="s">
        <v>11</v>
      </c>
      <c r="G3" t="s">
        <v>12</v>
      </c>
      <c r="H3" t="s">
        <v>10</v>
      </c>
      <c r="I3" t="s">
        <v>14</v>
      </c>
    </row>
    <row r="4" spans="1:9" x14ac:dyDescent="0.45">
      <c r="A4">
        <v>105</v>
      </c>
      <c r="B4" s="2">
        <v>80645.279999999999</v>
      </c>
      <c r="C4" s="2" t="s">
        <v>15</v>
      </c>
      <c r="D4">
        <v>5</v>
      </c>
      <c r="E4" t="s">
        <v>10</v>
      </c>
      <c r="F4" t="s">
        <v>11</v>
      </c>
      <c r="G4" t="s">
        <v>26</v>
      </c>
      <c r="H4" t="s">
        <v>10</v>
      </c>
      <c r="I4" t="s">
        <v>17</v>
      </c>
    </row>
    <row r="5" spans="1:9" x14ac:dyDescent="0.45">
      <c r="A5">
        <v>110</v>
      </c>
      <c r="B5" s="2">
        <v>217600.83</v>
      </c>
      <c r="C5" s="2" t="s">
        <v>9</v>
      </c>
      <c r="D5">
        <v>6</v>
      </c>
      <c r="E5" t="s">
        <v>10</v>
      </c>
      <c r="F5" t="s">
        <v>11</v>
      </c>
      <c r="G5" t="s">
        <v>26</v>
      </c>
      <c r="H5" t="s">
        <v>10</v>
      </c>
      <c r="I5" t="s">
        <v>14</v>
      </c>
    </row>
    <row r="6" spans="1:9" x14ac:dyDescent="0.45">
      <c r="A6">
        <v>38</v>
      </c>
      <c r="B6" s="2">
        <v>85765.56</v>
      </c>
      <c r="C6" s="2" t="s">
        <v>15</v>
      </c>
      <c r="D6">
        <v>7</v>
      </c>
      <c r="E6" t="s">
        <v>10</v>
      </c>
      <c r="F6" t="s">
        <v>11</v>
      </c>
      <c r="G6" t="s">
        <v>26</v>
      </c>
      <c r="H6" t="s">
        <v>25</v>
      </c>
      <c r="I6" t="s">
        <v>17</v>
      </c>
    </row>
    <row r="7" spans="1:9" ht="15" customHeight="1" x14ac:dyDescent="0.45">
      <c r="A7">
        <v>88</v>
      </c>
      <c r="B7" s="2">
        <v>65336.58</v>
      </c>
      <c r="C7" s="2" t="s">
        <v>15</v>
      </c>
      <c r="D7">
        <v>10</v>
      </c>
      <c r="E7" t="s">
        <v>10</v>
      </c>
      <c r="F7" t="s">
        <v>11</v>
      </c>
      <c r="G7" t="s">
        <v>12</v>
      </c>
      <c r="H7" t="s">
        <v>25</v>
      </c>
      <c r="I7" t="s">
        <v>17</v>
      </c>
    </row>
    <row r="8" spans="1:9" x14ac:dyDescent="0.45">
      <c r="A8">
        <v>92</v>
      </c>
      <c r="B8" s="2">
        <v>68562.02</v>
      </c>
      <c r="C8" s="2" t="s">
        <v>15</v>
      </c>
      <c r="D8">
        <v>10</v>
      </c>
      <c r="E8" t="s">
        <v>10</v>
      </c>
      <c r="F8" t="s">
        <v>11</v>
      </c>
      <c r="G8" t="s">
        <v>12</v>
      </c>
      <c r="H8" t="s">
        <v>10</v>
      </c>
      <c r="I8" t="s">
        <v>17</v>
      </c>
    </row>
    <row r="9" spans="1:9" ht="15" customHeight="1" x14ac:dyDescent="0.45">
      <c r="A9">
        <v>73</v>
      </c>
      <c r="B9" s="2">
        <v>67330.8</v>
      </c>
      <c r="C9" s="2" t="s">
        <v>15</v>
      </c>
      <c r="D9">
        <v>12</v>
      </c>
      <c r="E9" t="s">
        <v>10</v>
      </c>
      <c r="F9" t="s">
        <v>11</v>
      </c>
      <c r="G9" t="s">
        <v>26</v>
      </c>
      <c r="H9" t="s">
        <v>10</v>
      </c>
      <c r="I9" t="s">
        <v>17</v>
      </c>
    </row>
    <row r="10" spans="1:9" x14ac:dyDescent="0.45">
      <c r="A10">
        <v>131</v>
      </c>
      <c r="B10" s="2">
        <v>90962.46</v>
      </c>
      <c r="C10" s="2" t="s">
        <v>9</v>
      </c>
      <c r="D10">
        <v>13</v>
      </c>
      <c r="E10" t="s">
        <v>18</v>
      </c>
      <c r="F10" t="s">
        <v>11</v>
      </c>
      <c r="G10" t="s">
        <v>24</v>
      </c>
      <c r="H10" t="s">
        <v>10</v>
      </c>
      <c r="I10" t="s">
        <v>17</v>
      </c>
    </row>
    <row r="11" spans="1:9" ht="15" customHeight="1" x14ac:dyDescent="0.45">
      <c r="A11">
        <v>74</v>
      </c>
      <c r="B11" s="2">
        <v>92892.21</v>
      </c>
      <c r="C11" s="2" t="s">
        <v>9</v>
      </c>
      <c r="D11">
        <v>13</v>
      </c>
      <c r="E11" t="s">
        <v>10</v>
      </c>
      <c r="F11" t="s">
        <v>11</v>
      </c>
      <c r="G11" t="s">
        <v>26</v>
      </c>
      <c r="H11" t="s">
        <v>21</v>
      </c>
      <c r="I11" t="s">
        <v>14</v>
      </c>
    </row>
    <row r="12" spans="1:9" x14ac:dyDescent="0.45">
      <c r="A12">
        <v>35</v>
      </c>
      <c r="B12" s="2">
        <v>68732.52</v>
      </c>
      <c r="C12" s="2" t="s">
        <v>15</v>
      </c>
      <c r="D12">
        <v>14</v>
      </c>
      <c r="E12" t="s">
        <v>18</v>
      </c>
      <c r="F12" t="s">
        <v>11</v>
      </c>
      <c r="G12" t="s">
        <v>26</v>
      </c>
      <c r="H12" t="s">
        <v>10</v>
      </c>
      <c r="I12" t="s">
        <v>14</v>
      </c>
    </row>
    <row r="13" spans="1:9" x14ac:dyDescent="0.45">
      <c r="A13">
        <v>103</v>
      </c>
      <c r="B13" s="2">
        <v>67424.460000000006</v>
      </c>
      <c r="C13" s="2" t="s">
        <v>15</v>
      </c>
      <c r="D13">
        <v>14</v>
      </c>
      <c r="E13" t="s">
        <v>18</v>
      </c>
      <c r="F13" t="s">
        <v>11</v>
      </c>
      <c r="G13" t="s">
        <v>26</v>
      </c>
      <c r="H13" t="s">
        <v>10</v>
      </c>
      <c r="I13" t="s">
        <v>14</v>
      </c>
    </row>
    <row r="14" spans="1:9" x14ac:dyDescent="0.45">
      <c r="A14">
        <v>120</v>
      </c>
      <c r="B14" s="2">
        <v>114258.47</v>
      </c>
      <c r="C14" s="2" t="s">
        <v>9</v>
      </c>
      <c r="D14">
        <v>14</v>
      </c>
      <c r="E14" t="s">
        <v>18</v>
      </c>
      <c r="F14" t="s">
        <v>11</v>
      </c>
      <c r="G14" t="s">
        <v>12</v>
      </c>
      <c r="H14" t="s">
        <v>10</v>
      </c>
      <c r="I14" t="s">
        <v>14</v>
      </c>
    </row>
    <row r="15" spans="1:9" x14ac:dyDescent="0.45">
      <c r="A15">
        <v>136</v>
      </c>
      <c r="B15" s="2">
        <v>87713.8</v>
      </c>
      <c r="C15" s="2" t="s">
        <v>9</v>
      </c>
      <c r="D15">
        <v>14</v>
      </c>
      <c r="E15" t="s">
        <v>10</v>
      </c>
      <c r="F15" t="s">
        <v>11</v>
      </c>
      <c r="G15" t="s">
        <v>24</v>
      </c>
      <c r="H15" t="s">
        <v>10</v>
      </c>
      <c r="I15" t="s">
        <v>17</v>
      </c>
    </row>
    <row r="16" spans="1:9" x14ac:dyDescent="0.45">
      <c r="A16">
        <v>60</v>
      </c>
      <c r="B16" s="2">
        <v>24600</v>
      </c>
      <c r="C16" s="2" t="s">
        <v>23</v>
      </c>
      <c r="D16">
        <v>15</v>
      </c>
      <c r="E16" t="s">
        <v>18</v>
      </c>
      <c r="F16" t="s">
        <v>11</v>
      </c>
      <c r="G16" t="s">
        <v>26</v>
      </c>
      <c r="H16" t="s">
        <v>21</v>
      </c>
      <c r="I16" t="s">
        <v>17</v>
      </c>
    </row>
    <row r="17" spans="1:9" x14ac:dyDescent="0.45">
      <c r="A17">
        <v>68</v>
      </c>
      <c r="B17" s="2">
        <v>34252.97</v>
      </c>
      <c r="C17" s="2" t="s">
        <v>23</v>
      </c>
      <c r="D17">
        <v>15</v>
      </c>
      <c r="E17" t="s">
        <v>18</v>
      </c>
      <c r="F17" t="s">
        <v>11</v>
      </c>
      <c r="G17" t="s">
        <v>20</v>
      </c>
      <c r="H17" t="s">
        <v>10</v>
      </c>
      <c r="I17" t="s">
        <v>17</v>
      </c>
    </row>
    <row r="18" spans="1:9" x14ac:dyDescent="0.45">
      <c r="A18">
        <v>157</v>
      </c>
      <c r="B18" s="2">
        <v>77412.63</v>
      </c>
      <c r="C18" s="2" t="s">
        <v>15</v>
      </c>
      <c r="D18">
        <v>15</v>
      </c>
      <c r="E18" t="s">
        <v>18</v>
      </c>
      <c r="F18" t="s">
        <v>11</v>
      </c>
      <c r="G18" t="s">
        <v>20</v>
      </c>
      <c r="H18" t="s">
        <v>21</v>
      </c>
      <c r="I18" t="s">
        <v>17</v>
      </c>
    </row>
    <row r="19" spans="1:9" x14ac:dyDescent="0.45">
      <c r="A19">
        <v>176</v>
      </c>
      <c r="B19" s="2">
        <v>62819.39</v>
      </c>
      <c r="C19" s="2" t="s">
        <v>15</v>
      </c>
      <c r="D19">
        <v>17</v>
      </c>
      <c r="E19" t="s">
        <v>10</v>
      </c>
      <c r="F19" t="s">
        <v>11</v>
      </c>
      <c r="G19" t="s">
        <v>20</v>
      </c>
      <c r="H19" t="s">
        <v>10</v>
      </c>
      <c r="I19" t="s">
        <v>17</v>
      </c>
    </row>
    <row r="20" spans="1:9" x14ac:dyDescent="0.45">
      <c r="A20">
        <v>171</v>
      </c>
      <c r="B20" s="2">
        <v>2100</v>
      </c>
      <c r="C20" s="2" t="s">
        <v>23</v>
      </c>
      <c r="D20">
        <v>18</v>
      </c>
      <c r="E20" t="s">
        <v>18</v>
      </c>
      <c r="F20" t="s">
        <v>11</v>
      </c>
      <c r="G20" t="s">
        <v>12</v>
      </c>
      <c r="H20" t="s">
        <v>13</v>
      </c>
      <c r="I20" t="s">
        <v>17</v>
      </c>
    </row>
    <row r="21" spans="1:9" x14ac:dyDescent="0.45">
      <c r="A21">
        <v>17</v>
      </c>
      <c r="B21" s="2">
        <v>49006.61</v>
      </c>
      <c r="C21" s="2" t="s">
        <v>15</v>
      </c>
      <c r="D21">
        <v>20</v>
      </c>
      <c r="E21" t="s">
        <v>10</v>
      </c>
      <c r="F21" t="s">
        <v>11</v>
      </c>
      <c r="G21" t="s">
        <v>12</v>
      </c>
      <c r="H21" t="s">
        <v>10</v>
      </c>
      <c r="I21" t="s">
        <v>14</v>
      </c>
    </row>
    <row r="22" spans="1:9" x14ac:dyDescent="0.45">
      <c r="A22">
        <v>172</v>
      </c>
      <c r="B22" s="2">
        <v>59627.97</v>
      </c>
      <c r="C22" s="2" t="s">
        <v>15</v>
      </c>
      <c r="D22">
        <v>20</v>
      </c>
      <c r="E22" t="s">
        <v>10</v>
      </c>
      <c r="F22" t="s">
        <v>11</v>
      </c>
      <c r="G22" t="s">
        <v>26</v>
      </c>
      <c r="H22" t="s">
        <v>21</v>
      </c>
      <c r="I22" t="s">
        <v>17</v>
      </c>
    </row>
    <row r="23" spans="1:9" x14ac:dyDescent="0.45">
      <c r="A23">
        <v>147</v>
      </c>
      <c r="B23" s="2">
        <v>25084.89</v>
      </c>
      <c r="C23" s="2" t="s">
        <v>23</v>
      </c>
      <c r="D23">
        <v>22</v>
      </c>
      <c r="E23" t="s">
        <v>18</v>
      </c>
      <c r="F23" t="s">
        <v>19</v>
      </c>
      <c r="G23" t="s">
        <v>26</v>
      </c>
      <c r="H23" t="s">
        <v>21</v>
      </c>
      <c r="I23" t="s">
        <v>14</v>
      </c>
    </row>
    <row r="24" spans="1:9" x14ac:dyDescent="0.45">
      <c r="A24">
        <v>182</v>
      </c>
      <c r="B24" s="2">
        <v>64876.49</v>
      </c>
      <c r="C24" s="2" t="s">
        <v>15</v>
      </c>
      <c r="D24">
        <v>23</v>
      </c>
      <c r="E24" t="s">
        <v>10</v>
      </c>
      <c r="F24" t="s">
        <v>22</v>
      </c>
      <c r="G24" t="s">
        <v>26</v>
      </c>
      <c r="H24" t="s">
        <v>10</v>
      </c>
      <c r="I24" t="s">
        <v>14</v>
      </c>
    </row>
    <row r="25" spans="1:9" x14ac:dyDescent="0.45">
      <c r="A25">
        <v>66</v>
      </c>
      <c r="B25" s="2">
        <v>55547.3</v>
      </c>
      <c r="C25" s="2" t="s">
        <v>15</v>
      </c>
      <c r="D25">
        <v>24</v>
      </c>
      <c r="E25" t="s">
        <v>10</v>
      </c>
      <c r="F25" t="s">
        <v>22</v>
      </c>
      <c r="G25" t="s">
        <v>12</v>
      </c>
      <c r="H25" t="s">
        <v>25</v>
      </c>
      <c r="I25" t="s">
        <v>17</v>
      </c>
    </row>
    <row r="26" spans="1:9" x14ac:dyDescent="0.45">
      <c r="A26">
        <v>25</v>
      </c>
      <c r="B26" s="2">
        <v>89683.25</v>
      </c>
      <c r="C26" s="2" t="s">
        <v>9</v>
      </c>
      <c r="D26">
        <v>25</v>
      </c>
      <c r="E26" t="s">
        <v>18</v>
      </c>
      <c r="F26" t="s">
        <v>22</v>
      </c>
      <c r="G26" t="s">
        <v>20</v>
      </c>
      <c r="H26" t="s">
        <v>10</v>
      </c>
      <c r="I26" t="s">
        <v>17</v>
      </c>
    </row>
    <row r="27" spans="1:9" x14ac:dyDescent="0.45">
      <c r="A27">
        <v>184</v>
      </c>
      <c r="B27" s="2">
        <v>95470.080000000002</v>
      </c>
      <c r="C27" s="2" t="s">
        <v>9</v>
      </c>
      <c r="D27">
        <v>25</v>
      </c>
      <c r="E27" t="s">
        <v>10</v>
      </c>
      <c r="F27" t="s">
        <v>19</v>
      </c>
      <c r="G27" t="s">
        <v>24</v>
      </c>
      <c r="H27" t="s">
        <v>10</v>
      </c>
      <c r="I27" t="s">
        <v>17</v>
      </c>
    </row>
    <row r="28" spans="1:9" x14ac:dyDescent="0.45">
      <c r="A28">
        <v>104</v>
      </c>
      <c r="B28" s="2">
        <v>52909.23</v>
      </c>
      <c r="C28" s="2" t="s">
        <v>15</v>
      </c>
      <c r="D28">
        <v>27</v>
      </c>
      <c r="E28" t="s">
        <v>10</v>
      </c>
      <c r="F28" t="s">
        <v>11</v>
      </c>
      <c r="G28" t="s">
        <v>20</v>
      </c>
      <c r="H28" t="s">
        <v>21</v>
      </c>
      <c r="I28" t="s">
        <v>17</v>
      </c>
    </row>
    <row r="29" spans="1:9" x14ac:dyDescent="0.45">
      <c r="A29">
        <v>102</v>
      </c>
      <c r="B29" s="2">
        <v>123268.21</v>
      </c>
      <c r="C29" s="2" t="s">
        <v>9</v>
      </c>
      <c r="D29">
        <v>27</v>
      </c>
      <c r="E29" t="s">
        <v>18</v>
      </c>
      <c r="F29" t="s">
        <v>19</v>
      </c>
      <c r="G29" t="s">
        <v>20</v>
      </c>
      <c r="H29" t="s">
        <v>10</v>
      </c>
      <c r="I29" t="s">
        <v>17</v>
      </c>
    </row>
    <row r="30" spans="1:9" x14ac:dyDescent="0.45">
      <c r="A30">
        <v>144</v>
      </c>
      <c r="B30" s="2">
        <v>70723.05</v>
      </c>
      <c r="C30" s="2" t="s">
        <v>15</v>
      </c>
      <c r="D30">
        <v>27</v>
      </c>
      <c r="E30" t="s">
        <v>10</v>
      </c>
      <c r="F30" t="s">
        <v>22</v>
      </c>
      <c r="G30" t="s">
        <v>20</v>
      </c>
      <c r="H30" t="s">
        <v>21</v>
      </c>
      <c r="I30" t="s">
        <v>17</v>
      </c>
    </row>
    <row r="31" spans="1:9" x14ac:dyDescent="0.45">
      <c r="A31">
        <v>11</v>
      </c>
      <c r="B31" s="2">
        <v>101124.96</v>
      </c>
      <c r="C31" s="2" t="s">
        <v>9</v>
      </c>
      <c r="D31">
        <v>28</v>
      </c>
      <c r="E31" t="s">
        <v>10</v>
      </c>
      <c r="F31" t="s">
        <v>16</v>
      </c>
      <c r="G31" t="s">
        <v>24</v>
      </c>
      <c r="H31" t="s">
        <v>10</v>
      </c>
      <c r="I31" t="s">
        <v>17</v>
      </c>
    </row>
    <row r="32" spans="1:9" x14ac:dyDescent="0.45">
      <c r="A32">
        <v>55</v>
      </c>
      <c r="B32" s="2">
        <v>73985.41</v>
      </c>
      <c r="C32" s="2" t="s">
        <v>15</v>
      </c>
      <c r="D32">
        <v>28</v>
      </c>
      <c r="E32" t="s">
        <v>10</v>
      </c>
      <c r="F32" t="s">
        <v>22</v>
      </c>
      <c r="G32" t="s">
        <v>12</v>
      </c>
      <c r="H32" t="s">
        <v>21</v>
      </c>
      <c r="I32" t="s">
        <v>17</v>
      </c>
    </row>
    <row r="33" spans="1:9" x14ac:dyDescent="0.45">
      <c r="A33">
        <v>84</v>
      </c>
      <c r="B33" s="2">
        <v>43382.38</v>
      </c>
      <c r="C33" s="2" t="s">
        <v>15</v>
      </c>
      <c r="D33">
        <v>28</v>
      </c>
      <c r="E33" t="s">
        <v>18</v>
      </c>
      <c r="F33" t="s">
        <v>19</v>
      </c>
      <c r="G33" t="s">
        <v>12</v>
      </c>
      <c r="H33" t="s">
        <v>21</v>
      </c>
      <c r="I33" t="s">
        <v>14</v>
      </c>
    </row>
    <row r="34" spans="1:9" x14ac:dyDescent="0.45">
      <c r="A34">
        <v>173</v>
      </c>
      <c r="B34" s="2">
        <v>83754.64</v>
      </c>
      <c r="C34" s="2" t="s">
        <v>15</v>
      </c>
      <c r="D34">
        <v>28</v>
      </c>
      <c r="E34" t="s">
        <v>10</v>
      </c>
      <c r="F34" t="s">
        <v>22</v>
      </c>
      <c r="G34" t="s">
        <v>20</v>
      </c>
      <c r="H34" t="s">
        <v>10</v>
      </c>
      <c r="I34" t="s">
        <v>17</v>
      </c>
    </row>
    <row r="35" spans="1:9" x14ac:dyDescent="0.45">
      <c r="A35">
        <v>6</v>
      </c>
      <c r="B35" s="2">
        <v>95394</v>
      </c>
      <c r="C35" s="2" t="s">
        <v>23</v>
      </c>
      <c r="D35">
        <v>30</v>
      </c>
      <c r="E35" t="s">
        <v>10</v>
      </c>
      <c r="F35" t="s">
        <v>16</v>
      </c>
      <c r="G35" t="s">
        <v>24</v>
      </c>
      <c r="H35" t="s">
        <v>13</v>
      </c>
      <c r="I35" t="s">
        <v>17</v>
      </c>
    </row>
    <row r="36" spans="1:9" x14ac:dyDescent="0.45">
      <c r="A36">
        <v>90</v>
      </c>
      <c r="B36" s="2">
        <v>81806.59</v>
      </c>
      <c r="C36" s="2" t="s">
        <v>9</v>
      </c>
      <c r="D36">
        <v>30</v>
      </c>
      <c r="E36" t="s">
        <v>10</v>
      </c>
      <c r="F36" t="s">
        <v>19</v>
      </c>
      <c r="G36" t="s">
        <v>12</v>
      </c>
      <c r="H36" t="s">
        <v>10</v>
      </c>
      <c r="I36" t="s">
        <v>14</v>
      </c>
    </row>
    <row r="37" spans="1:9" x14ac:dyDescent="0.45">
      <c r="A37">
        <v>97</v>
      </c>
      <c r="B37" s="2">
        <v>61285.279999999999</v>
      </c>
      <c r="C37" s="2" t="s">
        <v>15</v>
      </c>
      <c r="D37">
        <v>30</v>
      </c>
      <c r="E37" t="s">
        <v>10</v>
      </c>
      <c r="F37" t="s">
        <v>19</v>
      </c>
      <c r="G37" t="s">
        <v>12</v>
      </c>
      <c r="H37" t="s">
        <v>10</v>
      </c>
      <c r="I37" t="s">
        <v>14</v>
      </c>
    </row>
    <row r="38" spans="1:9" x14ac:dyDescent="0.45">
      <c r="A38">
        <v>138</v>
      </c>
      <c r="B38" s="2">
        <v>86011.64</v>
      </c>
      <c r="C38" s="2" t="s">
        <v>9</v>
      </c>
      <c r="D38">
        <v>30</v>
      </c>
      <c r="E38" t="s">
        <v>10</v>
      </c>
      <c r="F38" t="s">
        <v>22</v>
      </c>
      <c r="G38" t="s">
        <v>12</v>
      </c>
      <c r="H38" t="s">
        <v>21</v>
      </c>
      <c r="I38" t="s">
        <v>14</v>
      </c>
    </row>
    <row r="39" spans="1:9" x14ac:dyDescent="0.45">
      <c r="A39">
        <v>160</v>
      </c>
      <c r="B39" s="2">
        <v>77969.039999999994</v>
      </c>
      <c r="C39" s="2" t="s">
        <v>15</v>
      </c>
      <c r="D39">
        <v>30</v>
      </c>
      <c r="E39" t="s">
        <v>18</v>
      </c>
      <c r="F39" t="s">
        <v>16</v>
      </c>
      <c r="G39" t="s">
        <v>20</v>
      </c>
      <c r="H39" t="s">
        <v>10</v>
      </c>
      <c r="I39" t="s">
        <v>14</v>
      </c>
    </row>
    <row r="40" spans="1:9" x14ac:dyDescent="0.45">
      <c r="A40">
        <v>192</v>
      </c>
      <c r="B40" s="2">
        <v>68279.94</v>
      </c>
      <c r="C40" s="2" t="s">
        <v>15</v>
      </c>
      <c r="D40">
        <v>30</v>
      </c>
      <c r="E40" t="s">
        <v>10</v>
      </c>
      <c r="F40" t="s">
        <v>22</v>
      </c>
      <c r="G40" t="s">
        <v>12</v>
      </c>
      <c r="H40" t="s">
        <v>21</v>
      </c>
      <c r="I40" t="s">
        <v>17</v>
      </c>
    </row>
    <row r="41" spans="1:9" x14ac:dyDescent="0.45">
      <c r="A41">
        <v>65</v>
      </c>
      <c r="B41" s="2">
        <v>58759.67</v>
      </c>
      <c r="C41" s="2" t="s">
        <v>15</v>
      </c>
      <c r="D41">
        <v>31</v>
      </c>
      <c r="E41" t="s">
        <v>10</v>
      </c>
      <c r="F41" t="s">
        <v>19</v>
      </c>
      <c r="G41" t="s">
        <v>12</v>
      </c>
      <c r="H41" t="s">
        <v>25</v>
      </c>
      <c r="I41" t="s">
        <v>14</v>
      </c>
    </row>
    <row r="42" spans="1:9" x14ac:dyDescent="0.45">
      <c r="A42">
        <v>1</v>
      </c>
      <c r="B42" s="2">
        <v>92547.6</v>
      </c>
      <c r="C42" s="2" t="s">
        <v>9</v>
      </c>
      <c r="D42">
        <v>31</v>
      </c>
      <c r="E42" t="s">
        <v>10</v>
      </c>
      <c r="F42" t="s">
        <v>11</v>
      </c>
      <c r="G42" t="s">
        <v>12</v>
      </c>
      <c r="H42" t="s">
        <v>13</v>
      </c>
      <c r="I42" t="s">
        <v>14</v>
      </c>
    </row>
    <row r="43" spans="1:9" x14ac:dyDescent="0.45">
      <c r="A43">
        <v>95</v>
      </c>
      <c r="B43" s="2">
        <v>83638.13</v>
      </c>
      <c r="C43" s="2" t="s">
        <v>15</v>
      </c>
      <c r="D43">
        <v>32</v>
      </c>
      <c r="E43" t="s">
        <v>10</v>
      </c>
      <c r="F43" t="s">
        <v>19</v>
      </c>
      <c r="G43" t="s">
        <v>24</v>
      </c>
      <c r="H43" t="s">
        <v>10</v>
      </c>
      <c r="I43" t="s">
        <v>17</v>
      </c>
    </row>
    <row r="44" spans="1:9" x14ac:dyDescent="0.45">
      <c r="A44">
        <v>5</v>
      </c>
      <c r="B44" s="2">
        <v>89719.360000000001</v>
      </c>
      <c r="C44" s="2" t="s">
        <v>9</v>
      </c>
      <c r="D44">
        <v>33</v>
      </c>
      <c r="E44" t="s">
        <v>10</v>
      </c>
      <c r="F44" t="s">
        <v>22</v>
      </c>
      <c r="G44" t="s">
        <v>20</v>
      </c>
      <c r="H44" t="s">
        <v>10</v>
      </c>
      <c r="I44" t="s">
        <v>14</v>
      </c>
    </row>
    <row r="45" spans="1:9" x14ac:dyDescent="0.45">
      <c r="A45">
        <v>19</v>
      </c>
      <c r="B45" s="2">
        <v>57438.31</v>
      </c>
      <c r="C45" s="2" t="s">
        <v>15</v>
      </c>
      <c r="D45">
        <v>33</v>
      </c>
      <c r="E45" t="s">
        <v>10</v>
      </c>
      <c r="F45" t="s">
        <v>22</v>
      </c>
      <c r="G45" t="s">
        <v>20</v>
      </c>
      <c r="H45" t="s">
        <v>21</v>
      </c>
      <c r="I45" t="s">
        <v>17</v>
      </c>
    </row>
    <row r="46" spans="1:9" x14ac:dyDescent="0.45">
      <c r="A46">
        <v>119</v>
      </c>
      <c r="B46" s="2">
        <v>43119.28</v>
      </c>
      <c r="C46" s="2" t="s">
        <v>15</v>
      </c>
      <c r="D46">
        <v>33</v>
      </c>
      <c r="E46" t="s">
        <v>18</v>
      </c>
      <c r="F46" t="s">
        <v>11</v>
      </c>
      <c r="G46" t="s">
        <v>20</v>
      </c>
      <c r="H46" t="s">
        <v>10</v>
      </c>
      <c r="I46" t="s">
        <v>14</v>
      </c>
    </row>
    <row r="47" spans="1:9" x14ac:dyDescent="0.45">
      <c r="A47">
        <v>123</v>
      </c>
      <c r="B47" s="2">
        <v>70518.600000000006</v>
      </c>
      <c r="C47" s="2" t="s">
        <v>15</v>
      </c>
      <c r="D47">
        <v>33</v>
      </c>
      <c r="E47" t="s">
        <v>10</v>
      </c>
      <c r="F47" t="s">
        <v>19</v>
      </c>
      <c r="G47" t="s">
        <v>20</v>
      </c>
      <c r="H47" t="s">
        <v>10</v>
      </c>
      <c r="I47" t="s">
        <v>14</v>
      </c>
    </row>
    <row r="48" spans="1:9" x14ac:dyDescent="0.45">
      <c r="A48">
        <v>166</v>
      </c>
      <c r="B48" s="2">
        <v>6300</v>
      </c>
      <c r="C48" s="2" t="s">
        <v>23</v>
      </c>
      <c r="D48">
        <v>33</v>
      </c>
      <c r="E48" t="s">
        <v>18</v>
      </c>
      <c r="F48" t="s">
        <v>22</v>
      </c>
      <c r="G48" t="s">
        <v>12</v>
      </c>
      <c r="H48" t="s">
        <v>10</v>
      </c>
      <c r="I48" t="s">
        <v>17</v>
      </c>
    </row>
    <row r="49" spans="1:9" x14ac:dyDescent="0.45">
      <c r="A49">
        <v>168</v>
      </c>
      <c r="B49" s="2">
        <v>67459.039999999994</v>
      </c>
      <c r="C49" s="2" t="s">
        <v>15</v>
      </c>
      <c r="D49">
        <v>33</v>
      </c>
      <c r="E49" t="s">
        <v>10</v>
      </c>
      <c r="F49" t="s">
        <v>22</v>
      </c>
      <c r="G49" t="s">
        <v>12</v>
      </c>
      <c r="H49" t="s">
        <v>25</v>
      </c>
      <c r="I49" t="s">
        <v>14</v>
      </c>
    </row>
    <row r="50" spans="1:9" x14ac:dyDescent="0.45">
      <c r="A50">
        <v>169</v>
      </c>
      <c r="B50" s="2">
        <v>96561.87</v>
      </c>
      <c r="C50" s="2" t="s">
        <v>9</v>
      </c>
      <c r="D50">
        <v>33</v>
      </c>
      <c r="E50" t="s">
        <v>18</v>
      </c>
      <c r="F50" t="s">
        <v>22</v>
      </c>
      <c r="G50" t="s">
        <v>26</v>
      </c>
      <c r="H50" t="s">
        <v>10</v>
      </c>
      <c r="I50" t="s">
        <v>14</v>
      </c>
    </row>
    <row r="51" spans="1:9" x14ac:dyDescent="0.45">
      <c r="A51">
        <v>188</v>
      </c>
      <c r="B51" s="2">
        <v>107402.73</v>
      </c>
      <c r="C51" s="2" t="s">
        <v>9</v>
      </c>
      <c r="D51">
        <v>33</v>
      </c>
      <c r="E51" t="s">
        <v>10</v>
      </c>
      <c r="F51" t="s">
        <v>19</v>
      </c>
      <c r="G51" t="s">
        <v>12</v>
      </c>
      <c r="H51" t="s">
        <v>13</v>
      </c>
      <c r="I51" t="s">
        <v>17</v>
      </c>
    </row>
    <row r="52" spans="1:9" x14ac:dyDescent="0.45">
      <c r="A52">
        <v>8</v>
      </c>
      <c r="B52" s="2">
        <v>61312.44</v>
      </c>
      <c r="C52" s="2" t="s">
        <v>15</v>
      </c>
      <c r="D52">
        <v>34</v>
      </c>
      <c r="E52" t="s">
        <v>10</v>
      </c>
      <c r="F52" t="s">
        <v>22</v>
      </c>
      <c r="G52" t="s">
        <v>26</v>
      </c>
      <c r="H52" t="s">
        <v>21</v>
      </c>
      <c r="I52" t="s">
        <v>17</v>
      </c>
    </row>
    <row r="53" spans="1:9" x14ac:dyDescent="0.45">
      <c r="A53">
        <v>29</v>
      </c>
      <c r="B53" s="2">
        <v>148904.06</v>
      </c>
      <c r="C53" s="2" t="s">
        <v>9</v>
      </c>
      <c r="D53">
        <v>34</v>
      </c>
      <c r="E53" t="s">
        <v>10</v>
      </c>
      <c r="F53" t="s">
        <v>16</v>
      </c>
      <c r="G53" t="s">
        <v>26</v>
      </c>
      <c r="H53" t="s">
        <v>21</v>
      </c>
      <c r="I53" t="s">
        <v>14</v>
      </c>
    </row>
    <row r="54" spans="1:9" x14ac:dyDescent="0.45">
      <c r="A54">
        <v>76</v>
      </c>
      <c r="B54" s="2">
        <v>73344.75</v>
      </c>
      <c r="C54" s="2" t="s">
        <v>15</v>
      </c>
      <c r="D54">
        <v>34</v>
      </c>
      <c r="E54" t="s">
        <v>10</v>
      </c>
      <c r="F54" t="s">
        <v>16</v>
      </c>
      <c r="G54" t="s">
        <v>20</v>
      </c>
      <c r="H54" t="s">
        <v>10</v>
      </c>
      <c r="I54" t="s">
        <v>17</v>
      </c>
    </row>
    <row r="55" spans="1:9" x14ac:dyDescent="0.45">
      <c r="A55">
        <v>189</v>
      </c>
      <c r="B55" s="2">
        <v>57068.28</v>
      </c>
      <c r="C55" s="2" t="s">
        <v>15</v>
      </c>
      <c r="D55">
        <v>34</v>
      </c>
      <c r="E55" t="s">
        <v>10</v>
      </c>
      <c r="F55" t="s">
        <v>19</v>
      </c>
      <c r="G55" t="s">
        <v>24</v>
      </c>
      <c r="H55" t="s">
        <v>21</v>
      </c>
      <c r="I55" t="s">
        <v>17</v>
      </c>
    </row>
    <row r="56" spans="1:9" x14ac:dyDescent="0.45">
      <c r="A56">
        <v>87</v>
      </c>
      <c r="B56" s="2">
        <v>64900.77</v>
      </c>
      <c r="C56" s="2" t="s">
        <v>15</v>
      </c>
      <c r="D56">
        <v>35</v>
      </c>
      <c r="E56" t="s">
        <v>10</v>
      </c>
      <c r="F56" t="s">
        <v>22</v>
      </c>
      <c r="G56" t="s">
        <v>12</v>
      </c>
      <c r="H56" t="s">
        <v>25</v>
      </c>
      <c r="I56" t="s">
        <v>17</v>
      </c>
    </row>
    <row r="57" spans="1:9" x14ac:dyDescent="0.45">
      <c r="A57">
        <v>96</v>
      </c>
      <c r="B57" s="2">
        <v>48047.24</v>
      </c>
      <c r="C57" s="2" t="s">
        <v>23</v>
      </c>
      <c r="D57">
        <v>35</v>
      </c>
      <c r="E57" t="s">
        <v>18</v>
      </c>
      <c r="F57" t="s">
        <v>19</v>
      </c>
      <c r="G57" t="s">
        <v>26</v>
      </c>
      <c r="H57" t="s">
        <v>10</v>
      </c>
      <c r="I57" t="s">
        <v>17</v>
      </c>
    </row>
    <row r="58" spans="1:9" x14ac:dyDescent="0.45">
      <c r="A58">
        <v>164</v>
      </c>
      <c r="B58" s="2">
        <v>83606.91</v>
      </c>
      <c r="C58" s="2" t="s">
        <v>15</v>
      </c>
      <c r="D58">
        <v>35</v>
      </c>
      <c r="E58" t="s">
        <v>10</v>
      </c>
      <c r="F58" t="s">
        <v>19</v>
      </c>
      <c r="G58" t="s">
        <v>26</v>
      </c>
      <c r="H58" t="s">
        <v>10</v>
      </c>
      <c r="I58" t="s">
        <v>17</v>
      </c>
    </row>
    <row r="59" spans="1:9" x14ac:dyDescent="0.45">
      <c r="A59">
        <v>22</v>
      </c>
      <c r="B59" s="2">
        <v>72533.47</v>
      </c>
      <c r="C59" s="2" t="s">
        <v>15</v>
      </c>
      <c r="D59">
        <v>36</v>
      </c>
      <c r="E59" t="s">
        <v>10</v>
      </c>
      <c r="F59" t="s">
        <v>19</v>
      </c>
      <c r="G59" t="s">
        <v>26</v>
      </c>
      <c r="H59" t="s">
        <v>10</v>
      </c>
      <c r="I59" t="s">
        <v>17</v>
      </c>
    </row>
    <row r="60" spans="1:9" x14ac:dyDescent="0.45">
      <c r="A60">
        <v>78</v>
      </c>
      <c r="B60" s="2">
        <v>62204.22</v>
      </c>
      <c r="C60" s="2" t="s">
        <v>15</v>
      </c>
      <c r="D60">
        <v>36</v>
      </c>
      <c r="E60" t="s">
        <v>10</v>
      </c>
      <c r="F60" t="s">
        <v>19</v>
      </c>
      <c r="G60" t="s">
        <v>20</v>
      </c>
      <c r="H60" t="s">
        <v>21</v>
      </c>
      <c r="I60" t="s">
        <v>17</v>
      </c>
    </row>
    <row r="61" spans="1:9" x14ac:dyDescent="0.45">
      <c r="A61">
        <v>94</v>
      </c>
      <c r="B61" s="2">
        <v>65426.85</v>
      </c>
      <c r="C61" s="2" t="s">
        <v>15</v>
      </c>
      <c r="D61">
        <v>36</v>
      </c>
      <c r="E61" t="s">
        <v>18</v>
      </c>
      <c r="F61" t="s">
        <v>22</v>
      </c>
      <c r="G61" t="s">
        <v>12</v>
      </c>
      <c r="H61" t="s">
        <v>10</v>
      </c>
      <c r="I61" t="s">
        <v>17</v>
      </c>
    </row>
    <row r="62" spans="1:9" x14ac:dyDescent="0.45">
      <c r="A62">
        <v>100</v>
      </c>
      <c r="B62" s="2">
        <v>67909.52</v>
      </c>
      <c r="C62" s="2" t="s">
        <v>15</v>
      </c>
      <c r="D62">
        <v>36</v>
      </c>
      <c r="E62" t="s">
        <v>10</v>
      </c>
      <c r="F62" t="s">
        <v>16</v>
      </c>
      <c r="G62" t="s">
        <v>12</v>
      </c>
      <c r="H62" t="s">
        <v>21</v>
      </c>
      <c r="I62" t="s">
        <v>14</v>
      </c>
    </row>
    <row r="63" spans="1:9" x14ac:dyDescent="0.45">
      <c r="A63">
        <v>187</v>
      </c>
      <c r="B63" s="2">
        <v>228724.8</v>
      </c>
      <c r="C63" s="2" t="s">
        <v>9</v>
      </c>
      <c r="D63">
        <v>36</v>
      </c>
      <c r="E63" t="s">
        <v>10</v>
      </c>
      <c r="F63" t="s">
        <v>11</v>
      </c>
      <c r="G63" t="s">
        <v>12</v>
      </c>
      <c r="H63" t="s">
        <v>13</v>
      </c>
      <c r="I63" t="s">
        <v>17</v>
      </c>
    </row>
    <row r="64" spans="1:9" x14ac:dyDescent="0.45">
      <c r="A64">
        <v>2</v>
      </c>
      <c r="B64" s="2">
        <v>71054.23</v>
      </c>
      <c r="C64" s="2" t="s">
        <v>15</v>
      </c>
      <c r="D64">
        <v>37</v>
      </c>
      <c r="E64" t="s">
        <v>10</v>
      </c>
      <c r="F64" t="s">
        <v>16</v>
      </c>
      <c r="G64" t="s">
        <v>12</v>
      </c>
      <c r="H64" t="s">
        <v>10</v>
      </c>
      <c r="I64" t="s">
        <v>17</v>
      </c>
    </row>
    <row r="65" spans="1:9" x14ac:dyDescent="0.45">
      <c r="A65">
        <v>15</v>
      </c>
      <c r="B65" s="2">
        <v>68010.559999999998</v>
      </c>
      <c r="C65" s="2" t="s">
        <v>15</v>
      </c>
      <c r="D65">
        <v>37</v>
      </c>
      <c r="E65" t="s">
        <v>18</v>
      </c>
      <c r="F65" t="s">
        <v>16</v>
      </c>
      <c r="G65" t="s">
        <v>12</v>
      </c>
      <c r="H65" t="s">
        <v>21</v>
      </c>
      <c r="I65" t="s">
        <v>17</v>
      </c>
    </row>
    <row r="66" spans="1:9" x14ac:dyDescent="0.45">
      <c r="A66">
        <v>39</v>
      </c>
      <c r="B66" s="2">
        <v>69782.820000000007</v>
      </c>
      <c r="C66" s="2" t="s">
        <v>15</v>
      </c>
      <c r="D66">
        <v>37</v>
      </c>
      <c r="E66" t="s">
        <v>10</v>
      </c>
      <c r="F66" t="s">
        <v>22</v>
      </c>
      <c r="G66" t="s">
        <v>12</v>
      </c>
      <c r="H66" t="s">
        <v>21</v>
      </c>
      <c r="I66" t="s">
        <v>17</v>
      </c>
    </row>
    <row r="67" spans="1:9" x14ac:dyDescent="0.45">
      <c r="A67">
        <v>59</v>
      </c>
      <c r="B67" s="2">
        <v>68853.27</v>
      </c>
      <c r="C67" s="2" t="s">
        <v>15</v>
      </c>
      <c r="D67">
        <v>37</v>
      </c>
      <c r="E67" t="s">
        <v>10</v>
      </c>
      <c r="F67" t="s">
        <v>19</v>
      </c>
      <c r="G67" t="s">
        <v>26</v>
      </c>
      <c r="H67" t="s">
        <v>10</v>
      </c>
      <c r="I67" t="s">
        <v>17</v>
      </c>
    </row>
    <row r="68" spans="1:9" x14ac:dyDescent="0.45">
      <c r="A68">
        <v>61</v>
      </c>
      <c r="B68" s="2">
        <v>50903.67</v>
      </c>
      <c r="C68" s="2" t="s">
        <v>15</v>
      </c>
      <c r="D68">
        <v>37</v>
      </c>
      <c r="E68" t="s">
        <v>18</v>
      </c>
      <c r="F68" t="s">
        <v>11</v>
      </c>
      <c r="G68" t="s">
        <v>26</v>
      </c>
      <c r="H68" t="s">
        <v>13</v>
      </c>
      <c r="I68" t="s">
        <v>14</v>
      </c>
    </row>
    <row r="69" spans="1:9" x14ac:dyDescent="0.45">
      <c r="A69">
        <v>149</v>
      </c>
      <c r="B69" s="2">
        <v>64883.76</v>
      </c>
      <c r="C69" s="2" t="s">
        <v>15</v>
      </c>
      <c r="D69">
        <v>37</v>
      </c>
      <c r="E69" t="s">
        <v>18</v>
      </c>
      <c r="F69" t="s">
        <v>19</v>
      </c>
      <c r="G69" t="s">
        <v>26</v>
      </c>
      <c r="H69" t="s">
        <v>10</v>
      </c>
      <c r="I69" t="s">
        <v>17</v>
      </c>
    </row>
    <row r="70" spans="1:9" x14ac:dyDescent="0.45">
      <c r="A70">
        <v>152</v>
      </c>
      <c r="B70" s="2">
        <v>78267.839999999997</v>
      </c>
      <c r="C70" s="2" t="s">
        <v>15</v>
      </c>
      <c r="D70">
        <v>37</v>
      </c>
      <c r="E70" t="s">
        <v>10</v>
      </c>
      <c r="F70" t="s">
        <v>19</v>
      </c>
      <c r="G70" t="s">
        <v>26</v>
      </c>
      <c r="H70" t="s">
        <v>10</v>
      </c>
      <c r="I70" t="s">
        <v>14</v>
      </c>
    </row>
    <row r="71" spans="1:9" x14ac:dyDescent="0.45">
      <c r="A71">
        <v>163</v>
      </c>
      <c r="B71" s="2">
        <v>91713.03</v>
      </c>
      <c r="C71" s="2" t="s">
        <v>9</v>
      </c>
      <c r="D71">
        <v>37</v>
      </c>
      <c r="E71" t="s">
        <v>10</v>
      </c>
      <c r="F71" t="s">
        <v>11</v>
      </c>
      <c r="G71" t="s">
        <v>12</v>
      </c>
      <c r="H71" t="s">
        <v>10</v>
      </c>
      <c r="I71" t="s">
        <v>17</v>
      </c>
    </row>
    <row r="72" spans="1:9" x14ac:dyDescent="0.45">
      <c r="A72">
        <v>3</v>
      </c>
      <c r="B72" s="2">
        <v>82740.86</v>
      </c>
      <c r="C72" s="2" t="s">
        <v>9</v>
      </c>
      <c r="D72">
        <v>38</v>
      </c>
      <c r="E72" t="s">
        <v>18</v>
      </c>
      <c r="F72" t="s">
        <v>19</v>
      </c>
      <c r="G72" t="s">
        <v>20</v>
      </c>
      <c r="H72" t="s">
        <v>10</v>
      </c>
      <c r="I72" t="s">
        <v>14</v>
      </c>
    </row>
    <row r="73" spans="1:9" x14ac:dyDescent="0.45">
      <c r="A73">
        <v>71</v>
      </c>
      <c r="B73" s="2">
        <v>81617.78</v>
      </c>
      <c r="C73" s="2" t="s">
        <v>9</v>
      </c>
      <c r="D73">
        <v>38</v>
      </c>
      <c r="E73" t="s">
        <v>10</v>
      </c>
      <c r="F73" t="s">
        <v>22</v>
      </c>
      <c r="G73" t="s">
        <v>26</v>
      </c>
      <c r="H73" t="s">
        <v>10</v>
      </c>
      <c r="I73" t="s">
        <v>14</v>
      </c>
    </row>
    <row r="74" spans="1:9" x14ac:dyDescent="0.45">
      <c r="A74">
        <v>150</v>
      </c>
      <c r="B74" s="2">
        <v>5400</v>
      </c>
      <c r="C74" s="2" t="s">
        <v>23</v>
      </c>
      <c r="D74">
        <v>38</v>
      </c>
      <c r="E74" t="s">
        <v>18</v>
      </c>
      <c r="F74" t="s">
        <v>22</v>
      </c>
      <c r="G74" t="s">
        <v>20</v>
      </c>
      <c r="H74" t="s">
        <v>21</v>
      </c>
      <c r="I74" t="s">
        <v>17</v>
      </c>
    </row>
    <row r="75" spans="1:9" x14ac:dyDescent="0.45">
      <c r="A75">
        <v>175</v>
      </c>
      <c r="B75" s="2">
        <v>85983.79</v>
      </c>
      <c r="C75" s="2" t="s">
        <v>15</v>
      </c>
      <c r="D75">
        <v>38</v>
      </c>
      <c r="E75" t="s">
        <v>10</v>
      </c>
      <c r="F75" t="s">
        <v>22</v>
      </c>
      <c r="G75" t="s">
        <v>20</v>
      </c>
      <c r="H75" t="s">
        <v>10</v>
      </c>
      <c r="I75" t="s">
        <v>17</v>
      </c>
    </row>
    <row r="76" spans="1:9" x14ac:dyDescent="0.45">
      <c r="A76">
        <v>177</v>
      </c>
      <c r="B76" s="2">
        <v>81496.740000000005</v>
      </c>
      <c r="C76" s="2" t="s">
        <v>15</v>
      </c>
      <c r="D76">
        <v>38</v>
      </c>
      <c r="E76" t="s">
        <v>10</v>
      </c>
      <c r="F76" t="s">
        <v>16</v>
      </c>
      <c r="G76" t="s">
        <v>20</v>
      </c>
      <c r="H76" t="s">
        <v>10</v>
      </c>
      <c r="I76" t="s">
        <v>14</v>
      </c>
    </row>
    <row r="77" spans="1:9" x14ac:dyDescent="0.45">
      <c r="A77">
        <v>23</v>
      </c>
      <c r="B77" s="2">
        <v>16400</v>
      </c>
      <c r="C77" s="2" t="s">
        <v>23</v>
      </c>
      <c r="D77">
        <v>39</v>
      </c>
      <c r="E77" t="s">
        <v>10</v>
      </c>
      <c r="F77" t="s">
        <v>22</v>
      </c>
      <c r="G77" t="s">
        <v>12</v>
      </c>
      <c r="H77" t="s">
        <v>21</v>
      </c>
      <c r="I77" t="s">
        <v>14</v>
      </c>
    </row>
    <row r="78" spans="1:9" x14ac:dyDescent="0.45">
      <c r="A78">
        <v>37</v>
      </c>
      <c r="B78" s="2">
        <v>80150.240000000005</v>
      </c>
      <c r="C78" s="2" t="s">
        <v>15</v>
      </c>
      <c r="D78">
        <v>39</v>
      </c>
      <c r="E78" t="s">
        <v>10</v>
      </c>
      <c r="F78" t="s">
        <v>22</v>
      </c>
      <c r="G78" t="s">
        <v>24</v>
      </c>
      <c r="H78" t="s">
        <v>10</v>
      </c>
      <c r="I78" t="s">
        <v>17</v>
      </c>
    </row>
    <row r="79" spans="1:9" x14ac:dyDescent="0.45">
      <c r="A79">
        <v>107</v>
      </c>
      <c r="B79" s="2">
        <v>85823.15</v>
      </c>
      <c r="C79" s="2" t="s">
        <v>15</v>
      </c>
      <c r="D79">
        <v>39</v>
      </c>
      <c r="E79" t="s">
        <v>10</v>
      </c>
      <c r="F79" t="s">
        <v>22</v>
      </c>
      <c r="G79" t="s">
        <v>20</v>
      </c>
      <c r="H79" t="s">
        <v>10</v>
      </c>
      <c r="I79" t="s">
        <v>17</v>
      </c>
    </row>
    <row r="80" spans="1:9" x14ac:dyDescent="0.45">
      <c r="A80">
        <v>145</v>
      </c>
      <c r="B80" s="2">
        <v>85350.66</v>
      </c>
      <c r="C80" s="2" t="s">
        <v>15</v>
      </c>
      <c r="D80">
        <v>39</v>
      </c>
      <c r="E80" t="s">
        <v>10</v>
      </c>
      <c r="F80" t="s">
        <v>19</v>
      </c>
      <c r="G80" t="s">
        <v>20</v>
      </c>
      <c r="H80" t="s">
        <v>25</v>
      </c>
      <c r="I80" t="s">
        <v>17</v>
      </c>
    </row>
    <row r="81" spans="1:9" x14ac:dyDescent="0.45">
      <c r="A81">
        <v>57</v>
      </c>
      <c r="B81" s="2">
        <v>61540.4</v>
      </c>
      <c r="C81" s="2" t="s">
        <v>15</v>
      </c>
      <c r="D81">
        <v>40</v>
      </c>
      <c r="E81" t="s">
        <v>18</v>
      </c>
      <c r="F81" t="s">
        <v>22</v>
      </c>
      <c r="G81" t="s">
        <v>12</v>
      </c>
      <c r="H81" t="s">
        <v>13</v>
      </c>
      <c r="I81" t="s">
        <v>14</v>
      </c>
    </row>
    <row r="82" spans="1:9" x14ac:dyDescent="0.45">
      <c r="A82">
        <v>13</v>
      </c>
      <c r="B82" s="2">
        <v>61604.84</v>
      </c>
      <c r="C82" s="2" t="s">
        <v>15</v>
      </c>
      <c r="D82">
        <v>41</v>
      </c>
      <c r="E82" t="s">
        <v>10</v>
      </c>
      <c r="F82" t="s">
        <v>19</v>
      </c>
      <c r="G82" t="s">
        <v>24</v>
      </c>
      <c r="H82" t="s">
        <v>21</v>
      </c>
      <c r="I82" t="s">
        <v>17</v>
      </c>
    </row>
    <row r="83" spans="1:9" x14ac:dyDescent="0.45">
      <c r="A83">
        <v>44</v>
      </c>
      <c r="B83" s="2">
        <v>84462.27</v>
      </c>
      <c r="C83" s="2" t="s">
        <v>15</v>
      </c>
      <c r="D83">
        <v>41</v>
      </c>
      <c r="E83" t="s">
        <v>10</v>
      </c>
      <c r="F83" t="s">
        <v>19</v>
      </c>
      <c r="G83" t="s">
        <v>20</v>
      </c>
      <c r="H83" t="s">
        <v>10</v>
      </c>
      <c r="I83" t="s">
        <v>17</v>
      </c>
    </row>
    <row r="84" spans="1:9" x14ac:dyDescent="0.45">
      <c r="A84">
        <v>156</v>
      </c>
      <c r="B84" s="2">
        <v>81113.22</v>
      </c>
      <c r="C84" s="2" t="s">
        <v>15</v>
      </c>
      <c r="D84">
        <v>41</v>
      </c>
      <c r="E84" t="s">
        <v>10</v>
      </c>
      <c r="F84" t="s">
        <v>11</v>
      </c>
      <c r="G84" t="s">
        <v>12</v>
      </c>
      <c r="H84" t="s">
        <v>21</v>
      </c>
      <c r="I84" t="s">
        <v>17</v>
      </c>
    </row>
    <row r="85" spans="1:9" x14ac:dyDescent="0.45">
      <c r="A85">
        <v>116</v>
      </c>
      <c r="B85" s="2">
        <v>77695</v>
      </c>
      <c r="C85" s="2" t="s">
        <v>15</v>
      </c>
      <c r="D85">
        <v>41</v>
      </c>
      <c r="E85" t="s">
        <v>10</v>
      </c>
      <c r="F85" t="s">
        <v>22</v>
      </c>
      <c r="G85" t="s">
        <v>12</v>
      </c>
      <c r="H85" t="s">
        <v>25</v>
      </c>
      <c r="I85" t="s">
        <v>14</v>
      </c>
    </row>
    <row r="86" spans="1:9" x14ac:dyDescent="0.45">
      <c r="A86">
        <v>121</v>
      </c>
      <c r="B86" s="2">
        <v>63417.89</v>
      </c>
      <c r="C86" s="2" t="s">
        <v>15</v>
      </c>
      <c r="D86">
        <v>41</v>
      </c>
      <c r="E86" t="s">
        <v>18</v>
      </c>
      <c r="F86" t="s">
        <v>16</v>
      </c>
      <c r="G86" t="s">
        <v>12</v>
      </c>
      <c r="H86" t="s">
        <v>13</v>
      </c>
      <c r="I86" t="s">
        <v>14</v>
      </c>
    </row>
    <row r="87" spans="1:9" x14ac:dyDescent="0.45">
      <c r="A87">
        <v>165</v>
      </c>
      <c r="B87" s="2">
        <v>79921.48</v>
      </c>
      <c r="C87" s="2" t="s">
        <v>15</v>
      </c>
      <c r="D87">
        <v>41</v>
      </c>
      <c r="E87" t="s">
        <v>10</v>
      </c>
      <c r="F87" t="s">
        <v>22</v>
      </c>
      <c r="G87" t="s">
        <v>26</v>
      </c>
      <c r="H87" t="s">
        <v>27</v>
      </c>
      <c r="I87" t="s">
        <v>17</v>
      </c>
    </row>
    <row r="88" spans="1:9" x14ac:dyDescent="0.45">
      <c r="A88">
        <v>82</v>
      </c>
      <c r="B88" s="2">
        <v>53218.22</v>
      </c>
      <c r="C88" s="2" t="s">
        <v>15</v>
      </c>
      <c r="D88">
        <v>42</v>
      </c>
      <c r="E88" t="s">
        <v>10</v>
      </c>
      <c r="F88" t="s">
        <v>19</v>
      </c>
      <c r="G88" t="s">
        <v>24</v>
      </c>
      <c r="H88" t="s">
        <v>21</v>
      </c>
      <c r="I88" t="s">
        <v>17</v>
      </c>
    </row>
    <row r="89" spans="1:9" x14ac:dyDescent="0.45">
      <c r="A89">
        <v>50</v>
      </c>
      <c r="B89" s="2">
        <v>68678.490000000005</v>
      </c>
      <c r="C89" s="2" t="s">
        <v>15</v>
      </c>
      <c r="D89">
        <v>43</v>
      </c>
      <c r="E89" t="s">
        <v>10</v>
      </c>
      <c r="F89" t="s">
        <v>19</v>
      </c>
      <c r="G89" t="s">
        <v>20</v>
      </c>
      <c r="H89" t="s">
        <v>10</v>
      </c>
      <c r="I89" t="s">
        <v>14</v>
      </c>
    </row>
    <row r="90" spans="1:9" x14ac:dyDescent="0.45">
      <c r="A90">
        <v>81</v>
      </c>
      <c r="B90" s="2">
        <v>104102.54</v>
      </c>
      <c r="C90" s="2" t="s">
        <v>9</v>
      </c>
      <c r="D90">
        <v>43</v>
      </c>
      <c r="E90" t="s">
        <v>10</v>
      </c>
      <c r="F90" t="s">
        <v>19</v>
      </c>
      <c r="G90" t="s">
        <v>20</v>
      </c>
      <c r="H90" t="s">
        <v>21</v>
      </c>
      <c r="I90" t="s">
        <v>17</v>
      </c>
    </row>
    <row r="91" spans="1:9" x14ac:dyDescent="0.45">
      <c r="A91">
        <v>159</v>
      </c>
      <c r="B91" s="2">
        <v>73617.33</v>
      </c>
      <c r="C91" s="2" t="s">
        <v>15</v>
      </c>
      <c r="D91">
        <v>43</v>
      </c>
      <c r="E91" t="s">
        <v>18</v>
      </c>
      <c r="F91" t="s">
        <v>19</v>
      </c>
      <c r="G91" t="s">
        <v>24</v>
      </c>
      <c r="H91" t="s">
        <v>21</v>
      </c>
      <c r="I91" t="s">
        <v>17</v>
      </c>
    </row>
    <row r="92" spans="1:9" x14ac:dyDescent="0.45">
      <c r="A92">
        <v>174</v>
      </c>
      <c r="B92" s="2">
        <v>69082.429999999993</v>
      </c>
      <c r="C92" s="2" t="s">
        <v>15</v>
      </c>
      <c r="D92">
        <v>43</v>
      </c>
      <c r="E92" t="s">
        <v>10</v>
      </c>
      <c r="F92" t="s">
        <v>19</v>
      </c>
      <c r="G92" t="s">
        <v>26</v>
      </c>
      <c r="H92" t="s">
        <v>10</v>
      </c>
      <c r="I92" t="s">
        <v>14</v>
      </c>
    </row>
    <row r="93" spans="1:9" x14ac:dyDescent="0.45">
      <c r="A93">
        <v>196</v>
      </c>
      <c r="B93" s="2">
        <v>89959.28</v>
      </c>
      <c r="C93" s="2" t="s">
        <v>9</v>
      </c>
      <c r="D93">
        <v>43</v>
      </c>
      <c r="E93" t="s">
        <v>10</v>
      </c>
      <c r="F93" t="s">
        <v>19</v>
      </c>
      <c r="G93" t="s">
        <v>20</v>
      </c>
      <c r="H93" t="s">
        <v>21</v>
      </c>
      <c r="I93" t="s">
        <v>14</v>
      </c>
    </row>
    <row r="94" spans="1:9" x14ac:dyDescent="0.45">
      <c r="A94">
        <v>198</v>
      </c>
      <c r="B94" s="2">
        <v>44708.26</v>
      </c>
      <c r="C94" s="2" t="s">
        <v>15</v>
      </c>
      <c r="D94">
        <v>43</v>
      </c>
      <c r="E94" t="s">
        <v>10</v>
      </c>
      <c r="F94" t="s">
        <v>22</v>
      </c>
      <c r="G94" t="s">
        <v>26</v>
      </c>
      <c r="H94" t="s">
        <v>27</v>
      </c>
      <c r="I94" t="s">
        <v>14</v>
      </c>
    </row>
    <row r="95" spans="1:9" x14ac:dyDescent="0.45">
      <c r="A95">
        <v>36</v>
      </c>
      <c r="B95" s="2">
        <v>59354.54</v>
      </c>
      <c r="C95" s="2" t="s">
        <v>15</v>
      </c>
      <c r="D95">
        <v>44</v>
      </c>
      <c r="E95" t="s">
        <v>10</v>
      </c>
      <c r="F95" t="s">
        <v>19</v>
      </c>
      <c r="G95" t="s">
        <v>12</v>
      </c>
      <c r="H95" t="s">
        <v>21</v>
      </c>
      <c r="I95" t="s">
        <v>17</v>
      </c>
    </row>
    <row r="96" spans="1:9" x14ac:dyDescent="0.45">
      <c r="A96">
        <v>52</v>
      </c>
      <c r="B96" s="2">
        <v>55020.28</v>
      </c>
      <c r="C96" s="2" t="s">
        <v>15</v>
      </c>
      <c r="D96">
        <v>44</v>
      </c>
      <c r="E96" t="s">
        <v>18</v>
      </c>
      <c r="F96" t="s">
        <v>19</v>
      </c>
      <c r="G96" t="s">
        <v>20</v>
      </c>
      <c r="H96" t="s">
        <v>10</v>
      </c>
      <c r="I96" t="s">
        <v>17</v>
      </c>
    </row>
    <row r="97" spans="1:9" x14ac:dyDescent="0.45">
      <c r="A97">
        <v>58</v>
      </c>
      <c r="B97" s="2">
        <v>84954.87</v>
      </c>
      <c r="C97" s="2" t="s">
        <v>15</v>
      </c>
      <c r="D97">
        <v>44</v>
      </c>
      <c r="E97" t="s">
        <v>10</v>
      </c>
      <c r="F97" t="s">
        <v>19</v>
      </c>
      <c r="G97" t="s">
        <v>12</v>
      </c>
      <c r="H97" t="s">
        <v>21</v>
      </c>
      <c r="I97" t="s">
        <v>17</v>
      </c>
    </row>
    <row r="98" spans="1:9" x14ac:dyDescent="0.45">
      <c r="A98">
        <v>109</v>
      </c>
      <c r="B98" s="2">
        <v>102018.12</v>
      </c>
      <c r="C98" s="2" t="s">
        <v>9</v>
      </c>
      <c r="D98">
        <v>44</v>
      </c>
      <c r="E98" t="s">
        <v>18</v>
      </c>
      <c r="F98" t="s">
        <v>16</v>
      </c>
      <c r="G98" t="s">
        <v>12</v>
      </c>
      <c r="H98" t="s">
        <v>10</v>
      </c>
      <c r="I98" t="s">
        <v>17</v>
      </c>
    </row>
    <row r="99" spans="1:9" x14ac:dyDescent="0.45">
      <c r="A99">
        <v>118</v>
      </c>
      <c r="B99" s="2">
        <v>62189.67</v>
      </c>
      <c r="C99" s="2" t="s">
        <v>15</v>
      </c>
      <c r="D99">
        <v>44</v>
      </c>
      <c r="E99" t="s">
        <v>10</v>
      </c>
      <c r="F99" t="s">
        <v>22</v>
      </c>
      <c r="G99" t="s">
        <v>12</v>
      </c>
      <c r="H99" t="s">
        <v>25</v>
      </c>
      <c r="I99" t="s">
        <v>14</v>
      </c>
    </row>
    <row r="100" spans="1:9" x14ac:dyDescent="0.45">
      <c r="A100">
        <v>183</v>
      </c>
      <c r="B100" s="2">
        <v>82754.929999999993</v>
      </c>
      <c r="C100" s="2" t="s">
        <v>15</v>
      </c>
      <c r="D100">
        <v>44</v>
      </c>
      <c r="E100" t="s">
        <v>10</v>
      </c>
      <c r="F100" t="s">
        <v>19</v>
      </c>
      <c r="G100" t="s">
        <v>12</v>
      </c>
      <c r="H100" t="s">
        <v>21</v>
      </c>
      <c r="I100" t="s">
        <v>17</v>
      </c>
    </row>
    <row r="101" spans="1:9" x14ac:dyDescent="0.45">
      <c r="A101">
        <v>21</v>
      </c>
      <c r="B101" s="2">
        <v>99257.74</v>
      </c>
      <c r="C101" s="2" t="s">
        <v>9</v>
      </c>
      <c r="D101">
        <v>45</v>
      </c>
      <c r="E101" t="s">
        <v>10</v>
      </c>
      <c r="F101" t="s">
        <v>22</v>
      </c>
      <c r="G101" t="s">
        <v>12</v>
      </c>
      <c r="H101" t="s">
        <v>10</v>
      </c>
      <c r="I101" t="s">
        <v>17</v>
      </c>
    </row>
    <row r="102" spans="1:9" x14ac:dyDescent="0.45">
      <c r="A102">
        <v>53</v>
      </c>
      <c r="B102" s="2">
        <v>96612.94</v>
      </c>
      <c r="C102" s="2" t="s">
        <v>9</v>
      </c>
      <c r="D102">
        <v>45</v>
      </c>
      <c r="E102" t="s">
        <v>10</v>
      </c>
      <c r="F102" t="s">
        <v>19</v>
      </c>
      <c r="G102" t="s">
        <v>12</v>
      </c>
      <c r="H102" t="s">
        <v>10</v>
      </c>
      <c r="I102" t="s">
        <v>14</v>
      </c>
    </row>
    <row r="103" spans="1:9" x14ac:dyDescent="0.45">
      <c r="A103">
        <v>75</v>
      </c>
      <c r="B103" s="2">
        <v>74289.09</v>
      </c>
      <c r="C103" s="2" t="s">
        <v>15</v>
      </c>
      <c r="D103">
        <v>45</v>
      </c>
      <c r="E103" t="s">
        <v>18</v>
      </c>
      <c r="F103" t="s">
        <v>19</v>
      </c>
      <c r="G103" t="s">
        <v>20</v>
      </c>
      <c r="H103" t="s">
        <v>10</v>
      </c>
      <c r="I103" t="s">
        <v>14</v>
      </c>
    </row>
    <row r="104" spans="1:9" x14ac:dyDescent="0.45">
      <c r="A104">
        <v>89</v>
      </c>
      <c r="B104" s="2">
        <v>98834.87</v>
      </c>
      <c r="C104" s="2" t="s">
        <v>9</v>
      </c>
      <c r="D104">
        <v>45</v>
      </c>
      <c r="E104" t="s">
        <v>18</v>
      </c>
      <c r="F104" t="s">
        <v>16</v>
      </c>
      <c r="G104" t="s">
        <v>24</v>
      </c>
      <c r="H104" t="s">
        <v>21</v>
      </c>
      <c r="I104" t="s">
        <v>17</v>
      </c>
    </row>
    <row r="105" spans="1:9" x14ac:dyDescent="0.45">
      <c r="A105">
        <v>126</v>
      </c>
      <c r="B105" s="2">
        <v>74631.67</v>
      </c>
      <c r="C105" s="2" t="s">
        <v>15</v>
      </c>
      <c r="D105">
        <v>45</v>
      </c>
      <c r="E105" t="s">
        <v>10</v>
      </c>
      <c r="F105" t="s">
        <v>22</v>
      </c>
      <c r="G105" t="s">
        <v>24</v>
      </c>
      <c r="H105" t="s">
        <v>10</v>
      </c>
      <c r="I105" t="s">
        <v>17</v>
      </c>
    </row>
    <row r="106" spans="1:9" x14ac:dyDescent="0.45">
      <c r="A106">
        <v>178</v>
      </c>
      <c r="B106" s="2">
        <v>58518.39</v>
      </c>
      <c r="C106" s="2" t="s">
        <v>15</v>
      </c>
      <c r="D106">
        <v>46</v>
      </c>
      <c r="E106" t="s">
        <v>18</v>
      </c>
      <c r="F106" t="s">
        <v>19</v>
      </c>
      <c r="G106" t="s">
        <v>12</v>
      </c>
      <c r="H106" t="s">
        <v>21</v>
      </c>
      <c r="I106" t="s">
        <v>17</v>
      </c>
    </row>
    <row r="107" spans="1:9" x14ac:dyDescent="0.45">
      <c r="A107">
        <v>41</v>
      </c>
      <c r="B107" s="2">
        <v>69983.3</v>
      </c>
      <c r="C107" s="2" t="s">
        <v>15</v>
      </c>
      <c r="D107">
        <v>47</v>
      </c>
      <c r="E107" t="s">
        <v>10</v>
      </c>
      <c r="F107" t="s">
        <v>19</v>
      </c>
      <c r="G107" t="s">
        <v>20</v>
      </c>
      <c r="H107" t="s">
        <v>10</v>
      </c>
      <c r="I107" t="s">
        <v>17</v>
      </c>
    </row>
    <row r="108" spans="1:9" x14ac:dyDescent="0.45">
      <c r="A108">
        <v>85</v>
      </c>
      <c r="B108" s="2">
        <v>57280.38</v>
      </c>
      <c r="C108" s="2" t="s">
        <v>15</v>
      </c>
      <c r="D108">
        <v>47</v>
      </c>
      <c r="E108" t="s">
        <v>18</v>
      </c>
      <c r="F108" t="s">
        <v>11</v>
      </c>
      <c r="G108" t="s">
        <v>12</v>
      </c>
      <c r="H108" t="s">
        <v>13</v>
      </c>
      <c r="I108" t="s">
        <v>17</v>
      </c>
    </row>
    <row r="109" spans="1:9" x14ac:dyDescent="0.45">
      <c r="A109">
        <v>117</v>
      </c>
      <c r="B109" s="2">
        <v>91222.51</v>
      </c>
      <c r="C109" s="2" t="s">
        <v>9</v>
      </c>
      <c r="D109">
        <v>47</v>
      </c>
      <c r="E109" t="s">
        <v>10</v>
      </c>
      <c r="F109" t="s">
        <v>19</v>
      </c>
      <c r="G109" t="s">
        <v>12</v>
      </c>
      <c r="H109" t="s">
        <v>25</v>
      </c>
      <c r="I109" t="s">
        <v>14</v>
      </c>
    </row>
    <row r="110" spans="1:9" x14ac:dyDescent="0.45">
      <c r="A110">
        <v>124</v>
      </c>
      <c r="B110" s="2">
        <v>46529.36</v>
      </c>
      <c r="C110" s="2" t="s">
        <v>23</v>
      </c>
      <c r="D110">
        <v>47</v>
      </c>
      <c r="E110" t="s">
        <v>10</v>
      </c>
      <c r="F110" t="s">
        <v>22</v>
      </c>
      <c r="G110" t="s">
        <v>20</v>
      </c>
      <c r="H110" t="s">
        <v>21</v>
      </c>
      <c r="I110" t="s">
        <v>14</v>
      </c>
    </row>
    <row r="111" spans="1:9" x14ac:dyDescent="0.45">
      <c r="A111">
        <v>134</v>
      </c>
      <c r="B111" s="2">
        <v>62497.17</v>
      </c>
      <c r="C111" s="2" t="s">
        <v>15</v>
      </c>
      <c r="D111">
        <v>47</v>
      </c>
      <c r="E111" t="s">
        <v>18</v>
      </c>
      <c r="F111" t="s">
        <v>11</v>
      </c>
      <c r="G111" t="s">
        <v>26</v>
      </c>
      <c r="H111" t="s">
        <v>21</v>
      </c>
      <c r="I111" t="s">
        <v>17</v>
      </c>
    </row>
    <row r="112" spans="1:9" x14ac:dyDescent="0.45">
      <c r="A112">
        <v>18</v>
      </c>
      <c r="B112" s="2">
        <v>74757.45</v>
      </c>
      <c r="C112" s="2" t="s">
        <v>15</v>
      </c>
      <c r="D112">
        <v>48</v>
      </c>
      <c r="E112" t="s">
        <v>18</v>
      </c>
      <c r="F112" t="s">
        <v>22</v>
      </c>
      <c r="G112" t="s">
        <v>20</v>
      </c>
      <c r="H112" t="s">
        <v>13</v>
      </c>
      <c r="I112" t="s">
        <v>14</v>
      </c>
    </row>
    <row r="113" spans="1:9" x14ac:dyDescent="0.45">
      <c r="A113">
        <v>24</v>
      </c>
      <c r="B113" s="2">
        <v>51905.62</v>
      </c>
      <c r="C113" s="2" t="s">
        <v>15</v>
      </c>
      <c r="D113">
        <v>48</v>
      </c>
      <c r="E113" t="s">
        <v>10</v>
      </c>
      <c r="F113" t="s">
        <v>22</v>
      </c>
      <c r="G113" t="s">
        <v>26</v>
      </c>
      <c r="H113" t="s">
        <v>10</v>
      </c>
      <c r="I113" t="s">
        <v>14</v>
      </c>
    </row>
    <row r="114" spans="1:9" x14ac:dyDescent="0.45">
      <c r="A114">
        <v>32</v>
      </c>
      <c r="B114" s="2">
        <v>2400</v>
      </c>
      <c r="C114" s="2" t="s">
        <v>23</v>
      </c>
      <c r="D114">
        <v>48</v>
      </c>
      <c r="E114" t="s">
        <v>18</v>
      </c>
      <c r="F114" t="s">
        <v>22</v>
      </c>
      <c r="G114" t="s">
        <v>24</v>
      </c>
      <c r="H114" t="s">
        <v>10</v>
      </c>
      <c r="I114" t="s">
        <v>17</v>
      </c>
    </row>
    <row r="115" spans="1:9" x14ac:dyDescent="0.45">
      <c r="A115">
        <v>79</v>
      </c>
      <c r="B115" s="2">
        <v>32373.65</v>
      </c>
      <c r="C115" s="2" t="s">
        <v>23</v>
      </c>
      <c r="D115">
        <v>48</v>
      </c>
      <c r="E115" t="s">
        <v>18</v>
      </c>
      <c r="F115" t="s">
        <v>22</v>
      </c>
      <c r="G115" t="s">
        <v>26</v>
      </c>
      <c r="H115" t="s">
        <v>10</v>
      </c>
      <c r="I115" t="s">
        <v>14</v>
      </c>
    </row>
    <row r="116" spans="1:9" x14ac:dyDescent="0.45">
      <c r="A116">
        <v>141</v>
      </c>
      <c r="B116" s="2">
        <v>80618.97</v>
      </c>
      <c r="C116" s="2" t="s">
        <v>15</v>
      </c>
      <c r="D116">
        <v>48</v>
      </c>
      <c r="E116" t="s">
        <v>10</v>
      </c>
      <c r="F116" t="s">
        <v>22</v>
      </c>
      <c r="G116" t="s">
        <v>26</v>
      </c>
      <c r="H116" t="s">
        <v>21</v>
      </c>
      <c r="I116" t="s">
        <v>17</v>
      </c>
    </row>
    <row r="117" spans="1:9" x14ac:dyDescent="0.45">
      <c r="A117">
        <v>143</v>
      </c>
      <c r="B117" s="2">
        <v>78075.19</v>
      </c>
      <c r="C117" s="2" t="s">
        <v>15</v>
      </c>
      <c r="D117">
        <v>48</v>
      </c>
      <c r="E117" t="s">
        <v>10</v>
      </c>
      <c r="F117" t="s">
        <v>22</v>
      </c>
      <c r="G117" t="s">
        <v>12</v>
      </c>
      <c r="H117" t="s">
        <v>10</v>
      </c>
      <c r="I117" t="s">
        <v>17</v>
      </c>
    </row>
    <row r="118" spans="1:9" x14ac:dyDescent="0.45">
      <c r="A118">
        <v>148</v>
      </c>
      <c r="B118" s="2">
        <v>67986.34</v>
      </c>
      <c r="C118" s="2" t="s">
        <v>15</v>
      </c>
      <c r="D118">
        <v>48</v>
      </c>
      <c r="E118" t="s">
        <v>10</v>
      </c>
      <c r="F118" t="s">
        <v>19</v>
      </c>
      <c r="G118" t="s">
        <v>20</v>
      </c>
      <c r="H118" t="s">
        <v>27</v>
      </c>
      <c r="I118" t="s">
        <v>17</v>
      </c>
    </row>
    <row r="119" spans="1:9" x14ac:dyDescent="0.45">
      <c r="A119">
        <v>194</v>
      </c>
      <c r="B119" s="2">
        <v>45155.17</v>
      </c>
      <c r="C119" s="2" t="s">
        <v>15</v>
      </c>
      <c r="D119">
        <v>48</v>
      </c>
      <c r="E119" t="s">
        <v>18</v>
      </c>
      <c r="F119" t="s">
        <v>11</v>
      </c>
      <c r="G119" t="s">
        <v>20</v>
      </c>
      <c r="H119" t="s">
        <v>10</v>
      </c>
      <c r="I119" t="s">
        <v>17</v>
      </c>
    </row>
    <row r="120" spans="1:9" x14ac:dyDescent="0.45">
      <c r="A120">
        <v>7</v>
      </c>
      <c r="B120" s="2">
        <v>92642.1</v>
      </c>
      <c r="C120" s="2" t="s">
        <v>9</v>
      </c>
      <c r="D120">
        <v>49</v>
      </c>
      <c r="E120" t="s">
        <v>18</v>
      </c>
      <c r="F120" t="s">
        <v>22</v>
      </c>
      <c r="G120" t="s">
        <v>20</v>
      </c>
      <c r="H120" t="s">
        <v>25</v>
      </c>
      <c r="I120" t="s">
        <v>17</v>
      </c>
    </row>
    <row r="121" spans="1:9" x14ac:dyDescent="0.45">
      <c r="A121">
        <v>130</v>
      </c>
      <c r="B121" s="2">
        <v>74239.759999999995</v>
      </c>
      <c r="C121" s="2" t="s">
        <v>15</v>
      </c>
      <c r="D121">
        <v>49</v>
      </c>
      <c r="E121" t="s">
        <v>10</v>
      </c>
      <c r="F121" t="s">
        <v>22</v>
      </c>
      <c r="G121" t="s">
        <v>12</v>
      </c>
      <c r="H121" t="s">
        <v>10</v>
      </c>
      <c r="I121" t="s">
        <v>17</v>
      </c>
    </row>
    <row r="122" spans="1:9" x14ac:dyDescent="0.45">
      <c r="A122">
        <v>140</v>
      </c>
      <c r="B122" s="2">
        <v>47833.57</v>
      </c>
      <c r="C122" s="2" t="s">
        <v>15</v>
      </c>
      <c r="D122">
        <v>49</v>
      </c>
      <c r="E122" t="s">
        <v>18</v>
      </c>
      <c r="F122" t="s">
        <v>19</v>
      </c>
      <c r="G122" t="s">
        <v>12</v>
      </c>
      <c r="H122" t="s">
        <v>10</v>
      </c>
      <c r="I122" t="s">
        <v>14</v>
      </c>
    </row>
    <row r="123" spans="1:9" x14ac:dyDescent="0.45">
      <c r="A123">
        <v>151</v>
      </c>
      <c r="B123" s="2">
        <v>53869.97</v>
      </c>
      <c r="C123" s="2" t="s">
        <v>15</v>
      </c>
      <c r="D123">
        <v>49</v>
      </c>
      <c r="E123" t="s">
        <v>10</v>
      </c>
      <c r="F123" t="s">
        <v>22</v>
      </c>
      <c r="G123" t="s">
        <v>12</v>
      </c>
      <c r="H123" t="s">
        <v>25</v>
      </c>
      <c r="I123" t="s">
        <v>17</v>
      </c>
    </row>
    <row r="124" spans="1:9" x14ac:dyDescent="0.45">
      <c r="A124">
        <v>14</v>
      </c>
      <c r="B124" s="2">
        <v>84730.66</v>
      </c>
      <c r="C124" s="2" t="s">
        <v>15</v>
      </c>
      <c r="D124">
        <v>50</v>
      </c>
      <c r="E124" t="s">
        <v>18</v>
      </c>
      <c r="F124" t="s">
        <v>19</v>
      </c>
      <c r="G124" t="s">
        <v>12</v>
      </c>
      <c r="H124" t="s">
        <v>21</v>
      </c>
      <c r="I124" t="s">
        <v>17</v>
      </c>
    </row>
    <row r="125" spans="1:9" x14ac:dyDescent="0.45">
      <c r="A125">
        <v>30</v>
      </c>
      <c r="B125" s="2">
        <v>60043.21</v>
      </c>
      <c r="C125" s="2" t="s">
        <v>15</v>
      </c>
      <c r="D125">
        <v>50</v>
      </c>
      <c r="E125" t="s">
        <v>10</v>
      </c>
      <c r="F125" t="s">
        <v>22</v>
      </c>
      <c r="G125" t="s">
        <v>12</v>
      </c>
      <c r="H125" t="s">
        <v>21</v>
      </c>
      <c r="I125" t="s">
        <v>17</v>
      </c>
    </row>
    <row r="126" spans="1:9" x14ac:dyDescent="0.45">
      <c r="A126">
        <v>42</v>
      </c>
      <c r="B126" s="2">
        <v>74862.600000000006</v>
      </c>
      <c r="C126" s="2" t="s">
        <v>15</v>
      </c>
      <c r="D126">
        <v>50</v>
      </c>
      <c r="E126" t="s">
        <v>10</v>
      </c>
      <c r="F126" t="s">
        <v>22</v>
      </c>
      <c r="G126" t="s">
        <v>12</v>
      </c>
      <c r="H126" t="s">
        <v>21</v>
      </c>
      <c r="I126" t="s">
        <v>17</v>
      </c>
    </row>
    <row r="127" spans="1:9" x14ac:dyDescent="0.45">
      <c r="A127">
        <v>51</v>
      </c>
      <c r="B127" s="2">
        <v>90927.56</v>
      </c>
      <c r="C127" s="2" t="s">
        <v>9</v>
      </c>
      <c r="D127">
        <v>50</v>
      </c>
      <c r="E127" t="s">
        <v>10</v>
      </c>
      <c r="F127" t="s">
        <v>19</v>
      </c>
      <c r="G127" t="s">
        <v>20</v>
      </c>
      <c r="H127" t="s">
        <v>21</v>
      </c>
      <c r="I127" t="s">
        <v>14</v>
      </c>
    </row>
    <row r="128" spans="1:9" x14ac:dyDescent="0.45">
      <c r="A128">
        <v>62</v>
      </c>
      <c r="B128" s="2">
        <v>55482.61</v>
      </c>
      <c r="C128" s="2" t="s">
        <v>15</v>
      </c>
      <c r="D128">
        <v>50</v>
      </c>
      <c r="E128" t="s">
        <v>10</v>
      </c>
      <c r="F128" t="s">
        <v>22</v>
      </c>
      <c r="G128" t="s">
        <v>12</v>
      </c>
      <c r="H128" t="s">
        <v>25</v>
      </c>
      <c r="I128" t="s">
        <v>17</v>
      </c>
    </row>
    <row r="129" spans="1:9" x14ac:dyDescent="0.45">
      <c r="A129">
        <v>91</v>
      </c>
      <c r="B129" s="2">
        <v>76018.990000000005</v>
      </c>
      <c r="C129" s="2" t="s">
        <v>15</v>
      </c>
      <c r="D129">
        <v>50</v>
      </c>
      <c r="E129" t="s">
        <v>10</v>
      </c>
      <c r="F129" t="s">
        <v>19</v>
      </c>
      <c r="G129" t="s">
        <v>24</v>
      </c>
      <c r="H129" t="s">
        <v>10</v>
      </c>
      <c r="I129" t="s">
        <v>17</v>
      </c>
    </row>
    <row r="130" spans="1:9" x14ac:dyDescent="0.45">
      <c r="A130">
        <v>108</v>
      </c>
      <c r="B130" s="2">
        <v>109343.01</v>
      </c>
      <c r="C130" s="2" t="s">
        <v>9</v>
      </c>
      <c r="D130">
        <v>50</v>
      </c>
      <c r="E130" t="s">
        <v>10</v>
      </c>
      <c r="F130" t="s">
        <v>19</v>
      </c>
      <c r="G130" t="s">
        <v>26</v>
      </c>
      <c r="H130" t="s">
        <v>21</v>
      </c>
      <c r="I130" t="s">
        <v>17</v>
      </c>
    </row>
    <row r="131" spans="1:9" x14ac:dyDescent="0.45">
      <c r="A131">
        <v>129</v>
      </c>
      <c r="B131" s="2">
        <v>68361.55</v>
      </c>
      <c r="C131" s="2" t="s">
        <v>15</v>
      </c>
      <c r="D131">
        <v>50</v>
      </c>
      <c r="E131" t="s">
        <v>10</v>
      </c>
      <c r="F131" t="s">
        <v>19</v>
      </c>
      <c r="G131" t="s">
        <v>20</v>
      </c>
      <c r="H131" t="s">
        <v>10</v>
      </c>
      <c r="I131" t="s">
        <v>14</v>
      </c>
    </row>
    <row r="132" spans="1:9" x14ac:dyDescent="0.45">
      <c r="A132">
        <v>197</v>
      </c>
      <c r="B132" s="2">
        <v>91111.1</v>
      </c>
      <c r="C132" s="2" t="s">
        <v>9</v>
      </c>
      <c r="D132">
        <v>50</v>
      </c>
      <c r="E132" t="s">
        <v>10</v>
      </c>
      <c r="F132" t="s">
        <v>19</v>
      </c>
      <c r="G132" t="s">
        <v>12</v>
      </c>
      <c r="H132" t="s">
        <v>25</v>
      </c>
      <c r="I132" t="s">
        <v>17</v>
      </c>
    </row>
    <row r="133" spans="1:9" x14ac:dyDescent="0.45">
      <c r="A133">
        <v>199</v>
      </c>
      <c r="B133" s="2">
        <v>60402.53</v>
      </c>
      <c r="C133" s="2" t="s">
        <v>15</v>
      </c>
      <c r="D133">
        <v>50</v>
      </c>
      <c r="E133" t="s">
        <v>10</v>
      </c>
      <c r="F133" t="s">
        <v>22</v>
      </c>
      <c r="G133" t="s">
        <v>12</v>
      </c>
      <c r="H133" t="s">
        <v>10</v>
      </c>
      <c r="I133" t="s">
        <v>17</v>
      </c>
    </row>
    <row r="134" spans="1:9" x14ac:dyDescent="0.45">
      <c r="A134">
        <v>4</v>
      </c>
      <c r="B134" s="2">
        <v>88260.18</v>
      </c>
      <c r="C134" s="2" t="s">
        <v>9</v>
      </c>
      <c r="D134">
        <v>51</v>
      </c>
      <c r="E134" t="s">
        <v>10</v>
      </c>
      <c r="F134" t="s">
        <v>16</v>
      </c>
      <c r="G134" t="s">
        <v>12</v>
      </c>
      <c r="H134" t="s">
        <v>21</v>
      </c>
      <c r="I134" t="s">
        <v>17</v>
      </c>
    </row>
    <row r="135" spans="1:9" x14ac:dyDescent="0.45">
      <c r="A135">
        <v>31</v>
      </c>
      <c r="B135" s="2">
        <v>72570.34</v>
      </c>
      <c r="C135" s="2" t="s">
        <v>15</v>
      </c>
      <c r="D135">
        <v>51</v>
      </c>
      <c r="E135" t="s">
        <v>10</v>
      </c>
      <c r="F135" t="s">
        <v>19</v>
      </c>
      <c r="G135" t="s">
        <v>24</v>
      </c>
      <c r="H135" t="s">
        <v>13</v>
      </c>
      <c r="I135" t="s">
        <v>17</v>
      </c>
    </row>
    <row r="136" spans="1:9" x14ac:dyDescent="0.45">
      <c r="A136">
        <v>40</v>
      </c>
      <c r="B136" s="2">
        <v>74439.62</v>
      </c>
      <c r="C136" s="2" t="s">
        <v>15</v>
      </c>
      <c r="D136">
        <v>51</v>
      </c>
      <c r="E136" t="s">
        <v>10</v>
      </c>
      <c r="F136" t="s">
        <v>19</v>
      </c>
      <c r="G136" t="s">
        <v>12</v>
      </c>
      <c r="H136" t="s">
        <v>10</v>
      </c>
      <c r="I136" t="s">
        <v>17</v>
      </c>
    </row>
    <row r="137" spans="1:9" x14ac:dyDescent="0.45">
      <c r="A137">
        <v>47</v>
      </c>
      <c r="B137" s="2">
        <v>97036.92</v>
      </c>
      <c r="C137" s="2" t="s">
        <v>9</v>
      </c>
      <c r="D137">
        <v>51</v>
      </c>
      <c r="E137" t="s">
        <v>10</v>
      </c>
      <c r="F137" t="s">
        <v>19</v>
      </c>
      <c r="G137" t="s">
        <v>26</v>
      </c>
      <c r="H137" t="s">
        <v>10</v>
      </c>
      <c r="I137" t="s">
        <v>17</v>
      </c>
    </row>
    <row r="138" spans="1:9" x14ac:dyDescent="0.45">
      <c r="A138">
        <v>72</v>
      </c>
      <c r="B138" s="2">
        <v>5400</v>
      </c>
      <c r="C138" s="2" t="s">
        <v>23</v>
      </c>
      <c r="D138">
        <v>51</v>
      </c>
      <c r="E138" t="s">
        <v>18</v>
      </c>
      <c r="F138" t="s">
        <v>22</v>
      </c>
      <c r="G138" t="s">
        <v>26</v>
      </c>
      <c r="H138" t="s">
        <v>10</v>
      </c>
      <c r="I138" t="s">
        <v>14</v>
      </c>
    </row>
    <row r="139" spans="1:9" x14ac:dyDescent="0.45">
      <c r="A139">
        <v>112</v>
      </c>
      <c r="B139" s="2">
        <v>68527.86</v>
      </c>
      <c r="C139" s="2" t="s">
        <v>15</v>
      </c>
      <c r="D139">
        <v>51</v>
      </c>
      <c r="E139" t="s">
        <v>18</v>
      </c>
      <c r="F139" t="s">
        <v>19</v>
      </c>
      <c r="G139" t="s">
        <v>12</v>
      </c>
      <c r="H139" t="s">
        <v>10</v>
      </c>
      <c r="I139" t="s">
        <v>17</v>
      </c>
    </row>
    <row r="140" spans="1:9" x14ac:dyDescent="0.45">
      <c r="A140">
        <v>191</v>
      </c>
      <c r="B140" s="2">
        <v>72480.289999999994</v>
      </c>
      <c r="C140" s="2" t="s">
        <v>15</v>
      </c>
      <c r="D140">
        <v>51</v>
      </c>
      <c r="E140" t="s">
        <v>10</v>
      </c>
      <c r="F140" t="s">
        <v>22</v>
      </c>
      <c r="G140" t="s">
        <v>24</v>
      </c>
      <c r="H140" t="s">
        <v>10</v>
      </c>
      <c r="I140" t="s">
        <v>17</v>
      </c>
    </row>
    <row r="141" spans="1:9" x14ac:dyDescent="0.45">
      <c r="A141">
        <v>20</v>
      </c>
      <c r="B141" s="2">
        <v>72380.429999999993</v>
      </c>
      <c r="C141" s="2" t="s">
        <v>15</v>
      </c>
      <c r="D141">
        <v>52</v>
      </c>
      <c r="E141" t="s">
        <v>18</v>
      </c>
      <c r="F141" t="s">
        <v>19</v>
      </c>
      <c r="G141" t="s">
        <v>26</v>
      </c>
      <c r="H141" t="s">
        <v>27</v>
      </c>
      <c r="I141" t="s">
        <v>17</v>
      </c>
    </row>
    <row r="142" spans="1:9" x14ac:dyDescent="0.45">
      <c r="A142">
        <v>155</v>
      </c>
      <c r="B142" s="2">
        <v>103112.99</v>
      </c>
      <c r="C142" s="2" t="s">
        <v>9</v>
      </c>
      <c r="D142">
        <v>52</v>
      </c>
      <c r="E142" t="s">
        <v>10</v>
      </c>
      <c r="F142" t="s">
        <v>19</v>
      </c>
      <c r="G142" t="s">
        <v>12</v>
      </c>
      <c r="H142" t="s">
        <v>10</v>
      </c>
      <c r="I142" t="s">
        <v>17</v>
      </c>
    </row>
    <row r="143" spans="1:9" x14ac:dyDescent="0.45">
      <c r="A143">
        <v>132</v>
      </c>
      <c r="B143" s="2">
        <v>86446.49</v>
      </c>
      <c r="C143" s="2" t="s">
        <v>9</v>
      </c>
      <c r="D143">
        <v>52</v>
      </c>
      <c r="E143" t="s">
        <v>10</v>
      </c>
      <c r="F143" t="s">
        <v>11</v>
      </c>
      <c r="G143" t="s">
        <v>20</v>
      </c>
      <c r="H143" t="s">
        <v>10</v>
      </c>
      <c r="I143" t="s">
        <v>14</v>
      </c>
    </row>
    <row r="144" spans="1:9" x14ac:dyDescent="0.45">
      <c r="A144">
        <v>45</v>
      </c>
      <c r="B144" s="2">
        <v>18204</v>
      </c>
      <c r="C144" s="2" t="s">
        <v>23</v>
      </c>
      <c r="D144">
        <v>53</v>
      </c>
      <c r="E144" t="s">
        <v>18</v>
      </c>
      <c r="F144" t="s">
        <v>22</v>
      </c>
      <c r="G144" t="s">
        <v>12</v>
      </c>
      <c r="H144" t="s">
        <v>21</v>
      </c>
      <c r="I144" t="s">
        <v>17</v>
      </c>
    </row>
    <row r="145" spans="1:9" x14ac:dyDescent="0.45">
      <c r="A145">
        <v>122</v>
      </c>
      <c r="B145" s="2">
        <v>91720.04</v>
      </c>
      <c r="C145" s="2" t="s">
        <v>9</v>
      </c>
      <c r="D145">
        <v>53</v>
      </c>
      <c r="E145" t="s">
        <v>10</v>
      </c>
      <c r="F145" t="s">
        <v>22</v>
      </c>
      <c r="G145" t="s">
        <v>12</v>
      </c>
      <c r="H145" t="s">
        <v>10</v>
      </c>
      <c r="I145" t="s">
        <v>17</v>
      </c>
    </row>
    <row r="146" spans="1:9" x14ac:dyDescent="0.45">
      <c r="A146">
        <v>167</v>
      </c>
      <c r="B146" s="2">
        <v>109151.46</v>
      </c>
      <c r="C146" s="2" t="s">
        <v>9</v>
      </c>
      <c r="D146">
        <v>54</v>
      </c>
      <c r="E146" t="s">
        <v>10</v>
      </c>
      <c r="F146" t="s">
        <v>16</v>
      </c>
      <c r="G146" t="s">
        <v>12</v>
      </c>
      <c r="H146" t="s">
        <v>13</v>
      </c>
      <c r="I146" t="s">
        <v>14</v>
      </c>
    </row>
    <row r="147" spans="1:9" x14ac:dyDescent="0.45">
      <c r="A147">
        <v>200</v>
      </c>
      <c r="B147" s="2">
        <v>87095.61</v>
      </c>
      <c r="C147" s="2" t="s">
        <v>15</v>
      </c>
      <c r="D147">
        <v>54</v>
      </c>
      <c r="E147" t="s">
        <v>18</v>
      </c>
      <c r="F147" t="s">
        <v>22</v>
      </c>
      <c r="G147" t="s">
        <v>12</v>
      </c>
      <c r="H147" t="s">
        <v>21</v>
      </c>
      <c r="I147" t="s">
        <v>17</v>
      </c>
    </row>
    <row r="148" spans="1:9" x14ac:dyDescent="0.45">
      <c r="A148">
        <v>10</v>
      </c>
      <c r="B148" s="2">
        <v>80162.899999999994</v>
      </c>
      <c r="C148" s="2" t="s">
        <v>15</v>
      </c>
      <c r="D148">
        <v>55</v>
      </c>
      <c r="E148" t="s">
        <v>10</v>
      </c>
      <c r="F148" t="s">
        <v>22</v>
      </c>
      <c r="G148" t="s">
        <v>26</v>
      </c>
      <c r="H148" t="s">
        <v>21</v>
      </c>
      <c r="I148" t="s">
        <v>17</v>
      </c>
    </row>
    <row r="149" spans="1:9" x14ac:dyDescent="0.45">
      <c r="A149">
        <v>186</v>
      </c>
      <c r="B149" s="2">
        <v>10101</v>
      </c>
      <c r="C149" s="2" t="s">
        <v>23</v>
      </c>
      <c r="D149">
        <v>55</v>
      </c>
      <c r="E149" t="s">
        <v>10</v>
      </c>
      <c r="F149" t="s">
        <v>22</v>
      </c>
      <c r="G149" t="s">
        <v>24</v>
      </c>
      <c r="H149" t="s">
        <v>10</v>
      </c>
      <c r="I149" t="s">
        <v>17</v>
      </c>
    </row>
    <row r="150" spans="1:9" x14ac:dyDescent="0.45">
      <c r="A150">
        <v>193</v>
      </c>
      <c r="B150" s="2">
        <v>22000</v>
      </c>
      <c r="C150" s="2" t="s">
        <v>23</v>
      </c>
      <c r="D150">
        <v>55</v>
      </c>
      <c r="E150" t="s">
        <v>18</v>
      </c>
      <c r="F150" t="s">
        <v>22</v>
      </c>
      <c r="G150" t="s">
        <v>20</v>
      </c>
      <c r="H150" t="s">
        <v>10</v>
      </c>
      <c r="I150" t="s">
        <v>14</v>
      </c>
    </row>
    <row r="151" spans="1:9" x14ac:dyDescent="0.45">
      <c r="A151">
        <v>34</v>
      </c>
      <c r="B151" s="2">
        <v>71558.03</v>
      </c>
      <c r="C151" s="2" t="s">
        <v>9</v>
      </c>
      <c r="D151">
        <v>56</v>
      </c>
      <c r="E151" t="s">
        <v>10</v>
      </c>
      <c r="F151" t="s">
        <v>11</v>
      </c>
      <c r="G151" t="s">
        <v>12</v>
      </c>
      <c r="H151" t="s">
        <v>10</v>
      </c>
      <c r="I151" t="s">
        <v>14</v>
      </c>
    </row>
    <row r="152" spans="1:9" x14ac:dyDescent="0.45">
      <c r="A152">
        <v>146</v>
      </c>
      <c r="B152" s="2">
        <v>69990.8</v>
      </c>
      <c r="C152" s="2" t="s">
        <v>15</v>
      </c>
      <c r="D152">
        <v>56</v>
      </c>
      <c r="E152" t="s">
        <v>10</v>
      </c>
      <c r="F152" t="s">
        <v>22</v>
      </c>
      <c r="G152" t="s">
        <v>20</v>
      </c>
      <c r="H152" t="s">
        <v>13</v>
      </c>
      <c r="I152" t="s">
        <v>17</v>
      </c>
    </row>
    <row r="153" spans="1:9" x14ac:dyDescent="0.45">
      <c r="A153">
        <v>153</v>
      </c>
      <c r="B153" s="2">
        <v>195526.04</v>
      </c>
      <c r="C153" s="2" t="s">
        <v>9</v>
      </c>
      <c r="D153">
        <v>56</v>
      </c>
      <c r="E153" t="s">
        <v>10</v>
      </c>
      <c r="F153" t="s">
        <v>16</v>
      </c>
      <c r="G153" t="s">
        <v>12</v>
      </c>
      <c r="H153" t="s">
        <v>10</v>
      </c>
      <c r="I153" t="s">
        <v>14</v>
      </c>
    </row>
    <row r="154" spans="1:9" x14ac:dyDescent="0.45">
      <c r="A154">
        <v>70</v>
      </c>
      <c r="B154" s="2">
        <v>105553.01</v>
      </c>
      <c r="C154" s="2" t="s">
        <v>9</v>
      </c>
      <c r="D154">
        <v>57</v>
      </c>
      <c r="E154" t="s">
        <v>10</v>
      </c>
      <c r="F154" t="s">
        <v>16</v>
      </c>
      <c r="G154" t="s">
        <v>12</v>
      </c>
      <c r="H154" t="s">
        <v>21</v>
      </c>
      <c r="I154" t="s">
        <v>17</v>
      </c>
    </row>
    <row r="155" spans="1:9" x14ac:dyDescent="0.45">
      <c r="A155">
        <v>101</v>
      </c>
      <c r="B155" s="2">
        <v>59598.31</v>
      </c>
      <c r="C155" s="2" t="s">
        <v>15</v>
      </c>
      <c r="D155">
        <v>57</v>
      </c>
      <c r="E155" t="s">
        <v>18</v>
      </c>
      <c r="F155" t="s">
        <v>22</v>
      </c>
      <c r="G155" t="s">
        <v>20</v>
      </c>
      <c r="H155" t="s">
        <v>25</v>
      </c>
      <c r="I155" t="s">
        <v>17</v>
      </c>
    </row>
    <row r="156" spans="1:9" x14ac:dyDescent="0.45">
      <c r="A156">
        <v>128</v>
      </c>
      <c r="B156" s="2">
        <v>63652.13</v>
      </c>
      <c r="C156" s="2" t="s">
        <v>15</v>
      </c>
      <c r="D156">
        <v>57</v>
      </c>
      <c r="E156" t="s">
        <v>10</v>
      </c>
      <c r="F156" t="s">
        <v>22</v>
      </c>
      <c r="G156" t="s">
        <v>12</v>
      </c>
      <c r="H156" t="s">
        <v>21</v>
      </c>
      <c r="I156" t="s">
        <v>17</v>
      </c>
    </row>
    <row r="157" spans="1:9" x14ac:dyDescent="0.45">
      <c r="A157">
        <v>139</v>
      </c>
      <c r="B157" s="2">
        <v>60285.49</v>
      </c>
      <c r="C157" s="2" t="s">
        <v>15</v>
      </c>
      <c r="D157">
        <v>57</v>
      </c>
      <c r="E157" t="s">
        <v>18</v>
      </c>
      <c r="F157" t="s">
        <v>19</v>
      </c>
      <c r="G157" t="s">
        <v>26</v>
      </c>
      <c r="H157" t="s">
        <v>21</v>
      </c>
      <c r="I157" t="s">
        <v>17</v>
      </c>
    </row>
    <row r="158" spans="1:9" x14ac:dyDescent="0.45">
      <c r="A158">
        <v>179</v>
      </c>
      <c r="B158" s="2">
        <v>67699.600000000006</v>
      </c>
      <c r="C158" s="2" t="s">
        <v>15</v>
      </c>
      <c r="D158">
        <v>57</v>
      </c>
      <c r="E158" t="s">
        <v>10</v>
      </c>
      <c r="F158" t="s">
        <v>22</v>
      </c>
      <c r="G158" t="s">
        <v>12</v>
      </c>
      <c r="H158" t="s">
        <v>25</v>
      </c>
      <c r="I158" t="s">
        <v>14</v>
      </c>
    </row>
    <row r="159" spans="1:9" x14ac:dyDescent="0.45">
      <c r="A159">
        <v>180</v>
      </c>
      <c r="B159" s="2">
        <v>77552.22</v>
      </c>
      <c r="C159" s="2" t="s">
        <v>15</v>
      </c>
      <c r="D159">
        <v>57</v>
      </c>
      <c r="E159" t="s">
        <v>10</v>
      </c>
      <c r="F159" t="s">
        <v>19</v>
      </c>
      <c r="G159" t="s">
        <v>12</v>
      </c>
      <c r="H159" t="s">
        <v>21</v>
      </c>
      <c r="I159" t="s">
        <v>17</v>
      </c>
    </row>
    <row r="160" spans="1:9" x14ac:dyDescent="0.45">
      <c r="A160">
        <v>185</v>
      </c>
      <c r="B160" s="2">
        <v>2300</v>
      </c>
      <c r="C160" s="2" t="s">
        <v>23</v>
      </c>
      <c r="D160">
        <v>57</v>
      </c>
      <c r="E160" t="s">
        <v>10</v>
      </c>
      <c r="F160" t="s">
        <v>22</v>
      </c>
      <c r="G160" t="s">
        <v>12</v>
      </c>
      <c r="H160" t="s">
        <v>21</v>
      </c>
      <c r="I160" t="s">
        <v>17</v>
      </c>
    </row>
    <row r="161" spans="1:9" x14ac:dyDescent="0.45">
      <c r="A161">
        <v>56</v>
      </c>
      <c r="B161" s="2">
        <v>104679.48</v>
      </c>
      <c r="C161" s="2" t="s">
        <v>9</v>
      </c>
      <c r="D161">
        <v>58</v>
      </c>
      <c r="E161" t="s">
        <v>18</v>
      </c>
      <c r="F161" t="s">
        <v>16</v>
      </c>
      <c r="G161" t="s">
        <v>12</v>
      </c>
      <c r="H161" t="s">
        <v>10</v>
      </c>
      <c r="I161" t="s">
        <v>17</v>
      </c>
    </row>
    <row r="162" spans="1:9" x14ac:dyDescent="0.45">
      <c r="A162">
        <v>9</v>
      </c>
      <c r="B162" s="2">
        <v>75827.710000000006</v>
      </c>
      <c r="C162" s="2" t="s">
        <v>15</v>
      </c>
      <c r="D162">
        <v>59</v>
      </c>
      <c r="E162" t="s">
        <v>10</v>
      </c>
      <c r="F162" t="s">
        <v>11</v>
      </c>
      <c r="G162" t="s">
        <v>26</v>
      </c>
      <c r="H162" t="s">
        <v>10</v>
      </c>
      <c r="I162" t="s">
        <v>17</v>
      </c>
    </row>
    <row r="163" spans="1:9" x14ac:dyDescent="0.45">
      <c r="A163">
        <v>48</v>
      </c>
      <c r="B163" s="2">
        <v>1547</v>
      </c>
      <c r="C163" s="2" t="s">
        <v>23</v>
      </c>
      <c r="D163">
        <v>59</v>
      </c>
      <c r="E163" t="s">
        <v>18</v>
      </c>
      <c r="F163" t="s">
        <v>11</v>
      </c>
      <c r="G163" t="s">
        <v>26</v>
      </c>
      <c r="H163" t="s">
        <v>21</v>
      </c>
      <c r="I163" t="s">
        <v>17</v>
      </c>
    </row>
    <row r="164" spans="1:9" x14ac:dyDescent="0.45">
      <c r="A164">
        <v>86</v>
      </c>
      <c r="B164" s="2">
        <v>99282.01</v>
      </c>
      <c r="C164" s="2" t="s">
        <v>9</v>
      </c>
      <c r="D164">
        <v>59</v>
      </c>
      <c r="E164" t="s">
        <v>10</v>
      </c>
      <c r="F164" t="s">
        <v>16</v>
      </c>
      <c r="G164" t="s">
        <v>12</v>
      </c>
      <c r="H164" t="s">
        <v>13</v>
      </c>
      <c r="I164" t="s">
        <v>14</v>
      </c>
    </row>
    <row r="165" spans="1:9" x14ac:dyDescent="0.45">
      <c r="A165">
        <v>142</v>
      </c>
      <c r="B165" s="2">
        <v>3456</v>
      </c>
      <c r="C165" s="2" t="s">
        <v>23</v>
      </c>
      <c r="D165">
        <v>59</v>
      </c>
      <c r="E165" t="s">
        <v>18</v>
      </c>
      <c r="F165" t="s">
        <v>19</v>
      </c>
      <c r="G165" t="s">
        <v>12</v>
      </c>
      <c r="H165" t="s">
        <v>25</v>
      </c>
      <c r="I165" t="s">
        <v>17</v>
      </c>
    </row>
    <row r="166" spans="1:9" x14ac:dyDescent="0.45">
      <c r="A166">
        <v>162</v>
      </c>
      <c r="B166" s="2">
        <v>70563.47</v>
      </c>
      <c r="C166" s="2" t="s">
        <v>15</v>
      </c>
      <c r="D166">
        <v>59</v>
      </c>
      <c r="E166" t="s">
        <v>18</v>
      </c>
      <c r="F166" t="s">
        <v>19</v>
      </c>
      <c r="G166" t="s">
        <v>26</v>
      </c>
      <c r="H166" t="s">
        <v>13</v>
      </c>
      <c r="I166" t="s">
        <v>17</v>
      </c>
    </row>
    <row r="167" spans="1:9" x14ac:dyDescent="0.45">
      <c r="A167">
        <v>127</v>
      </c>
      <c r="B167" s="2">
        <v>92241.04</v>
      </c>
      <c r="C167" s="2" t="s">
        <v>9</v>
      </c>
      <c r="D167">
        <v>60</v>
      </c>
      <c r="E167" t="s">
        <v>10</v>
      </c>
      <c r="F167" t="s">
        <v>19</v>
      </c>
      <c r="G167" t="s">
        <v>24</v>
      </c>
      <c r="H167" t="s">
        <v>27</v>
      </c>
      <c r="I167" t="s">
        <v>17</v>
      </c>
    </row>
    <row r="168" spans="1:9" x14ac:dyDescent="0.45">
      <c r="A168">
        <v>26</v>
      </c>
      <c r="B168" s="2">
        <v>69993.55</v>
      </c>
      <c r="C168" s="2" t="s">
        <v>15</v>
      </c>
      <c r="D168">
        <v>61</v>
      </c>
      <c r="E168" t="s">
        <v>10</v>
      </c>
      <c r="F168" t="s">
        <v>22</v>
      </c>
      <c r="G168" t="s">
        <v>20</v>
      </c>
      <c r="H168" t="s">
        <v>21</v>
      </c>
      <c r="I168" t="s">
        <v>17</v>
      </c>
    </row>
    <row r="169" spans="1:9" x14ac:dyDescent="0.45">
      <c r="A169">
        <v>27</v>
      </c>
      <c r="B169" s="2">
        <v>46192.639999999999</v>
      </c>
      <c r="C169" s="2" t="s">
        <v>15</v>
      </c>
      <c r="D169">
        <v>61</v>
      </c>
      <c r="E169" t="s">
        <v>18</v>
      </c>
      <c r="F169" t="s">
        <v>19</v>
      </c>
      <c r="G169" t="s">
        <v>12</v>
      </c>
      <c r="H169" t="s">
        <v>10</v>
      </c>
      <c r="I169" t="s">
        <v>17</v>
      </c>
    </row>
    <row r="170" spans="1:9" x14ac:dyDescent="0.45">
      <c r="A170">
        <v>77</v>
      </c>
      <c r="B170" s="2">
        <v>101453.21</v>
      </c>
      <c r="C170" s="2" t="s">
        <v>9</v>
      </c>
      <c r="D170">
        <v>61</v>
      </c>
      <c r="E170" t="s">
        <v>10</v>
      </c>
      <c r="F170" t="s">
        <v>16</v>
      </c>
      <c r="G170" t="s">
        <v>26</v>
      </c>
      <c r="H170" t="s">
        <v>10</v>
      </c>
      <c r="I170" t="s">
        <v>14</v>
      </c>
    </row>
    <row r="171" spans="1:9" x14ac:dyDescent="0.45">
      <c r="A171">
        <v>111</v>
      </c>
      <c r="B171" s="2">
        <v>49307.93</v>
      </c>
      <c r="C171" s="2" t="s">
        <v>23</v>
      </c>
      <c r="D171">
        <v>61</v>
      </c>
      <c r="E171" t="s">
        <v>18</v>
      </c>
      <c r="F171" t="s">
        <v>22</v>
      </c>
      <c r="G171" t="s">
        <v>12</v>
      </c>
      <c r="H171" t="s">
        <v>10</v>
      </c>
      <c r="I171" t="s">
        <v>14</v>
      </c>
    </row>
    <row r="172" spans="1:9" x14ac:dyDescent="0.45">
      <c r="A172">
        <v>125</v>
      </c>
      <c r="B172" s="2">
        <v>98196.77</v>
      </c>
      <c r="C172" s="2" t="s">
        <v>9</v>
      </c>
      <c r="D172">
        <v>61</v>
      </c>
      <c r="E172" t="s">
        <v>10</v>
      </c>
      <c r="F172" t="s">
        <v>22</v>
      </c>
      <c r="G172" t="s">
        <v>12</v>
      </c>
      <c r="H172" t="s">
        <v>10</v>
      </c>
      <c r="I172" t="s">
        <v>17</v>
      </c>
    </row>
    <row r="173" spans="1:9" x14ac:dyDescent="0.45">
      <c r="A173">
        <v>28</v>
      </c>
      <c r="B173" s="2">
        <v>66027</v>
      </c>
      <c r="C173" s="2" t="s">
        <v>15</v>
      </c>
      <c r="D173">
        <v>62</v>
      </c>
      <c r="E173" t="s">
        <v>10</v>
      </c>
      <c r="F173" t="s">
        <v>22</v>
      </c>
      <c r="G173" t="s">
        <v>20</v>
      </c>
      <c r="H173" t="s">
        <v>21</v>
      </c>
      <c r="I173" t="s">
        <v>14</v>
      </c>
    </row>
    <row r="174" spans="1:9" x14ac:dyDescent="0.45">
      <c r="A174">
        <v>93</v>
      </c>
      <c r="B174" s="2">
        <v>83373.899999999994</v>
      </c>
      <c r="C174" s="2" t="s">
        <v>15</v>
      </c>
      <c r="D174">
        <v>62</v>
      </c>
      <c r="E174" t="s">
        <v>10</v>
      </c>
      <c r="F174" t="s">
        <v>22</v>
      </c>
      <c r="G174" t="s">
        <v>24</v>
      </c>
      <c r="H174" t="s">
        <v>10</v>
      </c>
      <c r="I174" t="s">
        <v>17</v>
      </c>
    </row>
    <row r="175" spans="1:9" x14ac:dyDescent="0.45">
      <c r="A175">
        <v>63</v>
      </c>
      <c r="B175" s="2">
        <v>189470.43</v>
      </c>
      <c r="C175" s="2" t="s">
        <v>9</v>
      </c>
      <c r="D175">
        <v>63</v>
      </c>
      <c r="E175" t="s">
        <v>10</v>
      </c>
      <c r="F175" t="s">
        <v>11</v>
      </c>
      <c r="G175" t="s">
        <v>20</v>
      </c>
      <c r="H175" t="s">
        <v>10</v>
      </c>
      <c r="I175" t="s">
        <v>17</v>
      </c>
    </row>
    <row r="176" spans="1:9" x14ac:dyDescent="0.45">
      <c r="A176">
        <v>16</v>
      </c>
      <c r="B176" s="2">
        <v>89477.66</v>
      </c>
      <c r="C176" s="2" t="s">
        <v>23</v>
      </c>
      <c r="D176">
        <v>64</v>
      </c>
      <c r="E176" t="s">
        <v>10</v>
      </c>
      <c r="F176" t="s">
        <v>19</v>
      </c>
      <c r="G176" t="s">
        <v>12</v>
      </c>
      <c r="H176" t="s">
        <v>21</v>
      </c>
      <c r="I176" t="s">
        <v>17</v>
      </c>
    </row>
    <row r="177" spans="1:9" x14ac:dyDescent="0.45">
      <c r="A177">
        <v>99</v>
      </c>
      <c r="B177" s="2">
        <v>84561.600000000006</v>
      </c>
      <c r="C177" s="2" t="s">
        <v>15</v>
      </c>
      <c r="D177">
        <v>64</v>
      </c>
      <c r="E177" t="s">
        <v>10</v>
      </c>
      <c r="F177" t="s">
        <v>11</v>
      </c>
      <c r="G177" t="s">
        <v>12</v>
      </c>
      <c r="H177" t="s">
        <v>21</v>
      </c>
      <c r="I177" t="s">
        <v>17</v>
      </c>
    </row>
    <row r="178" spans="1:9" x14ac:dyDescent="0.45">
      <c r="A178">
        <v>158</v>
      </c>
      <c r="B178" s="2">
        <v>81226.66</v>
      </c>
      <c r="C178" s="2" t="s">
        <v>15</v>
      </c>
      <c r="D178">
        <v>64</v>
      </c>
      <c r="E178" t="s">
        <v>10</v>
      </c>
      <c r="F178" t="s">
        <v>22</v>
      </c>
      <c r="G178" t="s">
        <v>12</v>
      </c>
      <c r="H178" t="s">
        <v>21</v>
      </c>
      <c r="I178" t="s">
        <v>14</v>
      </c>
    </row>
    <row r="179" spans="1:9" x14ac:dyDescent="0.45">
      <c r="A179">
        <v>43</v>
      </c>
      <c r="B179" s="2">
        <v>75555.820000000007</v>
      </c>
      <c r="C179" s="2" t="s">
        <v>15</v>
      </c>
      <c r="D179">
        <v>67</v>
      </c>
      <c r="E179" t="s">
        <v>18</v>
      </c>
      <c r="F179" t="s">
        <v>22</v>
      </c>
      <c r="G179" t="s">
        <v>24</v>
      </c>
      <c r="H179" t="s">
        <v>10</v>
      </c>
      <c r="I179" t="s">
        <v>17</v>
      </c>
    </row>
    <row r="180" spans="1:9" x14ac:dyDescent="0.45">
      <c r="A180">
        <v>154</v>
      </c>
      <c r="B180" s="2">
        <v>67742.17</v>
      </c>
      <c r="C180" s="2" t="s">
        <v>15</v>
      </c>
      <c r="D180">
        <v>67</v>
      </c>
      <c r="E180" t="s">
        <v>10</v>
      </c>
      <c r="F180" t="s">
        <v>11</v>
      </c>
      <c r="G180" t="s">
        <v>20</v>
      </c>
      <c r="H180" t="s">
        <v>10</v>
      </c>
      <c r="I180" t="s">
        <v>17</v>
      </c>
    </row>
    <row r="181" spans="1:9" x14ac:dyDescent="0.45">
      <c r="A181">
        <v>54</v>
      </c>
      <c r="B181" s="2">
        <v>81217.259999999995</v>
      </c>
      <c r="C181" s="2" t="s">
        <v>15</v>
      </c>
      <c r="D181">
        <v>68</v>
      </c>
      <c r="E181" t="s">
        <v>18</v>
      </c>
      <c r="F181" t="s">
        <v>22</v>
      </c>
      <c r="G181" t="s">
        <v>12</v>
      </c>
      <c r="H181" t="s">
        <v>10</v>
      </c>
      <c r="I181" t="s">
        <v>14</v>
      </c>
    </row>
    <row r="182" spans="1:9" x14ac:dyDescent="0.45">
      <c r="A182">
        <v>106</v>
      </c>
      <c r="B182" s="2">
        <v>39788.74</v>
      </c>
      <c r="C182" s="2" t="s">
        <v>23</v>
      </c>
      <c r="D182">
        <v>68</v>
      </c>
      <c r="E182" t="s">
        <v>10</v>
      </c>
      <c r="F182" t="s">
        <v>19</v>
      </c>
      <c r="G182" t="s">
        <v>12</v>
      </c>
      <c r="H182" t="s">
        <v>25</v>
      </c>
      <c r="I182" t="s">
        <v>17</v>
      </c>
    </row>
    <row r="183" spans="1:9" x14ac:dyDescent="0.45">
      <c r="A183">
        <v>12</v>
      </c>
      <c r="B183" s="2">
        <v>50722.02</v>
      </c>
      <c r="C183" s="2" t="s">
        <v>15</v>
      </c>
      <c r="D183">
        <v>69</v>
      </c>
      <c r="E183" t="s">
        <v>10</v>
      </c>
      <c r="F183" t="s">
        <v>22</v>
      </c>
      <c r="G183" t="s">
        <v>24</v>
      </c>
      <c r="H183" t="s">
        <v>13</v>
      </c>
      <c r="I183" t="s">
        <v>17</v>
      </c>
    </row>
    <row r="184" spans="1:9" x14ac:dyDescent="0.45">
      <c r="A184">
        <v>64</v>
      </c>
      <c r="B184" s="2">
        <v>63110.45</v>
      </c>
      <c r="C184" s="2" t="s">
        <v>15</v>
      </c>
      <c r="D184">
        <v>71</v>
      </c>
      <c r="E184" t="s">
        <v>10</v>
      </c>
      <c r="F184" t="s">
        <v>16</v>
      </c>
      <c r="G184" t="s">
        <v>20</v>
      </c>
      <c r="H184" t="s">
        <v>21</v>
      </c>
      <c r="I184" t="s">
        <v>14</v>
      </c>
    </row>
    <row r="185" spans="1:9" x14ac:dyDescent="0.45">
      <c r="A185">
        <v>98</v>
      </c>
      <c r="B185" s="2">
        <v>172708.95</v>
      </c>
      <c r="C185" s="2" t="s">
        <v>9</v>
      </c>
      <c r="D185">
        <v>71</v>
      </c>
      <c r="E185" t="s">
        <v>10</v>
      </c>
      <c r="F185" t="s">
        <v>19</v>
      </c>
      <c r="G185" t="s">
        <v>20</v>
      </c>
      <c r="H185" t="s">
        <v>21</v>
      </c>
      <c r="I185" t="s">
        <v>17</v>
      </c>
    </row>
    <row r="186" spans="1:9" x14ac:dyDescent="0.45">
      <c r="A186">
        <v>114</v>
      </c>
      <c r="B186" s="2">
        <v>60116.24</v>
      </c>
      <c r="C186" s="2" t="s">
        <v>15</v>
      </c>
      <c r="D186">
        <v>72</v>
      </c>
      <c r="E186" t="s">
        <v>10</v>
      </c>
      <c r="F186" t="s">
        <v>19</v>
      </c>
      <c r="G186" t="s">
        <v>12</v>
      </c>
      <c r="H186" t="s">
        <v>13</v>
      </c>
      <c r="I186" t="s">
        <v>17</v>
      </c>
    </row>
    <row r="187" spans="1:9" x14ac:dyDescent="0.45">
      <c r="A187">
        <v>170</v>
      </c>
      <c r="B187" s="2">
        <v>99113.71</v>
      </c>
      <c r="C187" s="2" t="s">
        <v>9</v>
      </c>
      <c r="D187">
        <v>72</v>
      </c>
      <c r="E187" t="s">
        <v>10</v>
      </c>
      <c r="F187" t="s">
        <v>19</v>
      </c>
      <c r="G187" t="s">
        <v>26</v>
      </c>
      <c r="H187" t="s">
        <v>25</v>
      </c>
      <c r="I187" t="s">
        <v>17</v>
      </c>
    </row>
    <row r="188" spans="1:9" x14ac:dyDescent="0.45">
      <c r="A188">
        <v>46</v>
      </c>
      <c r="B188" s="2">
        <v>102271.6</v>
      </c>
      <c r="C188" s="2" t="s">
        <v>9</v>
      </c>
      <c r="D188">
        <v>74</v>
      </c>
      <c r="E188" t="s">
        <v>10</v>
      </c>
      <c r="F188" t="s">
        <v>19</v>
      </c>
      <c r="G188" t="s">
        <v>12</v>
      </c>
      <c r="H188" t="s">
        <v>10</v>
      </c>
      <c r="I188" t="s">
        <v>14</v>
      </c>
    </row>
    <row r="189" spans="1:9" x14ac:dyDescent="0.45">
      <c r="A189">
        <v>67</v>
      </c>
      <c r="B189" s="2">
        <v>79079.05</v>
      </c>
      <c r="C189" s="2" t="s">
        <v>15</v>
      </c>
      <c r="D189">
        <v>74</v>
      </c>
      <c r="E189" t="s">
        <v>18</v>
      </c>
      <c r="F189" t="s">
        <v>19</v>
      </c>
      <c r="G189" t="s">
        <v>26</v>
      </c>
      <c r="H189" t="s">
        <v>10</v>
      </c>
      <c r="I189" t="s">
        <v>17</v>
      </c>
    </row>
    <row r="190" spans="1:9" x14ac:dyDescent="0.45">
      <c r="A190">
        <v>195</v>
      </c>
      <c r="B190" s="2">
        <v>63640.79</v>
      </c>
      <c r="C190" s="2" t="s">
        <v>15</v>
      </c>
      <c r="D190">
        <v>74</v>
      </c>
      <c r="E190" t="s">
        <v>10</v>
      </c>
      <c r="F190" t="s">
        <v>11</v>
      </c>
      <c r="G190" t="s">
        <v>12</v>
      </c>
      <c r="H190" t="s">
        <v>10</v>
      </c>
      <c r="I190" t="s">
        <v>14</v>
      </c>
    </row>
    <row r="191" spans="1:9" x14ac:dyDescent="0.45">
      <c r="A191">
        <v>161</v>
      </c>
      <c r="B191" s="2">
        <v>7800</v>
      </c>
      <c r="C191" s="2" t="s">
        <v>23</v>
      </c>
      <c r="D191">
        <v>74</v>
      </c>
      <c r="E191" t="s">
        <v>18</v>
      </c>
      <c r="F191" t="s">
        <v>22</v>
      </c>
      <c r="G191" t="s">
        <v>20</v>
      </c>
      <c r="H191" t="s">
        <v>25</v>
      </c>
      <c r="I191" t="s">
        <v>14</v>
      </c>
    </row>
    <row r="192" spans="1:9" x14ac:dyDescent="0.45">
      <c r="A192">
        <v>133</v>
      </c>
      <c r="B192" s="2">
        <v>82667.25</v>
      </c>
      <c r="C192" s="2" t="s">
        <v>15</v>
      </c>
      <c r="D192">
        <v>76</v>
      </c>
      <c r="E192" t="s">
        <v>10</v>
      </c>
      <c r="F192" t="s">
        <v>11</v>
      </c>
      <c r="G192" t="s">
        <v>20</v>
      </c>
      <c r="H192" t="s">
        <v>27</v>
      </c>
      <c r="I192" t="s">
        <v>17</v>
      </c>
    </row>
    <row r="193" spans="1:9" x14ac:dyDescent="0.45">
      <c r="A193">
        <v>137</v>
      </c>
      <c r="B193" s="2">
        <v>5678</v>
      </c>
      <c r="C193" s="2" t="s">
        <v>23</v>
      </c>
      <c r="D193">
        <v>76</v>
      </c>
      <c r="E193" t="s">
        <v>18</v>
      </c>
      <c r="F193" t="s">
        <v>19</v>
      </c>
      <c r="G193" t="s">
        <v>12</v>
      </c>
      <c r="H193" t="s">
        <v>27</v>
      </c>
      <c r="I193" t="s">
        <v>14</v>
      </c>
    </row>
    <row r="194" spans="1:9" x14ac:dyDescent="0.45">
      <c r="A194">
        <v>80</v>
      </c>
      <c r="B194" s="2">
        <v>102748.96</v>
      </c>
      <c r="C194" s="2" t="s">
        <v>9</v>
      </c>
      <c r="D194">
        <v>77</v>
      </c>
      <c r="E194" t="s">
        <v>10</v>
      </c>
      <c r="F194" t="s">
        <v>16</v>
      </c>
      <c r="G194" t="s">
        <v>26</v>
      </c>
      <c r="H194" t="s">
        <v>21</v>
      </c>
      <c r="I194" t="s">
        <v>14</v>
      </c>
    </row>
    <row r="195" spans="1:9" x14ac:dyDescent="0.45">
      <c r="A195">
        <v>190</v>
      </c>
      <c r="B195" s="2">
        <v>53106.47</v>
      </c>
      <c r="C195" s="2" t="s">
        <v>15</v>
      </c>
      <c r="D195">
        <v>77</v>
      </c>
      <c r="E195" t="s">
        <v>18</v>
      </c>
      <c r="F195" t="s">
        <v>19</v>
      </c>
      <c r="G195" t="s">
        <v>12</v>
      </c>
      <c r="H195" t="s">
        <v>21</v>
      </c>
      <c r="I195" t="s">
        <v>17</v>
      </c>
    </row>
    <row r="196" spans="1:9" x14ac:dyDescent="0.45">
      <c r="A196">
        <v>33</v>
      </c>
      <c r="B196" s="2">
        <v>98825.1</v>
      </c>
      <c r="C196" s="2" t="s">
        <v>9</v>
      </c>
      <c r="D196">
        <v>78</v>
      </c>
      <c r="E196" t="s">
        <v>10</v>
      </c>
      <c r="F196" t="s">
        <v>19</v>
      </c>
      <c r="G196" t="s">
        <v>26</v>
      </c>
      <c r="H196" t="s">
        <v>10</v>
      </c>
      <c r="I196" t="s">
        <v>14</v>
      </c>
    </row>
    <row r="197" spans="1:9" x14ac:dyDescent="0.45">
      <c r="A197">
        <v>69</v>
      </c>
      <c r="B197" s="2">
        <v>72572.41</v>
      </c>
      <c r="C197" s="2" t="s">
        <v>15</v>
      </c>
      <c r="D197">
        <v>78</v>
      </c>
      <c r="E197" t="s">
        <v>18</v>
      </c>
      <c r="F197" t="s">
        <v>19</v>
      </c>
      <c r="G197" t="s">
        <v>12</v>
      </c>
      <c r="H197" t="s">
        <v>10</v>
      </c>
      <c r="I197" t="s">
        <v>14</v>
      </c>
    </row>
    <row r="198" spans="1:9" x14ac:dyDescent="0.45">
      <c r="A198">
        <v>135</v>
      </c>
      <c r="B198" s="2">
        <v>69921.78</v>
      </c>
      <c r="C198" s="2" t="s">
        <v>15</v>
      </c>
      <c r="D198">
        <v>81</v>
      </c>
      <c r="E198" t="s">
        <v>18</v>
      </c>
      <c r="F198" t="s">
        <v>19</v>
      </c>
      <c r="G198" t="s">
        <v>20</v>
      </c>
      <c r="H198" t="s">
        <v>10</v>
      </c>
      <c r="I198" t="s">
        <v>14</v>
      </c>
    </row>
    <row r="199" spans="1:9" x14ac:dyDescent="0.45">
      <c r="A199">
        <v>113</v>
      </c>
      <c r="B199" s="2">
        <v>91178.240000000005</v>
      </c>
      <c r="C199" s="2" t="s">
        <v>9</v>
      </c>
      <c r="D199">
        <v>87</v>
      </c>
      <c r="E199" t="s">
        <v>10</v>
      </c>
      <c r="F199" t="s">
        <v>22</v>
      </c>
      <c r="G199" t="s">
        <v>26</v>
      </c>
      <c r="H199" t="s">
        <v>21</v>
      </c>
      <c r="I199" t="s">
        <v>17</v>
      </c>
    </row>
    <row r="200" spans="1:9" x14ac:dyDescent="0.45">
      <c r="A200">
        <v>181</v>
      </c>
      <c r="B200" s="2">
        <v>73224.179999999993</v>
      </c>
      <c r="C200" s="2" t="s">
        <v>15</v>
      </c>
      <c r="D200">
        <v>88</v>
      </c>
      <c r="E200" t="s">
        <v>10</v>
      </c>
      <c r="F200" t="s">
        <v>19</v>
      </c>
      <c r="G200" t="s">
        <v>26</v>
      </c>
      <c r="H200" t="s">
        <v>13</v>
      </c>
      <c r="I200" t="s">
        <v>17</v>
      </c>
    </row>
    <row r="201" spans="1:9" x14ac:dyDescent="0.45">
      <c r="A201">
        <v>115</v>
      </c>
      <c r="B201" s="2">
        <v>75161.289999999994</v>
      </c>
      <c r="C201" s="2" t="s">
        <v>15</v>
      </c>
      <c r="D201">
        <v>95</v>
      </c>
      <c r="E201" t="s">
        <v>10</v>
      </c>
      <c r="F201" t="s">
        <v>22</v>
      </c>
      <c r="G201" t="s">
        <v>12</v>
      </c>
      <c r="H201" t="s">
        <v>10</v>
      </c>
      <c r="I201" t="s">
        <v>14</v>
      </c>
    </row>
  </sheetData>
  <autoFilter ref="A1:I201" xr:uid="{C9873482-792E-488C-A63B-B09A421B77FF}"/>
  <pageMargins left="0.7" right="0.7" top="0.75" bottom="0.75" header="0.3" footer="0.3"/>
  <pageSetup orientation="portrait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51FB-996F-41E0-BA45-7ADADBEF0181}">
  <dimension ref="A1:K30"/>
  <sheetViews>
    <sheetView topLeftCell="A12" workbookViewId="0">
      <selection activeCell="B6" sqref="B6"/>
    </sheetView>
  </sheetViews>
  <sheetFormatPr defaultRowHeight="14.25" x14ac:dyDescent="0.45"/>
  <cols>
    <col min="1" max="1" width="19.9296875" customWidth="1"/>
  </cols>
  <sheetData>
    <row r="1" spans="1:11" x14ac:dyDescent="0.45">
      <c r="A1" s="4" t="s">
        <v>121</v>
      </c>
      <c r="B1" s="49"/>
      <c r="C1" s="4"/>
      <c r="D1" s="4"/>
      <c r="E1" s="4"/>
      <c r="F1" s="4"/>
      <c r="G1" s="4"/>
      <c r="H1" s="4"/>
      <c r="I1" s="4"/>
      <c r="J1" s="4"/>
      <c r="K1" s="4"/>
    </row>
    <row r="2" spans="1:11" x14ac:dyDescent="0.45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45">
      <c r="A3" s="122" t="s">
        <v>122</v>
      </c>
      <c r="B3" s="122"/>
      <c r="C3" s="122"/>
      <c r="D3" s="122"/>
      <c r="E3" s="122"/>
      <c r="F3" s="122"/>
      <c r="G3" s="4"/>
      <c r="H3" s="4"/>
      <c r="I3" s="4"/>
      <c r="J3" s="4"/>
      <c r="K3" s="4"/>
    </row>
    <row r="4" spans="1:11" x14ac:dyDescent="0.45">
      <c r="A4" s="44"/>
      <c r="B4" s="125" t="s">
        <v>170</v>
      </c>
      <c r="C4" s="126"/>
      <c r="D4" s="126"/>
      <c r="E4" s="127"/>
      <c r="F4" s="68"/>
      <c r="G4" s="4"/>
      <c r="H4" s="4" t="s">
        <v>123</v>
      </c>
      <c r="I4" s="4"/>
      <c r="J4" s="4"/>
      <c r="K4" s="4"/>
    </row>
    <row r="5" spans="1:11" x14ac:dyDescent="0.45">
      <c r="A5" s="45"/>
      <c r="B5" s="45" t="s">
        <v>22</v>
      </c>
      <c r="C5" s="45" t="s">
        <v>19</v>
      </c>
      <c r="D5" s="45" t="s">
        <v>11</v>
      </c>
      <c r="E5" s="45" t="s">
        <v>16</v>
      </c>
      <c r="F5" s="46" t="s">
        <v>52</v>
      </c>
      <c r="G5" s="4"/>
      <c r="H5" s="124" t="s">
        <v>124</v>
      </c>
      <c r="I5" s="124"/>
      <c r="J5" s="124"/>
      <c r="K5" s="124"/>
    </row>
    <row r="6" spans="1:11" x14ac:dyDescent="0.45">
      <c r="A6" s="47" t="s">
        <v>10</v>
      </c>
      <c r="B6" s="48">
        <v>50</v>
      </c>
      <c r="C6" s="48">
        <v>47</v>
      </c>
      <c r="D6" s="48">
        <v>25</v>
      </c>
      <c r="E6" s="48">
        <v>15</v>
      </c>
      <c r="F6" s="44">
        <f>SUM(B6:E6)</f>
        <v>137</v>
      </c>
      <c r="G6" s="4"/>
      <c r="H6" s="49">
        <f t="shared" ref="H6:K7" si="0">B6 - B13</f>
        <v>2.7349999999999994</v>
      </c>
      <c r="I6" s="49">
        <f t="shared" si="0"/>
        <v>-0.95000000000000284</v>
      </c>
      <c r="J6" s="49">
        <f t="shared" si="0"/>
        <v>-2.3999999999999986</v>
      </c>
      <c r="K6" s="49">
        <f t="shared" si="0"/>
        <v>0.61500000000000021</v>
      </c>
    </row>
    <row r="7" spans="1:11" x14ac:dyDescent="0.45">
      <c r="A7" s="47" t="s">
        <v>18</v>
      </c>
      <c r="B7" s="48">
        <v>19</v>
      </c>
      <c r="C7" s="48">
        <v>23</v>
      </c>
      <c r="D7" s="48">
        <v>15</v>
      </c>
      <c r="E7" s="48">
        <v>6</v>
      </c>
      <c r="F7" s="44">
        <f>SUM(B7:E7)</f>
        <v>63</v>
      </c>
      <c r="G7" s="4"/>
      <c r="H7" s="49">
        <f t="shared" si="0"/>
        <v>-2.7349999999999994</v>
      </c>
      <c r="I7" s="49">
        <f t="shared" si="0"/>
        <v>0.94999999999999929</v>
      </c>
      <c r="J7" s="49">
        <f t="shared" si="0"/>
        <v>2.4000000000000004</v>
      </c>
      <c r="K7" s="49">
        <f t="shared" si="0"/>
        <v>-0.61500000000000021</v>
      </c>
    </row>
    <row r="8" spans="1:11" x14ac:dyDescent="0.45">
      <c r="A8" s="50" t="s">
        <v>52</v>
      </c>
      <c r="B8" s="44">
        <f>SUM(B6:B7)</f>
        <v>69</v>
      </c>
      <c r="C8" s="44">
        <f>SUM(C6:C7)</f>
        <v>70</v>
      </c>
      <c r="D8" s="44">
        <f>SUM(D6:D7)</f>
        <v>40</v>
      </c>
      <c r="E8" s="44">
        <f>SUM(E6:E7)</f>
        <v>21</v>
      </c>
      <c r="F8" s="44">
        <f>SUM(B8:E8)</f>
        <v>200</v>
      </c>
      <c r="G8" s="4"/>
      <c r="H8" s="4"/>
      <c r="I8" s="4"/>
      <c r="J8" s="4"/>
      <c r="K8" s="4"/>
    </row>
    <row r="9" spans="1:11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45">
      <c r="A10" s="123" t="s">
        <v>125</v>
      </c>
      <c r="B10" s="123"/>
      <c r="C10" s="123"/>
      <c r="D10" s="123"/>
      <c r="E10" s="123"/>
      <c r="F10" s="123"/>
      <c r="G10" s="4"/>
      <c r="H10" s="4"/>
      <c r="I10" s="4"/>
      <c r="J10" s="4"/>
      <c r="K10" s="4"/>
    </row>
    <row r="11" spans="1:11" x14ac:dyDescent="0.45">
      <c r="A11" s="44"/>
      <c r="B11" s="128" t="str">
        <f>B4</f>
        <v>Column variable</v>
      </c>
      <c r="C11" s="129"/>
      <c r="D11" s="129"/>
      <c r="E11" s="130"/>
      <c r="F11" s="44"/>
      <c r="G11" s="4"/>
      <c r="H11" s="4"/>
      <c r="I11" s="4"/>
      <c r="J11" s="4"/>
      <c r="K11" s="4"/>
    </row>
    <row r="12" spans="1:11" x14ac:dyDescent="0.45">
      <c r="A12" s="46">
        <f>A5</f>
        <v>0</v>
      </c>
      <c r="B12" s="46" t="str">
        <f>B5</f>
        <v>DIVORCED</v>
      </c>
      <c r="C12" s="46" t="str">
        <f>C5</f>
        <v>MARRIED</v>
      </c>
      <c r="D12" s="46" t="str">
        <f>D5</f>
        <v>SINGLE</v>
      </c>
      <c r="E12" s="46" t="str">
        <f>E5</f>
        <v>WIDOWED</v>
      </c>
      <c r="F12" s="46" t="s">
        <v>52</v>
      </c>
      <c r="G12" s="4"/>
      <c r="H12" s="124" t="s">
        <v>126</v>
      </c>
      <c r="I12" s="124"/>
      <c r="J12" s="124"/>
      <c r="K12" s="124"/>
    </row>
    <row r="13" spans="1:11" x14ac:dyDescent="0.45">
      <c r="A13" s="50" t="str">
        <f>A6</f>
        <v>Private</v>
      </c>
      <c r="B13" s="69">
        <f t="shared" ref="B13:E14" si="1">$F6 * B$8/$F$8</f>
        <v>47.265000000000001</v>
      </c>
      <c r="C13" s="69">
        <f t="shared" si="1"/>
        <v>47.95</v>
      </c>
      <c r="D13" s="69">
        <f t="shared" si="1"/>
        <v>27.4</v>
      </c>
      <c r="E13" s="69">
        <f t="shared" si="1"/>
        <v>14.385</v>
      </c>
      <c r="F13" s="44">
        <f>SUM(B13:E13)</f>
        <v>137</v>
      </c>
      <c r="G13" s="4"/>
      <c r="H13" s="49">
        <f t="shared" ref="H13:K14" si="2">H6^2/B13</f>
        <v>0.15826139849783133</v>
      </c>
      <c r="I13" s="49">
        <f t="shared" si="2"/>
        <v>1.8821689259645575E-2</v>
      </c>
      <c r="J13" s="49">
        <f t="shared" si="2"/>
        <v>0.21021897810218956</v>
      </c>
      <c r="K13" s="49">
        <f t="shared" si="2"/>
        <v>2.6293013555787295E-2</v>
      </c>
    </row>
    <row r="14" spans="1:11" x14ac:dyDescent="0.45">
      <c r="A14" s="50" t="str">
        <f>A7</f>
        <v>Not Private</v>
      </c>
      <c r="B14" s="69">
        <f t="shared" si="1"/>
        <v>21.734999999999999</v>
      </c>
      <c r="C14" s="69">
        <f t="shared" si="1"/>
        <v>22.05</v>
      </c>
      <c r="D14" s="69">
        <f t="shared" si="1"/>
        <v>12.6</v>
      </c>
      <c r="E14" s="69">
        <f t="shared" si="1"/>
        <v>6.6150000000000002</v>
      </c>
      <c r="F14" s="44">
        <f>SUM(B14:E14)</f>
        <v>63</v>
      </c>
      <c r="G14" s="4"/>
      <c r="H14" s="49">
        <f t="shared" si="2"/>
        <v>0.34415573959052209</v>
      </c>
      <c r="I14" s="49">
        <f t="shared" si="2"/>
        <v>4.0929705215419436E-2</v>
      </c>
      <c r="J14" s="49">
        <f t="shared" si="2"/>
        <v>0.4571428571428573</v>
      </c>
      <c r="K14" s="49">
        <f t="shared" si="2"/>
        <v>5.7176870748299358E-2</v>
      </c>
    </row>
    <row r="15" spans="1:11" x14ac:dyDescent="0.45">
      <c r="A15" s="50" t="s">
        <v>52</v>
      </c>
      <c r="B15" s="44">
        <f>SUM(B13:B14)</f>
        <v>69</v>
      </c>
      <c r="C15" s="44">
        <f>SUM(C13:C14)</f>
        <v>70</v>
      </c>
      <c r="D15" s="44">
        <f>SUM(D13:D14)</f>
        <v>40</v>
      </c>
      <c r="E15" s="44">
        <f>SUM(E13:E14)</f>
        <v>21</v>
      </c>
      <c r="F15" s="44">
        <f>SUM(B15:E15)</f>
        <v>200</v>
      </c>
      <c r="G15" s="4"/>
      <c r="H15" s="4"/>
      <c r="I15" s="4"/>
      <c r="J15" s="4"/>
      <c r="K15" s="4"/>
    </row>
    <row r="16" spans="1:11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45">
      <c r="A17" s="131" t="s">
        <v>127</v>
      </c>
      <c r="B17" s="131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45">
      <c r="A18" s="51" t="s">
        <v>128</v>
      </c>
      <c r="B18" s="48">
        <v>0.05</v>
      </c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45">
      <c r="A19" s="52" t="s">
        <v>129</v>
      </c>
      <c r="B19" s="52">
        <v>2</v>
      </c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45">
      <c r="A20" s="52" t="s">
        <v>130</v>
      </c>
      <c r="B20" s="52">
        <v>4</v>
      </c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45">
      <c r="A21" s="52" t="s">
        <v>67</v>
      </c>
      <c r="B21" s="52">
        <f>($B$19 - 1) * ($B$20 - 1)</f>
        <v>3</v>
      </c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45">
      <c r="A23" s="119" t="s">
        <v>131</v>
      </c>
      <c r="B23" s="119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45">
      <c r="A24" s="53" t="s">
        <v>132</v>
      </c>
      <c r="B24" s="54">
        <f>CHIINV(B18, B21)</f>
        <v>7.8147279032511792</v>
      </c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45">
      <c r="A25" s="53" t="s">
        <v>133</v>
      </c>
      <c r="B25" s="54">
        <f>SUM($H$13:$K$14)</f>
        <v>1.3130002521125519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45">
      <c r="A26" s="55" t="s">
        <v>134</v>
      </c>
      <c r="B26" s="54">
        <f>CHIDIST(B25, B21)</f>
        <v>0.72604837709860703</v>
      </c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45">
      <c r="A27" s="120" t="str">
        <f>IF(B26&lt;B18, "Reject the null hypothesis", "Do not reject the null hypothesis")</f>
        <v>Do not reject the null hypothesis</v>
      </c>
      <c r="B27" s="121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45">
      <c r="A29" s="56" t="s">
        <v>135</v>
      </c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45">
      <c r="A30" s="56" t="str">
        <f>IF(OR(B13&lt;1, C13&lt;1, D13&lt;1, E13&lt;1, B14&lt;1, C14&lt;1, D14&lt;1, E14&lt;1), "       is violated.", "       is met.")</f>
        <v xml:space="preserve">       is met.</v>
      </c>
      <c r="B30" s="4"/>
      <c r="C30" s="4"/>
      <c r="D30" s="4"/>
      <c r="E30" s="4"/>
      <c r="F30" s="4"/>
      <c r="G30" s="4"/>
      <c r="H30" s="4"/>
      <c r="I30" s="4"/>
      <c r="J30" s="4"/>
      <c r="K30" s="4"/>
    </row>
  </sheetData>
  <mergeCells count="9">
    <mergeCell ref="A23:B23"/>
    <mergeCell ref="A27:B27"/>
    <mergeCell ref="A3:F3"/>
    <mergeCell ref="A10:F10"/>
    <mergeCell ref="H5:K5"/>
    <mergeCell ref="H12:K12"/>
    <mergeCell ref="B4:E4"/>
    <mergeCell ref="B11:E11"/>
    <mergeCell ref="A17:B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89BD-FC6A-4507-A622-CD019DE7F649}">
  <dimension ref="A1:P30"/>
  <sheetViews>
    <sheetView topLeftCell="H14" workbookViewId="0">
      <selection activeCell="G1" sqref="G1:P30"/>
    </sheetView>
  </sheetViews>
  <sheetFormatPr defaultRowHeight="14.25" x14ac:dyDescent="0.45"/>
  <cols>
    <col min="1" max="1" width="18.19921875" customWidth="1"/>
    <col min="2" max="2" width="17.265625" customWidth="1"/>
    <col min="3" max="3" width="12.53125" customWidth="1"/>
    <col min="4" max="4" width="9.19921875" bestFit="1" customWidth="1"/>
    <col min="5" max="5" width="21.46484375" customWidth="1"/>
    <col min="6" max="6" width="10.796875" customWidth="1"/>
    <col min="7" max="7" width="12.86328125" customWidth="1"/>
    <col min="9" max="9" width="16.86328125" customWidth="1"/>
    <col min="10" max="10" width="16.06640625" customWidth="1"/>
    <col min="11" max="11" width="16.265625" customWidth="1"/>
    <col min="12" max="12" width="16.59765625" customWidth="1"/>
    <col min="13" max="13" width="15.796875" customWidth="1"/>
    <col min="15" max="15" width="11.59765625" customWidth="1"/>
    <col min="16" max="16" width="12.73046875" customWidth="1"/>
  </cols>
  <sheetData>
    <row r="1" spans="1:13" x14ac:dyDescent="0.45">
      <c r="A1" s="1"/>
      <c r="B1" s="1" t="s">
        <v>25</v>
      </c>
      <c r="C1" s="1" t="s">
        <v>13</v>
      </c>
      <c r="D1" s="1" t="s">
        <v>10</v>
      </c>
      <c r="E1" s="1" t="s">
        <v>27</v>
      </c>
      <c r="F1" s="1"/>
      <c r="H1" t="s">
        <v>113</v>
      </c>
    </row>
    <row r="2" spans="1:13" x14ac:dyDescent="0.45">
      <c r="A2" s="1" t="s">
        <v>10</v>
      </c>
      <c r="B2">
        <v>99282.01</v>
      </c>
      <c r="C2" s="3">
        <v>65336.58</v>
      </c>
      <c r="D2">
        <v>69983.3</v>
      </c>
      <c r="E2">
        <v>92241.04</v>
      </c>
    </row>
    <row r="3" spans="1:13" x14ac:dyDescent="0.45">
      <c r="B3">
        <v>73224.179999999993</v>
      </c>
      <c r="C3">
        <v>91222.51</v>
      </c>
      <c r="D3" s="3">
        <v>74439.62</v>
      </c>
      <c r="E3">
        <v>67986.34</v>
      </c>
      <c r="H3" t="s">
        <v>83</v>
      </c>
      <c r="I3" t="s">
        <v>25</v>
      </c>
      <c r="J3" t="s">
        <v>13</v>
      </c>
      <c r="K3" t="s">
        <v>10</v>
      </c>
      <c r="L3" t="s">
        <v>27</v>
      </c>
      <c r="M3" t="s">
        <v>52</v>
      </c>
    </row>
    <row r="4" spans="1:13" ht="14.65" thickBot="1" x14ac:dyDescent="0.5">
      <c r="B4">
        <v>109151.46</v>
      </c>
      <c r="C4">
        <v>77695</v>
      </c>
      <c r="D4" s="3">
        <v>80150.240000000005</v>
      </c>
      <c r="E4">
        <v>82667.25</v>
      </c>
      <c r="H4" s="43" t="s">
        <v>10</v>
      </c>
      <c r="I4" s="43"/>
      <c r="J4" s="43"/>
      <c r="K4" s="43"/>
      <c r="L4" s="43"/>
      <c r="M4" s="43"/>
    </row>
    <row r="5" spans="1:13" x14ac:dyDescent="0.45">
      <c r="B5">
        <v>60116.24</v>
      </c>
      <c r="C5">
        <v>39788.74</v>
      </c>
      <c r="D5" s="3">
        <v>98825.1</v>
      </c>
      <c r="E5">
        <v>79921.48</v>
      </c>
      <c r="H5" s="24" t="s">
        <v>65</v>
      </c>
      <c r="I5" s="24">
        <v>5</v>
      </c>
      <c r="J5" s="24">
        <v>5</v>
      </c>
      <c r="K5" s="24">
        <v>5</v>
      </c>
      <c r="L5" s="24">
        <v>5</v>
      </c>
      <c r="M5" s="24">
        <v>20</v>
      </c>
    </row>
    <row r="6" spans="1:13" x14ac:dyDescent="0.45">
      <c r="B6" s="3">
        <v>69990.8</v>
      </c>
      <c r="C6" s="3">
        <v>64900.77</v>
      </c>
      <c r="D6">
        <v>71558.03</v>
      </c>
      <c r="E6" s="3">
        <v>44708.26</v>
      </c>
      <c r="F6" s="3"/>
      <c r="H6" s="24" t="s">
        <v>64</v>
      </c>
      <c r="I6" s="75">
        <v>411764.69</v>
      </c>
      <c r="J6" s="75">
        <v>338943.60000000003</v>
      </c>
      <c r="K6" s="75">
        <v>394956.29000000004</v>
      </c>
      <c r="L6" s="75">
        <v>367524.37</v>
      </c>
      <c r="M6" s="75">
        <v>1513188.9500000002</v>
      </c>
    </row>
    <row r="7" spans="1:13" x14ac:dyDescent="0.45">
      <c r="A7" s="1" t="s">
        <v>18</v>
      </c>
      <c r="B7" s="3">
        <v>70563.47</v>
      </c>
      <c r="C7">
        <v>2400</v>
      </c>
      <c r="D7">
        <v>74757.45</v>
      </c>
      <c r="E7" s="3">
        <v>45155.17</v>
      </c>
      <c r="F7" s="3"/>
      <c r="H7" s="24" t="s">
        <v>85</v>
      </c>
      <c r="I7" s="75">
        <v>82352.937999999995</v>
      </c>
      <c r="J7" s="75">
        <v>67788.72</v>
      </c>
      <c r="K7" s="75">
        <v>78991.258000000002</v>
      </c>
      <c r="L7" s="75">
        <v>73504.873999999996</v>
      </c>
      <c r="M7" s="75">
        <v>75659.447500000009</v>
      </c>
    </row>
    <row r="8" spans="1:13" x14ac:dyDescent="0.45">
      <c r="B8">
        <v>3456</v>
      </c>
      <c r="C8">
        <v>46192.639999999999</v>
      </c>
      <c r="D8" s="3">
        <v>63417.89</v>
      </c>
      <c r="E8">
        <v>47895.68</v>
      </c>
      <c r="H8" s="24" t="s">
        <v>86</v>
      </c>
      <c r="I8" s="75">
        <v>433845419.16561985</v>
      </c>
      <c r="J8" s="75">
        <v>361407255.7462492</v>
      </c>
      <c r="K8" s="75">
        <v>137959530.51751995</v>
      </c>
      <c r="L8" s="75">
        <v>333966269.56957912</v>
      </c>
      <c r="M8" s="75">
        <v>299009761.74390131</v>
      </c>
    </row>
    <row r="9" spans="1:13" x14ac:dyDescent="0.45">
      <c r="B9">
        <v>92642.1</v>
      </c>
      <c r="C9" s="3">
        <v>68732.52</v>
      </c>
      <c r="D9">
        <v>57280.38</v>
      </c>
      <c r="E9" s="3">
        <v>72380.429999999993</v>
      </c>
      <c r="F9" s="3"/>
      <c r="H9" s="24"/>
      <c r="I9" s="24"/>
      <c r="J9" s="24"/>
      <c r="K9" s="24"/>
      <c r="L9" s="24"/>
      <c r="M9" s="24"/>
    </row>
    <row r="10" spans="1:13" ht="14.65" thickBot="1" x14ac:dyDescent="0.5">
      <c r="B10">
        <v>7800</v>
      </c>
      <c r="C10" s="3">
        <v>89683.25</v>
      </c>
      <c r="D10">
        <v>71540.399999999994</v>
      </c>
      <c r="E10">
        <v>96561.87</v>
      </c>
      <c r="H10" s="43" t="s">
        <v>18</v>
      </c>
      <c r="I10" s="43"/>
      <c r="J10" s="43"/>
      <c r="K10" s="43"/>
      <c r="L10" s="43"/>
      <c r="M10" s="43"/>
    </row>
    <row r="11" spans="1:13" x14ac:dyDescent="0.45">
      <c r="B11">
        <v>59598.31</v>
      </c>
      <c r="C11" s="3">
        <v>82740.86</v>
      </c>
      <c r="D11">
        <v>50903.67</v>
      </c>
      <c r="E11">
        <v>42689.78</v>
      </c>
      <c r="H11" s="24" t="s">
        <v>65</v>
      </c>
      <c r="I11" s="24">
        <v>5</v>
      </c>
      <c r="J11" s="24">
        <v>5</v>
      </c>
      <c r="K11" s="24">
        <v>5</v>
      </c>
      <c r="L11" s="24">
        <v>5</v>
      </c>
      <c r="M11" s="24">
        <v>20</v>
      </c>
    </row>
    <row r="12" spans="1:13" x14ac:dyDescent="0.45">
      <c r="H12" s="24" t="s">
        <v>64</v>
      </c>
      <c r="I12" s="75">
        <v>234059.88</v>
      </c>
      <c r="J12" s="75">
        <v>289749.27</v>
      </c>
      <c r="K12" s="75">
        <v>317899.78999999998</v>
      </c>
      <c r="L12" s="75">
        <v>304682.93</v>
      </c>
      <c r="M12" s="75">
        <v>1146391.8700000001</v>
      </c>
    </row>
    <row r="13" spans="1:13" x14ac:dyDescent="0.45">
      <c r="A13" s="71" t="s">
        <v>171</v>
      </c>
      <c r="B13" s="70"/>
      <c r="C13" s="72"/>
      <c r="D13" s="70"/>
      <c r="E13" s="70"/>
      <c r="F13" s="70"/>
      <c r="H13" s="24" t="s">
        <v>85</v>
      </c>
      <c r="I13" s="75">
        <v>46811.976000000002</v>
      </c>
      <c r="J13" s="75">
        <v>57949.854000000007</v>
      </c>
      <c r="K13" s="75">
        <v>63579.957999999999</v>
      </c>
      <c r="L13" s="75">
        <v>60936.585999999996</v>
      </c>
      <c r="M13" s="75">
        <v>57319.593500000003</v>
      </c>
    </row>
    <row r="14" spans="1:13" x14ac:dyDescent="0.45">
      <c r="A14" s="70"/>
      <c r="B14" s="71" t="s">
        <v>25</v>
      </c>
      <c r="C14" s="71" t="s">
        <v>13</v>
      </c>
      <c r="D14" s="71" t="s">
        <v>10</v>
      </c>
      <c r="E14" s="71" t="s">
        <v>27</v>
      </c>
      <c r="F14" s="71" t="s">
        <v>52</v>
      </c>
      <c r="H14" s="24" t="s">
        <v>86</v>
      </c>
      <c r="I14" s="75">
        <v>1557424749.1460299</v>
      </c>
      <c r="J14" s="75">
        <v>1240471661.6788797</v>
      </c>
      <c r="K14" s="75">
        <v>97176047.67977047</v>
      </c>
      <c r="L14" s="75">
        <v>538046668.76112843</v>
      </c>
      <c r="M14" s="75">
        <v>765678251.06703269</v>
      </c>
    </row>
    <row r="15" spans="1:13" x14ac:dyDescent="0.45">
      <c r="A15" s="71" t="s">
        <v>10</v>
      </c>
      <c r="B15" s="73">
        <v>82352.937999999995</v>
      </c>
      <c r="C15" s="73">
        <v>67788.72</v>
      </c>
      <c r="D15" s="73">
        <v>78991.258000000002</v>
      </c>
      <c r="E15" s="73">
        <v>73504.873999999996</v>
      </c>
      <c r="F15" s="73">
        <f>SUM(B15:E15)</f>
        <v>302637.78999999998</v>
      </c>
      <c r="H15" s="24"/>
      <c r="I15" s="24"/>
      <c r="J15" s="24"/>
      <c r="K15" s="24"/>
      <c r="L15" s="24"/>
      <c r="M15" s="24"/>
    </row>
    <row r="16" spans="1:13" ht="14.65" thickBot="1" x14ac:dyDescent="0.5">
      <c r="A16" s="71" t="s">
        <v>18</v>
      </c>
      <c r="B16" s="73">
        <v>46811.976000000002</v>
      </c>
      <c r="C16" s="73">
        <v>57949.854000000007</v>
      </c>
      <c r="D16" s="73">
        <v>63579.957999999999</v>
      </c>
      <c r="E16" s="73">
        <v>60936.585999999996</v>
      </c>
      <c r="F16" s="73">
        <f>SUM(B16:E16)</f>
        <v>229278.37400000001</v>
      </c>
      <c r="H16" s="43" t="s">
        <v>52</v>
      </c>
      <c r="I16" s="43"/>
      <c r="J16" s="43"/>
      <c r="K16" s="43"/>
    </row>
    <row r="17" spans="1:16" x14ac:dyDescent="0.45">
      <c r="A17" s="70"/>
      <c r="B17" s="74">
        <f>SUM(B15:B16)</f>
        <v>129164.91399999999</v>
      </c>
      <c r="C17" s="74">
        <f>SUM(C15:C16)</f>
        <v>125738.57400000001</v>
      </c>
      <c r="D17" s="74">
        <f>SUM(D15:D16)</f>
        <v>142571.21600000001</v>
      </c>
      <c r="E17" s="74">
        <f>SUM(E15:E16)</f>
        <v>134441.46</v>
      </c>
      <c r="F17" s="74"/>
      <c r="H17" s="24" t="s">
        <v>65</v>
      </c>
      <c r="I17" s="24">
        <v>10</v>
      </c>
      <c r="J17" s="24">
        <v>10</v>
      </c>
      <c r="K17" s="24">
        <v>10</v>
      </c>
      <c r="L17">
        <v>10</v>
      </c>
    </row>
    <row r="18" spans="1:16" x14ac:dyDescent="0.45">
      <c r="D18" s="3"/>
      <c r="H18" s="24" t="s">
        <v>64</v>
      </c>
      <c r="I18" s="75">
        <v>645824.57000000007</v>
      </c>
      <c r="J18" s="75">
        <v>628692.87000000011</v>
      </c>
      <c r="K18" s="75">
        <v>712856.08000000007</v>
      </c>
      <c r="L18" s="76">
        <v>672207.3</v>
      </c>
    </row>
    <row r="19" spans="1:16" x14ac:dyDescent="0.45">
      <c r="C19" s="3"/>
      <c r="H19" s="24" t="s">
        <v>85</v>
      </c>
      <c r="I19" s="75">
        <v>64582.457000000009</v>
      </c>
      <c r="J19" s="75">
        <v>62869.286999999997</v>
      </c>
      <c r="K19" s="75">
        <v>71285.608000000007</v>
      </c>
      <c r="L19" s="76">
        <v>67220.73</v>
      </c>
    </row>
    <row r="20" spans="1:16" x14ac:dyDescent="0.45">
      <c r="C20" s="3"/>
      <c r="H20" s="24" t="s">
        <v>86</v>
      </c>
      <c r="I20" s="75">
        <v>1235886735.8844681</v>
      </c>
      <c r="J20" s="75">
        <v>738835986.67948997</v>
      </c>
      <c r="K20" s="75">
        <v>170479192.44601694</v>
      </c>
      <c r="L20" s="76">
        <v>431439601.27224475</v>
      </c>
    </row>
    <row r="21" spans="1:16" x14ac:dyDescent="0.45">
      <c r="D21" s="3"/>
      <c r="H21" s="24"/>
      <c r="I21" s="24"/>
      <c r="J21" s="24"/>
      <c r="K21" s="24"/>
    </row>
    <row r="22" spans="1:16" x14ac:dyDescent="0.45">
      <c r="C22" s="3"/>
    </row>
    <row r="23" spans="1:16" ht="14.65" thickBot="1" x14ac:dyDescent="0.5">
      <c r="D23" s="3"/>
      <c r="H23" t="s">
        <v>87</v>
      </c>
    </row>
    <row r="24" spans="1:16" x14ac:dyDescent="0.45">
      <c r="D24" s="3"/>
      <c r="H24" s="26" t="s">
        <v>88</v>
      </c>
      <c r="I24" s="26" t="s">
        <v>89</v>
      </c>
      <c r="J24" s="26" t="s">
        <v>90</v>
      </c>
      <c r="K24" s="26" t="s">
        <v>91</v>
      </c>
      <c r="L24" s="26" t="s">
        <v>92</v>
      </c>
      <c r="M24" s="26" t="s">
        <v>93</v>
      </c>
      <c r="N24" s="26" t="s">
        <v>94</v>
      </c>
    </row>
    <row r="25" spans="1:16" x14ac:dyDescent="0.45">
      <c r="G25" t="s">
        <v>4</v>
      </c>
      <c r="H25" s="24" t="s">
        <v>98</v>
      </c>
      <c r="I25" s="24">
        <v>3363502447.4131622</v>
      </c>
      <c r="J25" s="24">
        <v>1</v>
      </c>
      <c r="K25" s="24">
        <v>3363502447.4131622</v>
      </c>
      <c r="L25" s="24">
        <v>5.7247480598547638</v>
      </c>
      <c r="M25" s="24">
        <v>2.2768732322352388E-2</v>
      </c>
      <c r="N25" s="24">
        <v>4.1490974456995477</v>
      </c>
      <c r="O25" t="s">
        <v>120</v>
      </c>
      <c r="P25" t="s">
        <v>112</v>
      </c>
    </row>
    <row r="26" spans="1:16" x14ac:dyDescent="0.45">
      <c r="G26" t="s">
        <v>117</v>
      </c>
      <c r="H26" s="24" t="s">
        <v>114</v>
      </c>
      <c r="I26" s="24">
        <v>402801044.28100967</v>
      </c>
      <c r="J26" s="24">
        <v>3</v>
      </c>
      <c r="K26" s="24">
        <v>134267014.76033655</v>
      </c>
      <c r="L26" s="24">
        <v>0.22852512946523498</v>
      </c>
      <c r="M26" s="24">
        <v>0.87584000126198425</v>
      </c>
      <c r="N26" s="24">
        <v>2.9011195838408388</v>
      </c>
      <c r="O26" t="s">
        <v>118</v>
      </c>
      <c r="P26" t="s">
        <v>119</v>
      </c>
    </row>
    <row r="27" spans="1:16" x14ac:dyDescent="0.45">
      <c r="H27" s="24" t="s">
        <v>115</v>
      </c>
      <c r="I27" s="24">
        <v>1025080790.0676994</v>
      </c>
      <c r="J27" s="24">
        <v>3</v>
      </c>
      <c r="K27" s="24">
        <v>341693596.68923312</v>
      </c>
      <c r="L27" s="24">
        <v>0.58156929727103635</v>
      </c>
      <c r="M27" s="24">
        <v>0.63141385983255804</v>
      </c>
      <c r="N27" s="24">
        <v>2.9011195838408388</v>
      </c>
      <c r="O27" t="s">
        <v>118</v>
      </c>
      <c r="P27" t="s">
        <v>119</v>
      </c>
    </row>
    <row r="28" spans="1:16" x14ac:dyDescent="0.45">
      <c r="H28" s="24" t="s">
        <v>116</v>
      </c>
      <c r="I28" s="24">
        <v>18801190409.05912</v>
      </c>
      <c r="J28" s="24">
        <v>32</v>
      </c>
      <c r="K28" s="24">
        <v>587537200.28309751</v>
      </c>
      <c r="L28" s="24"/>
      <c r="M28" s="24"/>
      <c r="N28" s="24"/>
    </row>
    <row r="29" spans="1:16" x14ac:dyDescent="0.45">
      <c r="H29" s="24"/>
      <c r="I29" s="24"/>
      <c r="J29" s="24"/>
      <c r="K29" s="24"/>
      <c r="L29" s="24"/>
      <c r="M29" s="24"/>
      <c r="N29" s="24"/>
    </row>
    <row r="30" spans="1:16" ht="14.65" thickBot="1" x14ac:dyDescent="0.5">
      <c r="H30" s="25" t="s">
        <v>52</v>
      </c>
      <c r="I30" s="25">
        <v>23592574690.820992</v>
      </c>
      <c r="J30" s="25">
        <v>39</v>
      </c>
      <c r="K30" s="25"/>
      <c r="L30" s="25"/>
      <c r="M30" s="25"/>
      <c r="N30" s="25"/>
    </row>
  </sheetData>
  <sortState xmlns:xlrd2="http://schemas.microsoft.com/office/spreadsheetml/2017/richdata2" ref="I2:J1048561">
    <sortCondition ref="J2:J1048561"/>
  </sortState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"/>
  <sheetViews>
    <sheetView tabSelected="1" workbookViewId="0">
      <selection activeCell="M1" sqref="M1"/>
    </sheetView>
  </sheetViews>
  <sheetFormatPr defaultRowHeight="14.25" x14ac:dyDescent="0.45"/>
  <cols>
    <col min="1" max="1" width="12.265625" bestFit="1" customWidth="1"/>
    <col min="2" max="2" width="13.1328125" customWidth="1"/>
    <col min="3" max="3" width="12.33203125" customWidth="1"/>
    <col min="4" max="4" width="3.86328125" bestFit="1" customWidth="1"/>
    <col min="5" max="5" width="14.19921875" bestFit="1" customWidth="1"/>
    <col min="6" max="6" width="12.06640625" bestFit="1" customWidth="1"/>
    <col min="7" max="7" width="26" bestFit="1" customWidth="1"/>
    <col min="8" max="8" width="19.19921875" bestFit="1" customWidth="1"/>
    <col min="9" max="9" width="6.73046875" bestFit="1" customWidth="1"/>
  </cols>
  <sheetData>
    <row r="1" spans="1:9" x14ac:dyDescent="0.45">
      <c r="A1" s="1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>
        <v>1</v>
      </c>
      <c r="B2" s="3">
        <v>70563.47</v>
      </c>
      <c r="C2" s="2" t="s">
        <v>15</v>
      </c>
      <c r="D2">
        <v>59</v>
      </c>
      <c r="E2" t="s">
        <v>18</v>
      </c>
      <c r="F2" t="s">
        <v>19</v>
      </c>
      <c r="G2" t="s">
        <v>26</v>
      </c>
      <c r="H2" s="4" t="s">
        <v>25</v>
      </c>
      <c r="I2" t="s">
        <v>17</v>
      </c>
    </row>
    <row r="3" spans="1:9" x14ac:dyDescent="0.45">
      <c r="A3">
        <v>2</v>
      </c>
      <c r="B3">
        <v>3456</v>
      </c>
      <c r="C3" s="2" t="s">
        <v>23</v>
      </c>
      <c r="D3">
        <v>59</v>
      </c>
      <c r="E3" t="s">
        <v>18</v>
      </c>
      <c r="F3" t="s">
        <v>19</v>
      </c>
      <c r="G3" t="s">
        <v>12</v>
      </c>
      <c r="H3" s="4" t="s">
        <v>25</v>
      </c>
      <c r="I3" t="s">
        <v>17</v>
      </c>
    </row>
    <row r="4" spans="1:9" x14ac:dyDescent="0.45">
      <c r="A4">
        <v>3</v>
      </c>
      <c r="B4">
        <v>2400</v>
      </c>
      <c r="C4" s="2" t="s">
        <v>23</v>
      </c>
      <c r="D4">
        <v>48</v>
      </c>
      <c r="E4" t="s">
        <v>18</v>
      </c>
      <c r="F4" t="s">
        <v>22</v>
      </c>
      <c r="G4" t="s">
        <v>24</v>
      </c>
      <c r="H4" s="5" t="s">
        <v>13</v>
      </c>
      <c r="I4" t="s">
        <v>17</v>
      </c>
    </row>
    <row r="5" spans="1:9" x14ac:dyDescent="0.45">
      <c r="A5">
        <v>4</v>
      </c>
      <c r="B5" s="3">
        <v>45155.17</v>
      </c>
      <c r="C5" s="2" t="s">
        <v>15</v>
      </c>
      <c r="D5">
        <v>48</v>
      </c>
      <c r="E5" t="s">
        <v>18</v>
      </c>
      <c r="F5" t="s">
        <v>11</v>
      </c>
      <c r="G5" t="s">
        <v>20</v>
      </c>
      <c r="H5" s="4" t="s">
        <v>27</v>
      </c>
      <c r="I5" t="s">
        <v>17</v>
      </c>
    </row>
    <row r="6" spans="1:9" x14ac:dyDescent="0.45">
      <c r="A6">
        <v>18</v>
      </c>
      <c r="B6">
        <v>92642.1</v>
      </c>
      <c r="C6" s="2" t="s">
        <v>9</v>
      </c>
      <c r="D6">
        <v>49</v>
      </c>
      <c r="E6" t="s">
        <v>18</v>
      </c>
      <c r="F6" t="s">
        <v>22</v>
      </c>
      <c r="G6" t="s">
        <v>20</v>
      </c>
      <c r="H6" s="4" t="s">
        <v>25</v>
      </c>
      <c r="I6" t="s">
        <v>17</v>
      </c>
    </row>
    <row r="7" spans="1:9" x14ac:dyDescent="0.45">
      <c r="A7">
        <v>15</v>
      </c>
      <c r="B7">
        <v>47895.68</v>
      </c>
      <c r="C7" s="2" t="s">
        <v>23</v>
      </c>
      <c r="D7">
        <v>76</v>
      </c>
      <c r="E7" t="s">
        <v>18</v>
      </c>
      <c r="F7" t="s">
        <v>19</v>
      </c>
      <c r="G7" t="s">
        <v>12</v>
      </c>
      <c r="H7" s="4" t="s">
        <v>27</v>
      </c>
      <c r="I7" t="s">
        <v>14</v>
      </c>
    </row>
    <row r="8" spans="1:9" x14ac:dyDescent="0.45">
      <c r="A8">
        <v>8</v>
      </c>
      <c r="B8">
        <v>74757.45</v>
      </c>
      <c r="C8" s="2" t="s">
        <v>15</v>
      </c>
      <c r="D8">
        <v>48</v>
      </c>
      <c r="E8" t="s">
        <v>18</v>
      </c>
      <c r="F8" t="s">
        <v>22</v>
      </c>
      <c r="G8" t="s">
        <v>20</v>
      </c>
      <c r="H8" s="4" t="s">
        <v>10</v>
      </c>
      <c r="I8" t="s">
        <v>14</v>
      </c>
    </row>
    <row r="9" spans="1:9" x14ac:dyDescent="0.45">
      <c r="A9">
        <v>12</v>
      </c>
      <c r="B9">
        <v>46192.639999999999</v>
      </c>
      <c r="C9" s="2" t="s">
        <v>15</v>
      </c>
      <c r="D9">
        <v>61</v>
      </c>
      <c r="E9" t="s">
        <v>18</v>
      </c>
      <c r="F9" t="s">
        <v>19</v>
      </c>
      <c r="G9" t="s">
        <v>12</v>
      </c>
      <c r="H9" s="5" t="s">
        <v>13</v>
      </c>
      <c r="I9" t="s">
        <v>17</v>
      </c>
    </row>
    <row r="10" spans="1:9" x14ac:dyDescent="0.45">
      <c r="A10">
        <v>13</v>
      </c>
      <c r="B10" s="3">
        <v>72380.429999999993</v>
      </c>
      <c r="C10" s="2" t="s">
        <v>15</v>
      </c>
      <c r="D10">
        <v>52</v>
      </c>
      <c r="E10" t="s">
        <v>18</v>
      </c>
      <c r="F10" t="s">
        <v>19</v>
      </c>
      <c r="G10" t="s">
        <v>26</v>
      </c>
      <c r="H10" s="4" t="s">
        <v>27</v>
      </c>
      <c r="I10" t="s">
        <v>17</v>
      </c>
    </row>
    <row r="11" spans="1:9" x14ac:dyDescent="0.45">
      <c r="A11">
        <v>19</v>
      </c>
      <c r="B11" s="3">
        <v>63417.89</v>
      </c>
      <c r="C11" s="2" t="s">
        <v>15</v>
      </c>
      <c r="D11">
        <v>41</v>
      </c>
      <c r="E11" t="s">
        <v>18</v>
      </c>
      <c r="F11" t="s">
        <v>16</v>
      </c>
      <c r="G11" t="s">
        <v>12</v>
      </c>
      <c r="H11" s="4" t="s">
        <v>10</v>
      </c>
      <c r="I11" t="s">
        <v>14</v>
      </c>
    </row>
    <row r="12" spans="1:9" x14ac:dyDescent="0.45">
      <c r="A12">
        <v>24</v>
      </c>
      <c r="B12">
        <v>96561.87</v>
      </c>
      <c r="C12" s="2" t="s">
        <v>9</v>
      </c>
      <c r="D12">
        <v>33</v>
      </c>
      <c r="E12" t="s">
        <v>18</v>
      </c>
      <c r="F12" t="s">
        <v>22</v>
      </c>
      <c r="G12" t="s">
        <v>26</v>
      </c>
      <c r="H12" s="4" t="s">
        <v>27</v>
      </c>
      <c r="I12" t="s">
        <v>14</v>
      </c>
    </row>
    <row r="13" spans="1:9" x14ac:dyDescent="0.45">
      <c r="A13">
        <v>20</v>
      </c>
      <c r="B13">
        <v>57280.38</v>
      </c>
      <c r="C13" s="2" t="s">
        <v>15</v>
      </c>
      <c r="D13">
        <v>47</v>
      </c>
      <c r="E13" t="s">
        <v>18</v>
      </c>
      <c r="F13" t="s">
        <v>11</v>
      </c>
      <c r="G13" t="s">
        <v>12</v>
      </c>
      <c r="H13" s="4" t="s">
        <v>10</v>
      </c>
      <c r="I13" t="s">
        <v>17</v>
      </c>
    </row>
    <row r="14" spans="1:9" x14ac:dyDescent="0.45">
      <c r="A14">
        <v>28</v>
      </c>
      <c r="B14" s="3">
        <v>68732.52</v>
      </c>
      <c r="C14" s="2" t="s">
        <v>15</v>
      </c>
      <c r="D14">
        <v>14</v>
      </c>
      <c r="E14" t="s">
        <v>18</v>
      </c>
      <c r="F14" t="s">
        <v>11</v>
      </c>
      <c r="G14" t="s">
        <v>26</v>
      </c>
      <c r="H14" s="5" t="s">
        <v>13</v>
      </c>
      <c r="I14" t="s">
        <v>14</v>
      </c>
    </row>
    <row r="15" spans="1:9" x14ac:dyDescent="0.45">
      <c r="A15">
        <v>29</v>
      </c>
      <c r="B15">
        <v>71540.399999999994</v>
      </c>
      <c r="C15" s="2" t="s">
        <v>15</v>
      </c>
      <c r="D15">
        <v>40</v>
      </c>
      <c r="E15" t="s">
        <v>18</v>
      </c>
      <c r="F15" t="s">
        <v>22</v>
      </c>
      <c r="G15" t="s">
        <v>12</v>
      </c>
      <c r="H15" s="4" t="s">
        <v>10</v>
      </c>
      <c r="I15" t="s">
        <v>14</v>
      </c>
    </row>
    <row r="16" spans="1:9" x14ac:dyDescent="0.45">
      <c r="A16">
        <v>27</v>
      </c>
      <c r="B16">
        <v>7800</v>
      </c>
      <c r="C16" s="2" t="s">
        <v>23</v>
      </c>
      <c r="D16">
        <v>74</v>
      </c>
      <c r="E16" t="s">
        <v>18</v>
      </c>
      <c r="F16" t="s">
        <v>22</v>
      </c>
      <c r="G16" t="s">
        <v>20</v>
      </c>
      <c r="H16" s="4" t="s">
        <v>25</v>
      </c>
      <c r="I16" t="s">
        <v>14</v>
      </c>
    </row>
    <row r="17" spans="1:9" x14ac:dyDescent="0.45">
      <c r="A17">
        <v>33</v>
      </c>
      <c r="B17">
        <v>59598.31</v>
      </c>
      <c r="C17" s="2" t="s">
        <v>15</v>
      </c>
      <c r="D17">
        <v>57</v>
      </c>
      <c r="E17" t="s">
        <v>18</v>
      </c>
      <c r="F17" t="s">
        <v>22</v>
      </c>
      <c r="G17" t="s">
        <v>20</v>
      </c>
      <c r="H17" s="4" t="s">
        <v>25</v>
      </c>
      <c r="I17" t="s">
        <v>17</v>
      </c>
    </row>
    <row r="18" spans="1:9" x14ac:dyDescent="0.45">
      <c r="A18">
        <v>25</v>
      </c>
      <c r="B18" s="3">
        <v>89683.25</v>
      </c>
      <c r="C18" s="2" t="s">
        <v>9</v>
      </c>
      <c r="D18">
        <v>25</v>
      </c>
      <c r="E18" t="s">
        <v>18</v>
      </c>
      <c r="F18" t="s">
        <v>22</v>
      </c>
      <c r="G18" t="s">
        <v>20</v>
      </c>
      <c r="H18" s="5" t="s">
        <v>13</v>
      </c>
      <c r="I18" t="s">
        <v>17</v>
      </c>
    </row>
    <row r="19" spans="1:9" x14ac:dyDescent="0.45">
      <c r="A19">
        <v>31</v>
      </c>
      <c r="B19" s="3">
        <v>82740.86</v>
      </c>
      <c r="C19" s="2" t="s">
        <v>9</v>
      </c>
      <c r="D19">
        <v>38</v>
      </c>
      <c r="E19" t="s">
        <v>18</v>
      </c>
      <c r="F19" t="s">
        <v>19</v>
      </c>
      <c r="G19" t="s">
        <v>20</v>
      </c>
      <c r="H19" s="5" t="s">
        <v>13</v>
      </c>
      <c r="I19" t="s">
        <v>14</v>
      </c>
    </row>
    <row r="20" spans="1:9" x14ac:dyDescent="0.45">
      <c r="A20">
        <v>39</v>
      </c>
      <c r="B20">
        <v>50903.67</v>
      </c>
      <c r="C20" s="2" t="s">
        <v>15</v>
      </c>
      <c r="D20">
        <v>37</v>
      </c>
      <c r="E20" t="s">
        <v>18</v>
      </c>
      <c r="F20" t="s">
        <v>11</v>
      </c>
      <c r="G20" t="s">
        <v>26</v>
      </c>
      <c r="H20" s="4" t="s">
        <v>10</v>
      </c>
      <c r="I20" t="s">
        <v>14</v>
      </c>
    </row>
    <row r="21" spans="1:9" x14ac:dyDescent="0.45">
      <c r="A21">
        <v>7</v>
      </c>
      <c r="B21" s="3">
        <v>65336.58</v>
      </c>
      <c r="C21" s="2" t="s">
        <v>15</v>
      </c>
      <c r="D21">
        <v>10</v>
      </c>
      <c r="E21" t="s">
        <v>10</v>
      </c>
      <c r="F21" t="s">
        <v>11</v>
      </c>
      <c r="G21" t="s">
        <v>12</v>
      </c>
      <c r="H21" s="5" t="s">
        <v>13</v>
      </c>
      <c r="I21" t="s">
        <v>17</v>
      </c>
    </row>
    <row r="22" spans="1:9" x14ac:dyDescent="0.45">
      <c r="A22">
        <v>9</v>
      </c>
      <c r="B22">
        <v>69983.3</v>
      </c>
      <c r="C22" s="2" t="s">
        <v>15</v>
      </c>
      <c r="D22">
        <v>47</v>
      </c>
      <c r="E22" t="s">
        <v>10</v>
      </c>
      <c r="F22" t="s">
        <v>19</v>
      </c>
      <c r="G22" t="s">
        <v>20</v>
      </c>
      <c r="H22" s="4" t="s">
        <v>10</v>
      </c>
      <c r="I22" t="s">
        <v>17</v>
      </c>
    </row>
    <row r="23" spans="1:9" x14ac:dyDescent="0.45">
      <c r="A23">
        <v>5</v>
      </c>
      <c r="B23">
        <v>99282.01</v>
      </c>
      <c r="C23" s="2" t="s">
        <v>9</v>
      </c>
      <c r="D23">
        <v>59</v>
      </c>
      <c r="E23" t="s">
        <v>10</v>
      </c>
      <c r="F23" t="s">
        <v>16</v>
      </c>
      <c r="G23" t="s">
        <v>12</v>
      </c>
      <c r="H23" s="4" t="s">
        <v>25</v>
      </c>
      <c r="I23" t="s">
        <v>14</v>
      </c>
    </row>
    <row r="24" spans="1:9" x14ac:dyDescent="0.45">
      <c r="A24">
        <v>10</v>
      </c>
      <c r="B24" s="3">
        <v>74439.62</v>
      </c>
      <c r="C24" s="2" t="s">
        <v>15</v>
      </c>
      <c r="D24">
        <v>51</v>
      </c>
      <c r="E24" t="s">
        <v>10</v>
      </c>
      <c r="F24" t="s">
        <v>19</v>
      </c>
      <c r="G24" t="s">
        <v>12</v>
      </c>
      <c r="H24" s="4" t="s">
        <v>10</v>
      </c>
      <c r="I24" t="s">
        <v>17</v>
      </c>
    </row>
    <row r="25" spans="1:9" x14ac:dyDescent="0.45">
      <c r="A25">
        <v>11</v>
      </c>
      <c r="B25">
        <v>92241.04</v>
      </c>
      <c r="C25" s="2" t="s">
        <v>9</v>
      </c>
      <c r="D25">
        <v>60</v>
      </c>
      <c r="E25" t="s">
        <v>10</v>
      </c>
      <c r="F25" t="s">
        <v>19</v>
      </c>
      <c r="G25" t="s">
        <v>24</v>
      </c>
      <c r="H25" s="4" t="s">
        <v>27</v>
      </c>
      <c r="I25" t="s">
        <v>17</v>
      </c>
    </row>
    <row r="26" spans="1:9" x14ac:dyDescent="0.45">
      <c r="A26">
        <v>17</v>
      </c>
      <c r="B26">
        <v>91222.51</v>
      </c>
      <c r="C26" s="2" t="s">
        <v>9</v>
      </c>
      <c r="D26">
        <v>47</v>
      </c>
      <c r="E26" t="s">
        <v>10</v>
      </c>
      <c r="F26" t="s">
        <v>19</v>
      </c>
      <c r="G26" t="s">
        <v>12</v>
      </c>
      <c r="H26" s="5" t="s">
        <v>13</v>
      </c>
      <c r="I26" t="s">
        <v>14</v>
      </c>
    </row>
    <row r="27" spans="1:9" x14ac:dyDescent="0.45">
      <c r="A27">
        <v>14</v>
      </c>
      <c r="B27">
        <v>77695</v>
      </c>
      <c r="C27" s="2" t="s">
        <v>15</v>
      </c>
      <c r="D27">
        <v>41</v>
      </c>
      <c r="E27" t="s">
        <v>10</v>
      </c>
      <c r="F27" t="s">
        <v>22</v>
      </c>
      <c r="G27" t="s">
        <v>12</v>
      </c>
      <c r="H27" s="5" t="s">
        <v>13</v>
      </c>
      <c r="I27" t="s">
        <v>14</v>
      </c>
    </row>
    <row r="28" spans="1:9" x14ac:dyDescent="0.45">
      <c r="A28">
        <v>38</v>
      </c>
      <c r="B28">
        <v>42689.78</v>
      </c>
      <c r="C28" s="2" t="s">
        <v>23</v>
      </c>
      <c r="D28">
        <v>55</v>
      </c>
      <c r="E28" t="s">
        <v>18</v>
      </c>
      <c r="F28" t="s">
        <v>22</v>
      </c>
      <c r="G28" t="s">
        <v>20</v>
      </c>
      <c r="H28" s="4" t="s">
        <v>27</v>
      </c>
      <c r="I28" t="s">
        <v>14</v>
      </c>
    </row>
    <row r="29" spans="1:9" x14ac:dyDescent="0.45">
      <c r="A29">
        <v>16</v>
      </c>
      <c r="B29" s="3">
        <v>80150.240000000005</v>
      </c>
      <c r="C29" s="2" t="s">
        <v>15</v>
      </c>
      <c r="D29">
        <v>39</v>
      </c>
      <c r="E29" t="s">
        <v>10</v>
      </c>
      <c r="F29" t="s">
        <v>22</v>
      </c>
      <c r="G29" t="s">
        <v>24</v>
      </c>
      <c r="H29" s="4" t="s">
        <v>10</v>
      </c>
      <c r="I29" t="s">
        <v>17</v>
      </c>
    </row>
    <row r="30" spans="1:9" x14ac:dyDescent="0.45">
      <c r="A30">
        <v>21</v>
      </c>
      <c r="B30">
        <v>73224.179999999993</v>
      </c>
      <c r="C30" s="2" t="s">
        <v>15</v>
      </c>
      <c r="D30">
        <v>88</v>
      </c>
      <c r="E30" t="s">
        <v>10</v>
      </c>
      <c r="F30" t="s">
        <v>19</v>
      </c>
      <c r="G30" t="s">
        <v>26</v>
      </c>
      <c r="H30" s="4" t="s">
        <v>25</v>
      </c>
      <c r="I30" t="s">
        <v>17</v>
      </c>
    </row>
    <row r="31" spans="1:9" x14ac:dyDescent="0.45">
      <c r="A31">
        <v>22</v>
      </c>
      <c r="B31" s="3">
        <v>98825.1</v>
      </c>
      <c r="C31" s="2" t="s">
        <v>9</v>
      </c>
      <c r="D31">
        <v>78</v>
      </c>
      <c r="E31" t="s">
        <v>10</v>
      </c>
      <c r="F31" t="s">
        <v>19</v>
      </c>
      <c r="G31" t="s">
        <v>26</v>
      </c>
      <c r="H31" s="4" t="s">
        <v>10</v>
      </c>
      <c r="I31" t="s">
        <v>14</v>
      </c>
    </row>
    <row r="32" spans="1:9" x14ac:dyDescent="0.45">
      <c r="A32">
        <v>30</v>
      </c>
      <c r="B32">
        <v>71558.03</v>
      </c>
      <c r="C32" s="2" t="s">
        <v>9</v>
      </c>
      <c r="D32">
        <v>56</v>
      </c>
      <c r="E32" t="s">
        <v>10</v>
      </c>
      <c r="F32" t="s">
        <v>11</v>
      </c>
      <c r="G32" t="s">
        <v>12</v>
      </c>
      <c r="H32" s="4" t="s">
        <v>10</v>
      </c>
      <c r="I32" t="s">
        <v>14</v>
      </c>
    </row>
    <row r="33" spans="1:9" x14ac:dyDescent="0.45">
      <c r="A33">
        <v>23</v>
      </c>
      <c r="B33">
        <v>67986.34</v>
      </c>
      <c r="C33" s="2" t="s">
        <v>15</v>
      </c>
      <c r="D33">
        <v>48</v>
      </c>
      <c r="E33" t="s">
        <v>10</v>
      </c>
      <c r="F33" t="s">
        <v>19</v>
      </c>
      <c r="G33" t="s">
        <v>20</v>
      </c>
      <c r="H33" s="4" t="s">
        <v>27</v>
      </c>
      <c r="I33" t="s">
        <v>17</v>
      </c>
    </row>
    <row r="34" spans="1:9" x14ac:dyDescent="0.45">
      <c r="A34">
        <v>26</v>
      </c>
      <c r="B34">
        <v>82667.25</v>
      </c>
      <c r="C34" s="2" t="s">
        <v>15</v>
      </c>
      <c r="D34">
        <v>76</v>
      </c>
      <c r="E34" t="s">
        <v>10</v>
      </c>
      <c r="F34" t="s">
        <v>11</v>
      </c>
      <c r="G34" t="s">
        <v>20</v>
      </c>
      <c r="H34" s="4" t="s">
        <v>27</v>
      </c>
      <c r="I34" t="s">
        <v>17</v>
      </c>
    </row>
    <row r="35" spans="1:9" x14ac:dyDescent="0.45">
      <c r="A35">
        <v>32</v>
      </c>
      <c r="B35">
        <v>79921.48</v>
      </c>
      <c r="C35" s="2" t="s">
        <v>15</v>
      </c>
      <c r="D35">
        <v>41</v>
      </c>
      <c r="E35" t="s">
        <v>10</v>
      </c>
      <c r="F35" t="s">
        <v>22</v>
      </c>
      <c r="G35" t="s">
        <v>26</v>
      </c>
      <c r="H35" s="4" t="s">
        <v>27</v>
      </c>
      <c r="I35" t="s">
        <v>17</v>
      </c>
    </row>
    <row r="36" spans="1:9" x14ac:dyDescent="0.45">
      <c r="A36">
        <v>35</v>
      </c>
      <c r="B36">
        <v>109151.46</v>
      </c>
      <c r="C36" s="2" t="s">
        <v>9</v>
      </c>
      <c r="D36">
        <v>54</v>
      </c>
      <c r="E36" t="s">
        <v>10</v>
      </c>
      <c r="F36" t="s">
        <v>16</v>
      </c>
      <c r="G36" t="s">
        <v>12</v>
      </c>
      <c r="H36" s="4" t="s">
        <v>25</v>
      </c>
      <c r="I36" t="s">
        <v>14</v>
      </c>
    </row>
    <row r="37" spans="1:9" x14ac:dyDescent="0.45">
      <c r="A37">
        <v>34</v>
      </c>
      <c r="B37" s="3">
        <v>44708.26</v>
      </c>
      <c r="C37" s="2" t="s">
        <v>15</v>
      </c>
      <c r="D37">
        <v>43</v>
      </c>
      <c r="E37" t="s">
        <v>10</v>
      </c>
      <c r="F37" t="s">
        <v>22</v>
      </c>
      <c r="G37" t="s">
        <v>26</v>
      </c>
      <c r="H37" s="4" t="s">
        <v>27</v>
      </c>
      <c r="I37" t="s">
        <v>14</v>
      </c>
    </row>
    <row r="38" spans="1:9" x14ac:dyDescent="0.45">
      <c r="A38">
        <v>36</v>
      </c>
      <c r="B38">
        <v>60116.24</v>
      </c>
      <c r="C38" s="2" t="s">
        <v>15</v>
      </c>
      <c r="D38">
        <v>72</v>
      </c>
      <c r="E38" t="s">
        <v>10</v>
      </c>
      <c r="F38" t="s">
        <v>19</v>
      </c>
      <c r="G38" t="s">
        <v>12</v>
      </c>
      <c r="H38" s="4" t="s">
        <v>25</v>
      </c>
      <c r="I38" t="s">
        <v>17</v>
      </c>
    </row>
    <row r="39" spans="1:9" x14ac:dyDescent="0.45">
      <c r="A39">
        <v>6</v>
      </c>
      <c r="B39">
        <v>39788.74</v>
      </c>
      <c r="C39" s="2" t="s">
        <v>23</v>
      </c>
      <c r="D39">
        <v>68</v>
      </c>
      <c r="E39" t="s">
        <v>10</v>
      </c>
      <c r="F39" t="s">
        <v>19</v>
      </c>
      <c r="G39" t="s">
        <v>12</v>
      </c>
      <c r="H39" s="5" t="s">
        <v>13</v>
      </c>
      <c r="I39" t="s">
        <v>17</v>
      </c>
    </row>
    <row r="40" spans="1:9" x14ac:dyDescent="0.45">
      <c r="A40">
        <v>37</v>
      </c>
      <c r="B40" s="3">
        <v>69990.8</v>
      </c>
      <c r="C40" s="2" t="s">
        <v>15</v>
      </c>
      <c r="D40">
        <v>56</v>
      </c>
      <c r="E40" t="s">
        <v>10</v>
      </c>
      <c r="F40" t="s">
        <v>22</v>
      </c>
      <c r="G40" t="s">
        <v>20</v>
      </c>
      <c r="H40" s="4" t="s">
        <v>25</v>
      </c>
      <c r="I40" t="s">
        <v>17</v>
      </c>
    </row>
    <row r="41" spans="1:9" x14ac:dyDescent="0.45">
      <c r="A41">
        <v>40</v>
      </c>
      <c r="B41" s="3">
        <v>64900.77</v>
      </c>
      <c r="C41" s="2" t="s">
        <v>15</v>
      </c>
      <c r="D41">
        <v>35</v>
      </c>
      <c r="E41" t="s">
        <v>10</v>
      </c>
      <c r="F41" t="s">
        <v>22</v>
      </c>
      <c r="G41" t="s">
        <v>12</v>
      </c>
      <c r="H41" s="5" t="s">
        <v>13</v>
      </c>
      <c r="I4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8273-0137-4D2A-AA1A-E2DB42702681}">
  <dimension ref="A1:M29"/>
  <sheetViews>
    <sheetView workbookViewId="0">
      <selection activeCell="H16" sqref="H16"/>
    </sheetView>
  </sheetViews>
  <sheetFormatPr defaultRowHeight="14.25" x14ac:dyDescent="0.45"/>
  <cols>
    <col min="1" max="1" width="16.6640625" customWidth="1"/>
    <col min="4" max="4" width="10.3984375" customWidth="1"/>
    <col min="7" max="7" width="13.796875" customWidth="1"/>
  </cols>
  <sheetData>
    <row r="1" spans="1:13" x14ac:dyDescent="0.45">
      <c r="B1" s="1" t="s">
        <v>17</v>
      </c>
      <c r="C1" s="1" t="s">
        <v>14</v>
      </c>
      <c r="E1" s="105" t="s">
        <v>45</v>
      </c>
      <c r="F1" s="106"/>
      <c r="G1" s="106"/>
      <c r="H1" s="107"/>
      <c r="J1" s="105" t="s">
        <v>155</v>
      </c>
      <c r="K1" s="106"/>
      <c r="L1" s="106"/>
      <c r="M1" s="107"/>
    </row>
    <row r="2" spans="1:13" x14ac:dyDescent="0.45">
      <c r="A2" t="s">
        <v>53</v>
      </c>
      <c r="B2">
        <f>COUNTIFS(Gender,"Female",Severity,"MEDIUM") + COUNTIFS(Gender,"Female",Severity,"MILD")</f>
        <v>102</v>
      </c>
      <c r="C2">
        <f>COUNTIFS(Gender, "Male", Severity, "MEDIUM") + COUNTIFS(Gender, "Male", Severity, "MILD")</f>
        <v>46</v>
      </c>
      <c r="E2" s="108"/>
      <c r="F2" s="109"/>
      <c r="G2" s="109"/>
      <c r="H2" s="110"/>
      <c r="J2" s="108"/>
      <c r="K2" s="109"/>
      <c r="L2" s="109"/>
      <c r="M2" s="110"/>
    </row>
    <row r="3" spans="1:13" x14ac:dyDescent="0.45">
      <c r="A3" t="s">
        <v>167</v>
      </c>
      <c r="B3">
        <f>COUNTIF(Gender,"Female")</f>
        <v>130</v>
      </c>
      <c r="C3">
        <f>COUNTIF(Gender,"Male")</f>
        <v>70</v>
      </c>
      <c r="E3" s="92" t="s">
        <v>29</v>
      </c>
      <c r="F3" s="93"/>
      <c r="G3" s="93"/>
      <c r="H3" s="94"/>
      <c r="J3" s="92" t="s">
        <v>144</v>
      </c>
      <c r="K3" s="93"/>
      <c r="L3" s="93"/>
      <c r="M3" s="94"/>
    </row>
    <row r="4" spans="1:13" ht="15" x14ac:dyDescent="0.5">
      <c r="E4" s="9" t="s">
        <v>30</v>
      </c>
      <c r="F4" s="10" t="s">
        <v>46</v>
      </c>
      <c r="G4" s="10" t="s">
        <v>166</v>
      </c>
      <c r="H4" s="6">
        <f>H5</f>
        <v>0</v>
      </c>
      <c r="J4" s="84" t="s">
        <v>144</v>
      </c>
      <c r="K4" s="85"/>
      <c r="L4" s="86"/>
      <c r="M4" s="7">
        <v>0.95</v>
      </c>
    </row>
    <row r="5" spans="1:13" ht="15" x14ac:dyDescent="0.5">
      <c r="E5" s="9" t="s">
        <v>31</v>
      </c>
      <c r="F5" s="10" t="s">
        <v>46</v>
      </c>
      <c r="G5" s="11" t="s">
        <v>44</v>
      </c>
      <c r="H5" s="7">
        <v>0</v>
      </c>
      <c r="J5" s="84"/>
      <c r="K5" s="85"/>
      <c r="L5" s="85"/>
      <c r="M5" s="111"/>
    </row>
    <row r="6" spans="1:13" x14ac:dyDescent="0.45">
      <c r="E6" s="12" t="s">
        <v>33</v>
      </c>
      <c r="F6" s="13"/>
      <c r="G6" s="13"/>
      <c r="H6" s="14" t="str">
        <f>IF(G5="&lt;","Lower",IF(G5="&gt;","Upper","Two"))</f>
        <v>Two</v>
      </c>
      <c r="J6" s="92" t="s">
        <v>68</v>
      </c>
      <c r="K6" s="93"/>
      <c r="L6" s="93"/>
      <c r="M6" s="94"/>
    </row>
    <row r="7" spans="1:13" x14ac:dyDescent="0.45">
      <c r="E7" s="92" t="s">
        <v>34</v>
      </c>
      <c r="F7" s="93"/>
      <c r="G7" s="93"/>
      <c r="H7" s="94"/>
      <c r="J7" s="81" t="s">
        <v>47</v>
      </c>
      <c r="K7" s="82"/>
      <c r="L7" s="82"/>
      <c r="M7" s="83"/>
    </row>
    <row r="8" spans="1:13" x14ac:dyDescent="0.45">
      <c r="E8" s="15"/>
      <c r="F8" s="16"/>
      <c r="G8" s="17" t="s">
        <v>35</v>
      </c>
      <c r="H8" s="18">
        <v>0.05</v>
      </c>
      <c r="J8" s="84" t="s">
        <v>38</v>
      </c>
      <c r="K8" s="85"/>
      <c r="L8" s="86"/>
      <c r="M8" s="21">
        <v>130</v>
      </c>
    </row>
    <row r="9" spans="1:13" x14ac:dyDescent="0.45">
      <c r="E9" s="92" t="s">
        <v>36</v>
      </c>
      <c r="F9" s="93"/>
      <c r="G9" s="93"/>
      <c r="H9" s="94"/>
      <c r="J9" s="84" t="s">
        <v>39</v>
      </c>
      <c r="K9" s="85"/>
      <c r="L9" s="86"/>
      <c r="M9" s="21">
        <v>102</v>
      </c>
    </row>
    <row r="10" spans="1:13" ht="15" x14ac:dyDescent="0.5">
      <c r="E10" s="79" t="str">
        <f>IF(G4="=","Lower Critical Value","Critical Value")</f>
        <v>Lower Critical Value</v>
      </c>
      <c r="F10" s="80"/>
      <c r="G10" s="80"/>
      <c r="H10" s="19">
        <f>IF(H6="Two",NORMSINV(H8/2),IF(H6="Lower",NORMSINV(H8),NORMSINV(1-H8)))</f>
        <v>-1.9599639845400538</v>
      </c>
      <c r="J10" s="79" t="s">
        <v>48</v>
      </c>
      <c r="K10" s="80"/>
      <c r="L10" s="80"/>
      <c r="M10" s="8">
        <f>M9/M8</f>
        <v>0.7846153846153846</v>
      </c>
    </row>
    <row r="11" spans="1:13" x14ac:dyDescent="0.45">
      <c r="E11" s="98" t="str">
        <f>IF(G4="=","Upper Critical Value","")</f>
        <v>Upper Critical Value</v>
      </c>
      <c r="F11" s="85"/>
      <c r="G11" s="86"/>
      <c r="H11" s="20">
        <f>IF(G4="=",-H10,"")</f>
        <v>1.9599639845400538</v>
      </c>
      <c r="J11" s="81" t="s">
        <v>49</v>
      </c>
      <c r="K11" s="82"/>
      <c r="L11" s="82"/>
      <c r="M11" s="83"/>
    </row>
    <row r="12" spans="1:13" x14ac:dyDescent="0.45">
      <c r="E12" s="92" t="s">
        <v>37</v>
      </c>
      <c r="F12" s="93"/>
      <c r="G12" s="93"/>
      <c r="H12" s="94"/>
      <c r="J12" s="84" t="s">
        <v>38</v>
      </c>
      <c r="K12" s="85"/>
      <c r="L12" s="86"/>
      <c r="M12" s="21">
        <v>70</v>
      </c>
    </row>
    <row r="13" spans="1:13" x14ac:dyDescent="0.45">
      <c r="E13" s="81" t="s">
        <v>168</v>
      </c>
      <c r="F13" s="82"/>
      <c r="G13" s="82"/>
      <c r="H13" s="83"/>
      <c r="J13" s="84" t="s">
        <v>39</v>
      </c>
      <c r="K13" s="85"/>
      <c r="L13" s="86"/>
      <c r="M13" s="21">
        <v>46</v>
      </c>
    </row>
    <row r="14" spans="1:13" ht="15" x14ac:dyDescent="0.5">
      <c r="E14" s="84" t="s">
        <v>38</v>
      </c>
      <c r="F14" s="85"/>
      <c r="G14" s="86"/>
      <c r="H14" s="21">
        <v>130</v>
      </c>
      <c r="J14" s="79" t="s">
        <v>50</v>
      </c>
      <c r="K14" s="80"/>
      <c r="L14" s="80"/>
      <c r="M14" s="8">
        <f>M13/M12</f>
        <v>0.65714285714285714</v>
      </c>
    </row>
    <row r="15" spans="1:13" x14ac:dyDescent="0.45">
      <c r="E15" s="84" t="s">
        <v>39</v>
      </c>
      <c r="F15" s="85"/>
      <c r="G15" s="86"/>
      <c r="H15" s="21">
        <v>102</v>
      </c>
      <c r="J15" s="89"/>
      <c r="K15" s="90"/>
      <c r="L15" s="90"/>
      <c r="M15" s="91"/>
    </row>
    <row r="16" spans="1:13" ht="15" x14ac:dyDescent="0.5">
      <c r="E16" s="79" t="s">
        <v>48</v>
      </c>
      <c r="F16" s="80"/>
      <c r="G16" s="80"/>
      <c r="H16" s="8">
        <f>H15/H14</f>
        <v>0.7846153846153846</v>
      </c>
      <c r="J16" s="92" t="s">
        <v>145</v>
      </c>
      <c r="K16" s="93"/>
      <c r="L16" s="93"/>
      <c r="M16" s="94"/>
    </row>
    <row r="17" spans="5:13" x14ac:dyDescent="0.45">
      <c r="E17" s="81" t="s">
        <v>169</v>
      </c>
      <c r="F17" s="82"/>
      <c r="G17" s="82"/>
      <c r="H17" s="83"/>
      <c r="J17" s="79" t="s">
        <v>51</v>
      </c>
      <c r="K17" s="80"/>
      <c r="L17" s="80"/>
      <c r="M17" s="8">
        <f>(M9+M13)/(M8+M12)</f>
        <v>0.74</v>
      </c>
    </row>
    <row r="18" spans="5:13" x14ac:dyDescent="0.45">
      <c r="E18" s="84" t="s">
        <v>38</v>
      </c>
      <c r="F18" s="85"/>
      <c r="G18" s="86"/>
      <c r="H18" s="21">
        <v>70</v>
      </c>
      <c r="J18" s="79" t="s">
        <v>40</v>
      </c>
      <c r="K18" s="80"/>
      <c r="L18" s="80"/>
      <c r="M18" s="8">
        <f>SQRT(M17*(1-M17)*(1/M8+1/M12))</f>
        <v>6.5027466724234526E-2</v>
      </c>
    </row>
    <row r="19" spans="5:13" x14ac:dyDescent="0.45">
      <c r="E19" s="84" t="s">
        <v>39</v>
      </c>
      <c r="F19" s="85"/>
      <c r="G19" s="86"/>
      <c r="H19" s="21">
        <v>46</v>
      </c>
      <c r="J19" s="87" t="s">
        <v>156</v>
      </c>
      <c r="K19" s="88"/>
      <c r="L19" s="88"/>
      <c r="M19" s="61">
        <f>NORMSINV(1-(1-M4)/2)</f>
        <v>1.9599639845400536</v>
      </c>
    </row>
    <row r="20" spans="5:13" ht="15" x14ac:dyDescent="0.5">
      <c r="E20" s="79" t="s">
        <v>50</v>
      </c>
      <c r="F20" s="80"/>
      <c r="G20" s="80"/>
      <c r="H20" s="8">
        <f>H19/H18</f>
        <v>0.65714285714285714</v>
      </c>
      <c r="J20" s="89"/>
      <c r="K20" s="90"/>
      <c r="L20" s="90"/>
      <c r="M20" s="91"/>
    </row>
    <row r="21" spans="5:13" x14ac:dyDescent="0.45">
      <c r="E21" s="99"/>
      <c r="F21" s="100"/>
      <c r="G21" s="100"/>
      <c r="H21" s="101"/>
      <c r="J21" s="92" t="s">
        <v>147</v>
      </c>
      <c r="K21" s="93"/>
      <c r="L21" s="93"/>
      <c r="M21" s="94"/>
    </row>
    <row r="22" spans="5:13" x14ac:dyDescent="0.45">
      <c r="E22" s="102"/>
      <c r="F22" s="103"/>
      <c r="G22" s="103"/>
      <c r="H22" s="104"/>
      <c r="J22" s="112" t="s">
        <v>148</v>
      </c>
      <c r="K22" s="113"/>
      <c r="L22" s="114"/>
      <c r="M22" s="62">
        <f>(M10-M14)-M19*M18</f>
        <v>2.1034687151005871E-5</v>
      </c>
    </row>
    <row r="23" spans="5:13" ht="14.65" thickBot="1" x14ac:dyDescent="0.5">
      <c r="E23" s="79" t="s">
        <v>51</v>
      </c>
      <c r="F23" s="80"/>
      <c r="G23" s="80"/>
      <c r="H23" s="8">
        <f>(H15+H19)/(H14+H18)</f>
        <v>0.74</v>
      </c>
      <c r="J23" s="63" t="s">
        <v>149</v>
      </c>
      <c r="K23" s="64"/>
      <c r="L23" s="65"/>
      <c r="M23" s="66">
        <f>(M10-M14)+M19*M18</f>
        <v>0.25492402025790395</v>
      </c>
    </row>
    <row r="24" spans="5:13" x14ac:dyDescent="0.45">
      <c r="E24" s="79" t="s">
        <v>40</v>
      </c>
      <c r="F24" s="80"/>
      <c r="G24" s="80"/>
      <c r="H24" s="8">
        <f>SQRT(H23*(1-H23)*(1/H14+1/H18))</f>
        <v>6.5027466724234526E-2</v>
      </c>
    </row>
    <row r="25" spans="5:13" x14ac:dyDescent="0.45">
      <c r="E25" s="87" t="s">
        <v>41</v>
      </c>
      <c r="F25" s="88"/>
      <c r="G25" s="88"/>
      <c r="H25" s="22">
        <f>((H16-H20)-H4)/H24</f>
        <v>1.9602874584228702</v>
      </c>
    </row>
    <row r="26" spans="5:13" x14ac:dyDescent="0.45">
      <c r="E26" s="79" t="s">
        <v>42</v>
      </c>
      <c r="F26" s="80"/>
      <c r="G26" s="80"/>
      <c r="H26" s="22">
        <f>IF(H6="Two",2*(1-NORMSDIST(ABS(H25))),IF(H6="Lower",NORMSDIST(H25),1-NORMSDIST((H25))))</f>
        <v>4.9962201076807711E-2</v>
      </c>
    </row>
    <row r="27" spans="5:13" x14ac:dyDescent="0.45">
      <c r="E27" s="89"/>
      <c r="F27" s="90"/>
      <c r="G27" s="90"/>
      <c r="H27" s="91"/>
    </row>
    <row r="28" spans="5:13" x14ac:dyDescent="0.45">
      <c r="E28" s="92" t="s">
        <v>43</v>
      </c>
      <c r="F28" s="93"/>
      <c r="G28" s="93"/>
      <c r="H28" s="94"/>
    </row>
    <row r="29" spans="5:13" ht="14.65" thickBot="1" x14ac:dyDescent="0.5">
      <c r="E29" s="95" t="str">
        <f>IF(H26&lt;H8,"Reject Null Hypothesis", "Fail to reject Null Hypothesis")</f>
        <v>Reject Null Hypothesis</v>
      </c>
      <c r="F29" s="96"/>
      <c r="G29" s="96"/>
      <c r="H29" s="97"/>
    </row>
  </sheetData>
  <mergeCells count="46">
    <mergeCell ref="J21:M21"/>
    <mergeCell ref="J22:L22"/>
    <mergeCell ref="J16:M16"/>
    <mergeCell ref="J17:L17"/>
    <mergeCell ref="J18:L18"/>
    <mergeCell ref="J19:L19"/>
    <mergeCell ref="J20:M20"/>
    <mergeCell ref="J11:M11"/>
    <mergeCell ref="J12:L12"/>
    <mergeCell ref="J13:L13"/>
    <mergeCell ref="J14:L14"/>
    <mergeCell ref="J15:M15"/>
    <mergeCell ref="J6:M6"/>
    <mergeCell ref="J7:M7"/>
    <mergeCell ref="J8:L8"/>
    <mergeCell ref="J9:L9"/>
    <mergeCell ref="J10:L10"/>
    <mergeCell ref="J1:M1"/>
    <mergeCell ref="J2:M2"/>
    <mergeCell ref="J3:M3"/>
    <mergeCell ref="J4:L4"/>
    <mergeCell ref="J5:M5"/>
    <mergeCell ref="E7:H7"/>
    <mergeCell ref="E1:H1"/>
    <mergeCell ref="E2:H2"/>
    <mergeCell ref="E3:H3"/>
    <mergeCell ref="E9:H9"/>
    <mergeCell ref="E10:G10"/>
    <mergeCell ref="E11:G11"/>
    <mergeCell ref="E12:H12"/>
    <mergeCell ref="E16:G16"/>
    <mergeCell ref="E21:H22"/>
    <mergeCell ref="E13:H13"/>
    <mergeCell ref="E14:G14"/>
    <mergeCell ref="E15:G15"/>
    <mergeCell ref="E25:G25"/>
    <mergeCell ref="E26:G26"/>
    <mergeCell ref="E27:H27"/>
    <mergeCell ref="E28:H28"/>
    <mergeCell ref="E29:H29"/>
    <mergeCell ref="E23:G23"/>
    <mergeCell ref="E24:G24"/>
    <mergeCell ref="E17:H17"/>
    <mergeCell ref="E18:G18"/>
    <mergeCell ref="E19:G19"/>
    <mergeCell ref="E20:G20"/>
  </mergeCells>
  <conditionalFormatting sqref="H11">
    <cfRule type="cellIs" dxfId="7" priority="2" stopIfTrue="1" operator="notEqual">
      <formula>""</formula>
    </cfRule>
  </conditionalFormatting>
  <conditionalFormatting sqref="H11">
    <cfRule type="cellIs" dxfId="6" priority="1" stopIfTrue="1" operator="not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30A8-9BE2-485A-9FF6-30D05B309061}">
  <dimension ref="A1:I138"/>
  <sheetViews>
    <sheetView topLeftCell="A56" workbookViewId="0">
      <selection activeCell="H74" sqref="H74"/>
    </sheetView>
  </sheetViews>
  <sheetFormatPr defaultRowHeight="14.25" x14ac:dyDescent="0.45"/>
  <cols>
    <col min="1" max="1" width="9.06640625" customWidth="1"/>
    <col min="2" max="2" width="22.53125" customWidth="1"/>
    <col min="3" max="3" width="16.19921875" customWidth="1"/>
    <col min="4" max="5" width="22.53125" customWidth="1"/>
    <col min="6" max="6" width="10.265625" customWidth="1"/>
    <col min="7" max="7" width="12.3984375" customWidth="1"/>
    <col min="8" max="9" width="22.265625" customWidth="1"/>
    <col min="11" max="11" width="22" customWidth="1"/>
    <col min="12" max="12" width="17.265625" customWidth="1"/>
  </cols>
  <sheetData>
    <row r="1" spans="1:9" ht="14.65" thickBot="1" x14ac:dyDescent="0.5">
      <c r="A1" s="1" t="s">
        <v>10</v>
      </c>
      <c r="B1" s="1" t="s">
        <v>18</v>
      </c>
      <c r="D1" s="23"/>
      <c r="E1" s="23"/>
    </row>
    <row r="2" spans="1:9" x14ac:dyDescent="0.45">
      <c r="A2" s="2">
        <v>66938.75</v>
      </c>
      <c r="B2" s="2">
        <v>91231.33</v>
      </c>
      <c r="C2" s="1"/>
      <c r="D2" s="27" t="s">
        <v>10</v>
      </c>
      <c r="E2" s="27"/>
      <c r="H2" s="27" t="s">
        <v>18</v>
      </c>
      <c r="I2" s="27"/>
    </row>
    <row r="3" spans="1:9" x14ac:dyDescent="0.45">
      <c r="A3" s="2">
        <v>80645.279999999999</v>
      </c>
      <c r="B3" s="2">
        <v>90962.46</v>
      </c>
      <c r="C3" s="2"/>
      <c r="D3" s="24"/>
      <c r="E3" s="24"/>
      <c r="H3" s="24"/>
      <c r="I3" s="24"/>
    </row>
    <row r="4" spans="1:9" x14ac:dyDescent="0.45">
      <c r="A4" s="2">
        <v>217600.83</v>
      </c>
      <c r="B4" s="2">
        <v>68732.52</v>
      </c>
      <c r="C4" s="2"/>
      <c r="D4" s="24" t="s">
        <v>54</v>
      </c>
      <c r="E4" s="24">
        <v>80501.069197080302</v>
      </c>
      <c r="H4" s="24" t="s">
        <v>54</v>
      </c>
      <c r="I4" s="24">
        <v>58140.511587301597</v>
      </c>
    </row>
    <row r="5" spans="1:9" x14ac:dyDescent="0.45">
      <c r="A5" s="2">
        <v>85765.56</v>
      </c>
      <c r="B5" s="2">
        <v>67424.460000000006</v>
      </c>
      <c r="C5" s="2"/>
      <c r="D5" s="24" t="s">
        <v>40</v>
      </c>
      <c r="E5" s="24">
        <v>2598.5189610383727</v>
      </c>
      <c r="H5" s="24" t="s">
        <v>40</v>
      </c>
      <c r="I5" s="24">
        <v>3875.6113371533629</v>
      </c>
    </row>
    <row r="6" spans="1:9" x14ac:dyDescent="0.45">
      <c r="A6" s="2">
        <v>65336.58</v>
      </c>
      <c r="B6" s="2">
        <v>114258.47</v>
      </c>
      <c r="C6" s="2"/>
      <c r="D6" s="24" t="s">
        <v>55</v>
      </c>
      <c r="E6" s="24">
        <v>76018.990000000005</v>
      </c>
      <c r="H6" s="24" t="s">
        <v>55</v>
      </c>
      <c r="I6" s="24">
        <v>63417.89</v>
      </c>
    </row>
    <row r="7" spans="1:9" x14ac:dyDescent="0.45">
      <c r="A7" s="2">
        <v>68562.02</v>
      </c>
      <c r="B7" s="2">
        <v>24600</v>
      </c>
      <c r="C7" s="2"/>
      <c r="D7" s="24" t="s">
        <v>56</v>
      </c>
      <c r="E7" s="24" t="e">
        <v>#N/A</v>
      </c>
      <c r="H7" s="24" t="s">
        <v>56</v>
      </c>
      <c r="I7" s="24">
        <v>5400</v>
      </c>
    </row>
    <row r="8" spans="1:9" x14ac:dyDescent="0.45">
      <c r="A8" s="2">
        <v>67330.8</v>
      </c>
      <c r="B8" s="2">
        <v>34252.97</v>
      </c>
      <c r="C8" s="2"/>
      <c r="D8" s="24" t="s">
        <v>57</v>
      </c>
      <c r="E8" s="24">
        <v>30414.884651269102</v>
      </c>
      <c r="H8" s="24" t="s">
        <v>57</v>
      </c>
      <c r="I8" s="24">
        <v>30761.711329350903</v>
      </c>
    </row>
    <row r="9" spans="1:9" x14ac:dyDescent="0.45">
      <c r="A9" s="2">
        <v>92892.21</v>
      </c>
      <c r="B9" s="2">
        <v>77412.63</v>
      </c>
      <c r="C9" s="2"/>
      <c r="D9" s="24" t="s">
        <v>58</v>
      </c>
      <c r="E9" s="24">
        <v>925065208.35000432</v>
      </c>
      <c r="H9" s="24" t="s">
        <v>58</v>
      </c>
      <c r="I9" s="24">
        <v>946282883.91031575</v>
      </c>
    </row>
    <row r="10" spans="1:9" x14ac:dyDescent="0.45">
      <c r="A10" s="2">
        <v>87713.8</v>
      </c>
      <c r="B10" s="2">
        <v>2100</v>
      </c>
      <c r="C10" s="2"/>
      <c r="D10" s="24" t="s">
        <v>59</v>
      </c>
      <c r="E10" s="24">
        <v>8.9988868428772744</v>
      </c>
      <c r="H10" s="24" t="s">
        <v>59</v>
      </c>
      <c r="I10" s="24">
        <v>-0.53422610642429325</v>
      </c>
    </row>
    <row r="11" spans="1:9" x14ac:dyDescent="0.45">
      <c r="A11" s="2">
        <v>62819.39</v>
      </c>
      <c r="B11" s="2">
        <v>25084.89</v>
      </c>
      <c r="C11" s="2"/>
      <c r="D11" s="24" t="s">
        <v>60</v>
      </c>
      <c r="E11" s="24">
        <v>2.2183919139406303</v>
      </c>
      <c r="H11" s="24" t="s">
        <v>60</v>
      </c>
      <c r="I11" s="24">
        <v>-0.34044677592448341</v>
      </c>
    </row>
    <row r="12" spans="1:9" x14ac:dyDescent="0.45">
      <c r="A12" s="2">
        <v>49006.61</v>
      </c>
      <c r="B12" s="2">
        <v>89683.25</v>
      </c>
      <c r="C12" s="2"/>
      <c r="D12" s="24" t="s">
        <v>61</v>
      </c>
      <c r="E12" s="24">
        <v>226424.8</v>
      </c>
      <c r="H12" s="24" t="s">
        <v>61</v>
      </c>
      <c r="I12" s="24">
        <v>121721.21</v>
      </c>
    </row>
    <row r="13" spans="1:9" x14ac:dyDescent="0.45">
      <c r="A13" s="2">
        <v>59627.97</v>
      </c>
      <c r="B13" s="2">
        <v>123268.21</v>
      </c>
      <c r="C13" s="2"/>
      <c r="D13" s="24" t="s">
        <v>62</v>
      </c>
      <c r="E13" s="24">
        <v>2300</v>
      </c>
      <c r="H13" s="24" t="s">
        <v>62</v>
      </c>
      <c r="I13" s="24">
        <v>1547</v>
      </c>
    </row>
    <row r="14" spans="1:9" x14ac:dyDescent="0.45">
      <c r="A14" s="2">
        <v>64876.49</v>
      </c>
      <c r="B14" s="2">
        <v>43382.38</v>
      </c>
      <c r="C14" s="2"/>
      <c r="D14" s="24" t="s">
        <v>63</v>
      </c>
      <c r="E14" s="24">
        <v>228724.8</v>
      </c>
      <c r="H14" s="24" t="s">
        <v>63</v>
      </c>
      <c r="I14" s="24">
        <v>123268.21</v>
      </c>
    </row>
    <row r="15" spans="1:9" x14ac:dyDescent="0.45">
      <c r="A15" s="2">
        <v>55547.3</v>
      </c>
      <c r="B15" s="2">
        <v>77969.039999999994</v>
      </c>
      <c r="C15" s="2"/>
      <c r="D15" s="24" t="s">
        <v>64</v>
      </c>
      <c r="E15" s="24">
        <v>11028646.479999999</v>
      </c>
      <c r="H15" s="24" t="s">
        <v>64</v>
      </c>
      <c r="I15" s="24">
        <v>3662852.2300000004</v>
      </c>
    </row>
    <row r="16" spans="1:9" ht="14.65" thickBot="1" x14ac:dyDescent="0.5">
      <c r="A16" s="2">
        <v>95470.080000000002</v>
      </c>
      <c r="B16" s="2">
        <v>43119.28</v>
      </c>
      <c r="C16" s="2"/>
      <c r="D16" s="25" t="s">
        <v>65</v>
      </c>
      <c r="E16" s="25">
        <v>137</v>
      </c>
      <c r="H16" s="25" t="s">
        <v>65</v>
      </c>
      <c r="I16" s="25">
        <v>63</v>
      </c>
    </row>
    <row r="17" spans="1:9" ht="14.65" thickBot="1" x14ac:dyDescent="0.5">
      <c r="A17" s="2">
        <v>52909.23</v>
      </c>
      <c r="B17" s="2">
        <v>6300</v>
      </c>
      <c r="C17" s="2"/>
      <c r="D17" s="25"/>
      <c r="E17" s="25"/>
      <c r="H17" s="25"/>
      <c r="I17" s="25"/>
    </row>
    <row r="18" spans="1:9" x14ac:dyDescent="0.45">
      <c r="A18" s="2">
        <v>70723.05</v>
      </c>
      <c r="B18" s="2">
        <v>96561.87</v>
      </c>
      <c r="C18" s="2"/>
      <c r="D18" s="2"/>
      <c r="E18" s="2"/>
    </row>
    <row r="19" spans="1:9" x14ac:dyDescent="0.45">
      <c r="A19" s="2">
        <v>101124.96</v>
      </c>
      <c r="B19" s="2">
        <v>48047.24</v>
      </c>
      <c r="C19" s="2"/>
      <c r="D19" s="24" t="s">
        <v>138</v>
      </c>
      <c r="E19">
        <f>I8/E8</f>
        <v>1.0114031889996771</v>
      </c>
      <c r="F19" t="str">
        <f>IF(E19&lt;2, "equal variances", "unequal variances")</f>
        <v>equal variances</v>
      </c>
    </row>
    <row r="20" spans="1:9" ht="14.65" thickBot="1" x14ac:dyDescent="0.5">
      <c r="A20" s="2">
        <v>73985.41</v>
      </c>
      <c r="B20" s="2">
        <v>65426.85</v>
      </c>
      <c r="C20" s="2"/>
    </row>
    <row r="21" spans="1:9" x14ac:dyDescent="0.45">
      <c r="A21" s="2">
        <v>83754.64</v>
      </c>
      <c r="B21" s="2">
        <v>68010.559999999998</v>
      </c>
      <c r="C21" s="2"/>
      <c r="D21" s="105" t="s">
        <v>139</v>
      </c>
      <c r="E21" s="106"/>
      <c r="F21" s="106"/>
      <c r="G21" s="107"/>
    </row>
    <row r="22" spans="1:9" x14ac:dyDescent="0.45">
      <c r="A22" s="2">
        <v>95394</v>
      </c>
      <c r="B22" s="2">
        <v>50903.67</v>
      </c>
      <c r="C22" s="2"/>
      <c r="D22" s="108"/>
      <c r="E22" s="109"/>
      <c r="F22" s="109"/>
      <c r="G22" s="110"/>
    </row>
    <row r="23" spans="1:9" x14ac:dyDescent="0.45">
      <c r="A23" s="2">
        <v>81806.59</v>
      </c>
      <c r="B23" s="2">
        <v>64883.76</v>
      </c>
      <c r="D23" s="92" t="s">
        <v>29</v>
      </c>
      <c r="E23" s="93"/>
      <c r="F23" s="93"/>
      <c r="G23" s="94"/>
    </row>
    <row r="24" spans="1:9" ht="15" x14ac:dyDescent="0.5">
      <c r="A24" s="2">
        <v>61285.279999999999</v>
      </c>
      <c r="B24" s="2">
        <v>82740.86</v>
      </c>
      <c r="D24" s="9" t="s">
        <v>30</v>
      </c>
      <c r="E24" s="10" t="s">
        <v>66</v>
      </c>
      <c r="F24" s="10" t="s">
        <v>74</v>
      </c>
      <c r="G24" s="28">
        <f>G25</f>
        <v>0</v>
      </c>
    </row>
    <row r="25" spans="1:9" ht="15" x14ac:dyDescent="0.5">
      <c r="A25" s="2">
        <v>86011.64</v>
      </c>
      <c r="B25" s="2">
        <v>5400</v>
      </c>
      <c r="D25" s="9" t="s">
        <v>31</v>
      </c>
      <c r="E25" s="10" t="s">
        <v>66</v>
      </c>
      <c r="F25" s="57" t="s">
        <v>73</v>
      </c>
      <c r="G25" s="21">
        <v>0</v>
      </c>
    </row>
    <row r="26" spans="1:9" x14ac:dyDescent="0.45">
      <c r="A26" s="2">
        <v>68279.94</v>
      </c>
      <c r="B26" s="2">
        <v>61540.4</v>
      </c>
      <c r="D26" s="12" t="s">
        <v>33</v>
      </c>
      <c r="E26" s="13"/>
      <c r="F26" s="13"/>
      <c r="G26" s="29" t="str">
        <f>IF(F25="&lt;","Lower",IF(F25="&gt;","Upper","Two"))</f>
        <v>Upper</v>
      </c>
    </row>
    <row r="27" spans="1:9" x14ac:dyDescent="0.45">
      <c r="A27" s="2">
        <v>58759.67</v>
      </c>
      <c r="B27" s="2">
        <v>63417.89</v>
      </c>
      <c r="D27" s="92" t="s">
        <v>34</v>
      </c>
      <c r="E27" s="93"/>
      <c r="F27" s="93"/>
      <c r="G27" s="94"/>
    </row>
    <row r="28" spans="1:9" x14ac:dyDescent="0.45">
      <c r="A28" s="2">
        <v>92547.6</v>
      </c>
      <c r="B28" s="2">
        <v>73617.33</v>
      </c>
      <c r="D28" s="15"/>
      <c r="E28" s="16"/>
      <c r="F28" s="17" t="s">
        <v>35</v>
      </c>
      <c r="G28" s="18">
        <v>0.05</v>
      </c>
    </row>
    <row r="29" spans="1:9" x14ac:dyDescent="0.45">
      <c r="A29" s="2">
        <v>83638.13</v>
      </c>
      <c r="B29" s="2">
        <v>55020.28</v>
      </c>
      <c r="D29" s="92" t="s">
        <v>36</v>
      </c>
      <c r="E29" s="93"/>
      <c r="F29" s="93"/>
      <c r="G29" s="94"/>
    </row>
    <row r="30" spans="1:9" x14ac:dyDescent="0.45">
      <c r="A30" s="2">
        <v>89719.360000000001</v>
      </c>
      <c r="B30" s="2">
        <v>102018.12</v>
      </c>
      <c r="D30" s="79" t="s">
        <v>67</v>
      </c>
      <c r="E30" s="80"/>
      <c r="F30" s="80"/>
      <c r="G30" s="30">
        <f>G37+G41-2</f>
        <v>198</v>
      </c>
    </row>
    <row r="31" spans="1:9" x14ac:dyDescent="0.45">
      <c r="A31" s="2">
        <v>57438.31</v>
      </c>
      <c r="B31" s="2">
        <v>74289.09</v>
      </c>
      <c r="D31" s="79" t="str">
        <f>IF(F24="=","Lower Critical Value","Critical Value")</f>
        <v>Critical Value</v>
      </c>
      <c r="E31" s="80"/>
      <c r="F31" s="80"/>
      <c r="G31" s="19">
        <f>IF(G26="Two",-(TINV(G28,G30)),IF(G26="Lower",-(TINV(G28*2,G30)),TINV(G28*2,G30)))</f>
        <v>1.6525857836178461</v>
      </c>
    </row>
    <row r="32" spans="1:9" x14ac:dyDescent="0.45">
      <c r="A32" s="2">
        <v>70518.600000000006</v>
      </c>
      <c r="B32" s="2">
        <v>98834.87</v>
      </c>
      <c r="D32" s="84" t="str">
        <f>IF(F24="=","Upper Critical Value","")</f>
        <v/>
      </c>
      <c r="E32" s="85"/>
      <c r="F32" s="86"/>
      <c r="G32" s="20" t="str">
        <f>IF(F24="=",-G31,"")</f>
        <v/>
      </c>
    </row>
    <row r="33" spans="1:7" x14ac:dyDescent="0.45">
      <c r="A33" s="2">
        <v>67459.039999999994</v>
      </c>
      <c r="B33" s="2">
        <v>58518.39</v>
      </c>
      <c r="D33" s="92" t="s">
        <v>68</v>
      </c>
      <c r="E33" s="93"/>
      <c r="F33" s="93"/>
      <c r="G33" s="94"/>
    </row>
    <row r="34" spans="1:7" x14ac:dyDescent="0.45">
      <c r="A34" s="2">
        <v>107402.73</v>
      </c>
      <c r="B34" s="2">
        <v>57280.38</v>
      </c>
      <c r="D34" s="81" t="s">
        <v>141</v>
      </c>
      <c r="E34" s="82"/>
      <c r="F34" s="82"/>
      <c r="G34" s="83"/>
    </row>
    <row r="35" spans="1:7" x14ac:dyDescent="0.45">
      <c r="A35" s="2">
        <v>61312.44</v>
      </c>
      <c r="B35" s="2">
        <v>62497.17</v>
      </c>
      <c r="D35" s="84" t="s">
        <v>69</v>
      </c>
      <c r="E35" s="85"/>
      <c r="F35" s="86"/>
      <c r="G35" s="18">
        <f>E8</f>
        <v>30414.884651269102</v>
      </c>
    </row>
    <row r="36" spans="1:7" x14ac:dyDescent="0.45">
      <c r="A36" s="2">
        <v>148904.06</v>
      </c>
      <c r="B36" s="2">
        <v>74757.45</v>
      </c>
      <c r="D36" s="84" t="s">
        <v>70</v>
      </c>
      <c r="E36" s="85"/>
      <c r="F36" s="86"/>
      <c r="G36" s="18">
        <f>E4</f>
        <v>80501.069197080302</v>
      </c>
    </row>
    <row r="37" spans="1:7" x14ac:dyDescent="0.45">
      <c r="A37" s="2">
        <v>73344.75</v>
      </c>
      <c r="B37" s="2">
        <v>2400</v>
      </c>
      <c r="D37" s="84" t="s">
        <v>38</v>
      </c>
      <c r="E37" s="85"/>
      <c r="F37" s="86"/>
      <c r="G37" s="21">
        <f>E16</f>
        <v>137</v>
      </c>
    </row>
    <row r="38" spans="1:7" x14ac:dyDescent="0.45">
      <c r="A38" s="2">
        <v>57068.28</v>
      </c>
      <c r="B38" s="2">
        <v>32373.65</v>
      </c>
      <c r="D38" s="81" t="s">
        <v>142</v>
      </c>
      <c r="E38" s="82"/>
      <c r="F38" s="82"/>
      <c r="G38" s="83"/>
    </row>
    <row r="39" spans="1:7" x14ac:dyDescent="0.45">
      <c r="A39" s="2">
        <v>64900.77</v>
      </c>
      <c r="B39" s="2">
        <v>45155.17</v>
      </c>
      <c r="D39" s="84" t="s">
        <v>69</v>
      </c>
      <c r="E39" s="85"/>
      <c r="F39" s="86"/>
      <c r="G39" s="18">
        <f>I8</f>
        <v>30761.711329350903</v>
      </c>
    </row>
    <row r="40" spans="1:7" x14ac:dyDescent="0.45">
      <c r="A40" s="2">
        <v>83606.91</v>
      </c>
      <c r="B40" s="2">
        <v>92642.1</v>
      </c>
      <c r="D40" s="84" t="s">
        <v>70</v>
      </c>
      <c r="E40" s="85"/>
      <c r="F40" s="86"/>
      <c r="G40" s="18">
        <f>I4</f>
        <v>58140.511587301597</v>
      </c>
    </row>
    <row r="41" spans="1:7" x14ac:dyDescent="0.45">
      <c r="A41" s="2">
        <v>72533.47</v>
      </c>
      <c r="B41" s="2">
        <v>47833.57</v>
      </c>
      <c r="D41" s="84" t="s">
        <v>38</v>
      </c>
      <c r="E41" s="85"/>
      <c r="F41" s="86"/>
      <c r="G41" s="21">
        <f>I16</f>
        <v>63</v>
      </c>
    </row>
    <row r="42" spans="1:7" x14ac:dyDescent="0.45">
      <c r="A42" s="2">
        <v>62204.22</v>
      </c>
      <c r="B42" s="2">
        <v>84730.66</v>
      </c>
      <c r="D42" s="89"/>
      <c r="E42" s="90"/>
      <c r="F42" s="90"/>
      <c r="G42" s="91"/>
    </row>
    <row r="43" spans="1:7" x14ac:dyDescent="0.45">
      <c r="A43" s="2">
        <v>67909.52</v>
      </c>
      <c r="B43" s="2">
        <v>5400</v>
      </c>
      <c r="D43" s="84" t="s">
        <v>140</v>
      </c>
      <c r="E43" s="85"/>
      <c r="F43" s="86"/>
      <c r="G43" s="58">
        <f>((G37-1)*G35^2+(G41-1)*G39^2)/G30</f>
        <v>931709126.95979905</v>
      </c>
    </row>
    <row r="44" spans="1:7" x14ac:dyDescent="0.45">
      <c r="A44" s="2">
        <v>228724.8</v>
      </c>
      <c r="B44" s="2">
        <v>68527.86</v>
      </c>
      <c r="D44" s="79" t="s">
        <v>71</v>
      </c>
      <c r="E44" s="80"/>
      <c r="F44" s="80"/>
      <c r="G44" s="20">
        <f>SQRT(G43*(1/G37+1/G41))</f>
        <v>4646.4858020248448</v>
      </c>
    </row>
    <row r="45" spans="1:7" x14ac:dyDescent="0.45">
      <c r="A45" s="2">
        <v>71054.23</v>
      </c>
      <c r="B45" s="2">
        <v>72380.429999999993</v>
      </c>
      <c r="D45" s="87" t="s">
        <v>72</v>
      </c>
      <c r="E45" s="88"/>
      <c r="F45" s="88"/>
      <c r="G45" s="22">
        <f>((G36-G40)-G24)/G44</f>
        <v>4.8123589660027424</v>
      </c>
    </row>
    <row r="46" spans="1:7" x14ac:dyDescent="0.45">
      <c r="A46" s="2">
        <v>69782.820000000007</v>
      </c>
      <c r="B46" s="2">
        <v>18204</v>
      </c>
      <c r="D46" s="79" t="s">
        <v>42</v>
      </c>
      <c r="E46" s="80"/>
      <c r="F46" s="80"/>
      <c r="G46" s="22">
        <f>IF(F24="=",TDIST(ABS(G45),G30,2),TDIST(ABS(G45),G30,1))</f>
        <v>1.4765151000145888E-6</v>
      </c>
    </row>
    <row r="47" spans="1:7" x14ac:dyDescent="0.45">
      <c r="A47" s="2">
        <v>68853.27</v>
      </c>
      <c r="B47" s="2">
        <v>87095.61</v>
      </c>
      <c r="D47" s="89"/>
      <c r="E47" s="90"/>
      <c r="F47" s="90"/>
      <c r="G47" s="91"/>
    </row>
    <row r="48" spans="1:7" x14ac:dyDescent="0.45">
      <c r="A48" s="2">
        <v>78267.839999999997</v>
      </c>
      <c r="B48" s="2">
        <v>22000</v>
      </c>
      <c r="D48" s="92" t="s">
        <v>43</v>
      </c>
      <c r="E48" s="93"/>
      <c r="F48" s="93"/>
      <c r="G48" s="94"/>
    </row>
    <row r="49" spans="1:7" ht="14.65" thickBot="1" x14ac:dyDescent="0.5">
      <c r="A49" s="2">
        <v>91713.03</v>
      </c>
      <c r="B49" s="2">
        <v>59598.31</v>
      </c>
      <c r="D49" s="95" t="str">
        <f>IF(G46&lt;G28,"Reject Null Hypothesis", "Fail to reject Null Hypothesis")</f>
        <v>Reject Null Hypothesis</v>
      </c>
      <c r="E49" s="96"/>
      <c r="F49" s="96"/>
      <c r="G49" s="97"/>
    </row>
    <row r="50" spans="1:7" ht="14.65" thickBot="1" x14ac:dyDescent="0.5">
      <c r="A50" s="2">
        <v>81617.78</v>
      </c>
      <c r="B50" s="2">
        <v>60285.49</v>
      </c>
    </row>
    <row r="51" spans="1:7" x14ac:dyDescent="0.45">
      <c r="A51" s="2">
        <v>85983.79</v>
      </c>
      <c r="B51" s="2">
        <v>104679.48</v>
      </c>
      <c r="D51" s="105" t="s">
        <v>143</v>
      </c>
      <c r="E51" s="106"/>
      <c r="F51" s="106"/>
      <c r="G51" s="107"/>
    </row>
    <row r="52" spans="1:7" x14ac:dyDescent="0.45">
      <c r="A52" s="2">
        <v>81496.740000000005</v>
      </c>
      <c r="B52" s="2">
        <v>1547</v>
      </c>
      <c r="D52" s="108"/>
      <c r="E52" s="109"/>
      <c r="F52" s="109"/>
      <c r="G52" s="110"/>
    </row>
    <row r="53" spans="1:7" x14ac:dyDescent="0.45">
      <c r="A53" s="2">
        <v>16400</v>
      </c>
      <c r="B53" s="2">
        <v>3456</v>
      </c>
      <c r="D53" s="92" t="s">
        <v>144</v>
      </c>
      <c r="E53" s="93"/>
      <c r="F53" s="93"/>
      <c r="G53" s="94"/>
    </row>
    <row r="54" spans="1:7" x14ac:dyDescent="0.45">
      <c r="A54" s="2">
        <v>80150.240000000005</v>
      </c>
      <c r="B54" s="2">
        <v>70563.47</v>
      </c>
      <c r="D54" s="84" t="s">
        <v>144</v>
      </c>
      <c r="E54" s="85"/>
      <c r="F54" s="86"/>
      <c r="G54" s="7">
        <v>0.95</v>
      </c>
    </row>
    <row r="55" spans="1:7" x14ac:dyDescent="0.45">
      <c r="A55" s="2">
        <v>85823.15</v>
      </c>
      <c r="B55" s="2">
        <v>46192.639999999999</v>
      </c>
      <c r="D55" s="84"/>
      <c r="E55" s="85"/>
      <c r="F55" s="85"/>
      <c r="G55" s="111"/>
    </row>
    <row r="56" spans="1:7" x14ac:dyDescent="0.45">
      <c r="A56" s="2">
        <v>85350.66</v>
      </c>
      <c r="B56" s="2">
        <v>49307.93</v>
      </c>
      <c r="D56" s="92" t="s">
        <v>68</v>
      </c>
      <c r="E56" s="93"/>
      <c r="F56" s="93"/>
      <c r="G56" s="94"/>
    </row>
    <row r="57" spans="1:7" x14ac:dyDescent="0.45">
      <c r="A57" s="2">
        <v>61604.84</v>
      </c>
      <c r="B57" s="2">
        <v>75555.820000000007</v>
      </c>
      <c r="D57" s="81" t="s">
        <v>47</v>
      </c>
      <c r="E57" s="82"/>
      <c r="F57" s="82"/>
      <c r="G57" s="83"/>
    </row>
    <row r="58" spans="1:7" x14ac:dyDescent="0.45">
      <c r="A58" s="2">
        <v>84462.27</v>
      </c>
      <c r="B58" s="2">
        <v>81217.259999999995</v>
      </c>
      <c r="D58" s="84" t="s">
        <v>69</v>
      </c>
      <c r="E58" s="85"/>
      <c r="F58" s="86"/>
      <c r="G58" s="21">
        <f>E8</f>
        <v>30414.884651269102</v>
      </c>
    </row>
    <row r="59" spans="1:7" x14ac:dyDescent="0.45">
      <c r="A59" s="2">
        <v>81113.22</v>
      </c>
      <c r="B59" s="2">
        <v>79079.05</v>
      </c>
      <c r="D59" s="84" t="s">
        <v>70</v>
      </c>
      <c r="E59" s="85"/>
      <c r="F59" s="86"/>
      <c r="G59" s="21">
        <f>E4</f>
        <v>80501.069197080302</v>
      </c>
    </row>
    <row r="60" spans="1:7" x14ac:dyDescent="0.45">
      <c r="A60" s="2">
        <v>77695</v>
      </c>
      <c r="B60" s="2">
        <v>7800</v>
      </c>
      <c r="D60" s="84" t="s">
        <v>38</v>
      </c>
      <c r="E60" s="85"/>
      <c r="F60" s="86"/>
      <c r="G60" s="21">
        <f>E16</f>
        <v>137</v>
      </c>
    </row>
    <row r="61" spans="1:7" x14ac:dyDescent="0.45">
      <c r="A61" s="2">
        <v>79921.48</v>
      </c>
      <c r="B61" s="2">
        <v>5678</v>
      </c>
      <c r="D61" s="81" t="s">
        <v>49</v>
      </c>
      <c r="E61" s="82"/>
      <c r="F61" s="82"/>
      <c r="G61" s="83"/>
    </row>
    <row r="62" spans="1:7" x14ac:dyDescent="0.45">
      <c r="A62" s="2">
        <v>53218.22</v>
      </c>
      <c r="B62" s="2">
        <v>53106.47</v>
      </c>
      <c r="D62" s="84" t="s">
        <v>69</v>
      </c>
      <c r="E62" s="85"/>
      <c r="F62" s="86"/>
      <c r="G62" s="21">
        <f>I8</f>
        <v>30761.711329350903</v>
      </c>
    </row>
    <row r="63" spans="1:7" x14ac:dyDescent="0.45">
      <c r="A63" s="2">
        <v>68678.490000000005</v>
      </c>
      <c r="B63" s="2">
        <v>72572.41</v>
      </c>
      <c r="D63" s="84" t="s">
        <v>70</v>
      </c>
      <c r="E63" s="85"/>
      <c r="F63" s="86"/>
      <c r="G63" s="21">
        <f>I4</f>
        <v>58140.511587301597</v>
      </c>
    </row>
    <row r="64" spans="1:7" x14ac:dyDescent="0.45">
      <c r="A64" s="2">
        <v>104102.54</v>
      </c>
      <c r="B64" s="2">
        <v>69921.78</v>
      </c>
      <c r="D64" s="84" t="s">
        <v>38</v>
      </c>
      <c r="E64" s="85"/>
      <c r="F64" s="86"/>
      <c r="G64" s="21">
        <f>I16</f>
        <v>63</v>
      </c>
    </row>
    <row r="65" spans="1:7" x14ac:dyDescent="0.45">
      <c r="A65" s="2">
        <v>69082.429999999993</v>
      </c>
      <c r="D65" s="89"/>
      <c r="E65" s="90"/>
      <c r="F65" s="90"/>
      <c r="G65" s="91"/>
    </row>
    <row r="66" spans="1:7" x14ac:dyDescent="0.45">
      <c r="A66" s="2">
        <v>89959.28</v>
      </c>
      <c r="D66" s="92" t="s">
        <v>145</v>
      </c>
      <c r="E66" s="93"/>
      <c r="F66" s="93"/>
      <c r="G66" s="94"/>
    </row>
    <row r="67" spans="1:7" x14ac:dyDescent="0.45">
      <c r="A67" s="2">
        <v>44708.26</v>
      </c>
      <c r="D67" s="79" t="s">
        <v>67</v>
      </c>
      <c r="E67" s="80"/>
      <c r="F67" s="80"/>
      <c r="G67" s="30">
        <f>G60+G64-2</f>
        <v>198</v>
      </c>
    </row>
    <row r="68" spans="1:7" x14ac:dyDescent="0.45">
      <c r="A68" s="2">
        <v>59354.54</v>
      </c>
      <c r="D68" s="84" t="s">
        <v>140</v>
      </c>
      <c r="E68" s="85"/>
      <c r="F68" s="86"/>
      <c r="G68" s="58">
        <f>((G60-1)*G58^2+(G64-1)*G62^2)/G67</f>
        <v>931709126.95979905</v>
      </c>
    </row>
    <row r="69" spans="1:7" x14ac:dyDescent="0.45">
      <c r="A69" s="2">
        <v>84954.87</v>
      </c>
      <c r="D69" s="79" t="s">
        <v>71</v>
      </c>
      <c r="E69" s="80"/>
      <c r="F69" s="80"/>
      <c r="G69" s="20">
        <f>SQRT(G68*(1/G60+1/G64))</f>
        <v>4646.4858020248448</v>
      </c>
    </row>
    <row r="70" spans="1:7" x14ac:dyDescent="0.45">
      <c r="A70" s="2">
        <v>62189.67</v>
      </c>
      <c r="D70" s="87" t="s">
        <v>146</v>
      </c>
      <c r="E70" s="88"/>
      <c r="F70" s="88"/>
      <c r="G70" s="20">
        <f>TINV(1-G54,G67)</f>
        <v>1.9720174778363073</v>
      </c>
    </row>
    <row r="71" spans="1:7" x14ac:dyDescent="0.45">
      <c r="A71" s="2">
        <v>82754.929999999993</v>
      </c>
      <c r="D71" s="89"/>
      <c r="E71" s="90"/>
      <c r="F71" s="90"/>
      <c r="G71" s="91"/>
    </row>
    <row r="72" spans="1:7" x14ac:dyDescent="0.45">
      <c r="A72" s="2">
        <v>99257.74</v>
      </c>
      <c r="D72" s="92" t="s">
        <v>147</v>
      </c>
      <c r="E72" s="93"/>
      <c r="F72" s="93"/>
      <c r="G72" s="94"/>
    </row>
    <row r="73" spans="1:7" x14ac:dyDescent="0.45">
      <c r="A73" s="2">
        <v>96612.94</v>
      </c>
      <c r="D73" s="112" t="s">
        <v>148</v>
      </c>
      <c r="E73" s="113"/>
      <c r="F73" s="114"/>
      <c r="G73" s="59">
        <f>(G59-G63)-G70*G69</f>
        <v>13197.60639766746</v>
      </c>
    </row>
    <row r="74" spans="1:7" ht="14.65" thickBot="1" x14ac:dyDescent="0.5">
      <c r="A74" s="2">
        <v>74631.67</v>
      </c>
      <c r="D74" s="115" t="s">
        <v>149</v>
      </c>
      <c r="E74" s="116"/>
      <c r="F74" s="117"/>
      <c r="G74" s="60">
        <f>(G59-G63)+G70*G69</f>
        <v>31523.508821889951</v>
      </c>
    </row>
    <row r="75" spans="1:7" x14ac:dyDescent="0.45">
      <c r="A75" s="2">
        <v>69983.3</v>
      </c>
    </row>
    <row r="76" spans="1:7" x14ac:dyDescent="0.45">
      <c r="A76" s="2">
        <v>91222.51</v>
      </c>
    </row>
    <row r="77" spans="1:7" x14ac:dyDescent="0.45">
      <c r="A77" s="2">
        <v>46529.36</v>
      </c>
    </row>
    <row r="78" spans="1:7" x14ac:dyDescent="0.45">
      <c r="A78" s="2">
        <v>51905.62</v>
      </c>
    </row>
    <row r="79" spans="1:7" x14ac:dyDescent="0.45">
      <c r="A79" s="2">
        <v>80618.97</v>
      </c>
    </row>
    <row r="80" spans="1:7" x14ac:dyDescent="0.45">
      <c r="A80" s="2">
        <v>78075.19</v>
      </c>
    </row>
    <row r="81" spans="1:1" x14ac:dyDescent="0.45">
      <c r="A81" s="2">
        <v>67986.34</v>
      </c>
    </row>
    <row r="82" spans="1:1" x14ac:dyDescent="0.45">
      <c r="A82" s="2">
        <v>74239.759999999995</v>
      </c>
    </row>
    <row r="83" spans="1:1" x14ac:dyDescent="0.45">
      <c r="A83" s="2">
        <v>53869.97</v>
      </c>
    </row>
    <row r="84" spans="1:1" x14ac:dyDescent="0.45">
      <c r="A84" s="2">
        <v>60043.21</v>
      </c>
    </row>
    <row r="85" spans="1:1" x14ac:dyDescent="0.45">
      <c r="A85" s="2">
        <v>74862.600000000006</v>
      </c>
    </row>
    <row r="86" spans="1:1" x14ac:dyDescent="0.45">
      <c r="A86" s="2">
        <v>90927.56</v>
      </c>
    </row>
    <row r="87" spans="1:1" x14ac:dyDescent="0.45">
      <c r="A87" s="2">
        <v>55482.61</v>
      </c>
    </row>
    <row r="88" spans="1:1" x14ac:dyDescent="0.45">
      <c r="A88" s="2">
        <v>76018.990000000005</v>
      </c>
    </row>
    <row r="89" spans="1:1" x14ac:dyDescent="0.45">
      <c r="A89" s="2">
        <v>109343.01</v>
      </c>
    </row>
    <row r="90" spans="1:1" x14ac:dyDescent="0.45">
      <c r="A90" s="2">
        <v>68361.55</v>
      </c>
    </row>
    <row r="91" spans="1:1" x14ac:dyDescent="0.45">
      <c r="A91" s="2">
        <v>91111.1</v>
      </c>
    </row>
    <row r="92" spans="1:1" x14ac:dyDescent="0.45">
      <c r="A92" s="2">
        <v>60402.53</v>
      </c>
    </row>
    <row r="93" spans="1:1" x14ac:dyDescent="0.45">
      <c r="A93" s="2">
        <v>88260.18</v>
      </c>
    </row>
    <row r="94" spans="1:1" x14ac:dyDescent="0.45">
      <c r="A94" s="2">
        <v>72570.34</v>
      </c>
    </row>
    <row r="95" spans="1:1" x14ac:dyDescent="0.45">
      <c r="A95" s="2">
        <v>74439.62</v>
      </c>
    </row>
    <row r="96" spans="1:1" x14ac:dyDescent="0.45">
      <c r="A96" s="2">
        <v>97036.92</v>
      </c>
    </row>
    <row r="97" spans="1:1" x14ac:dyDescent="0.45">
      <c r="A97" s="2">
        <v>72480.289999999994</v>
      </c>
    </row>
    <row r="98" spans="1:1" x14ac:dyDescent="0.45">
      <c r="A98" s="2">
        <v>103112.99</v>
      </c>
    </row>
    <row r="99" spans="1:1" x14ac:dyDescent="0.45">
      <c r="A99" s="2">
        <v>86446.49</v>
      </c>
    </row>
    <row r="100" spans="1:1" x14ac:dyDescent="0.45">
      <c r="A100" s="2">
        <v>91720.04</v>
      </c>
    </row>
    <row r="101" spans="1:1" x14ac:dyDescent="0.45">
      <c r="A101" s="2">
        <v>109151.46</v>
      </c>
    </row>
    <row r="102" spans="1:1" x14ac:dyDescent="0.45">
      <c r="A102" s="2">
        <v>80162.899999999994</v>
      </c>
    </row>
    <row r="103" spans="1:1" x14ac:dyDescent="0.45">
      <c r="A103" s="2">
        <v>10101</v>
      </c>
    </row>
    <row r="104" spans="1:1" x14ac:dyDescent="0.45">
      <c r="A104" s="2">
        <v>71558.03</v>
      </c>
    </row>
    <row r="105" spans="1:1" x14ac:dyDescent="0.45">
      <c r="A105" s="2">
        <v>69990.8</v>
      </c>
    </row>
    <row r="106" spans="1:1" x14ac:dyDescent="0.45">
      <c r="A106" s="2">
        <v>195526.04</v>
      </c>
    </row>
    <row r="107" spans="1:1" x14ac:dyDescent="0.45">
      <c r="A107" s="2">
        <v>105553.01</v>
      </c>
    </row>
    <row r="108" spans="1:1" x14ac:dyDescent="0.45">
      <c r="A108" s="2">
        <v>63652.13</v>
      </c>
    </row>
    <row r="109" spans="1:1" x14ac:dyDescent="0.45">
      <c r="A109" s="2">
        <v>67699.600000000006</v>
      </c>
    </row>
    <row r="110" spans="1:1" x14ac:dyDescent="0.45">
      <c r="A110" s="2">
        <v>77552.22</v>
      </c>
    </row>
    <row r="111" spans="1:1" x14ac:dyDescent="0.45">
      <c r="A111" s="2">
        <v>2300</v>
      </c>
    </row>
    <row r="112" spans="1:1" x14ac:dyDescent="0.45">
      <c r="A112" s="2">
        <v>75827.710000000006</v>
      </c>
    </row>
    <row r="113" spans="1:1" x14ac:dyDescent="0.45">
      <c r="A113" s="2">
        <v>99282.01</v>
      </c>
    </row>
    <row r="114" spans="1:1" x14ac:dyDescent="0.45">
      <c r="A114" s="2">
        <v>92241.04</v>
      </c>
    </row>
    <row r="115" spans="1:1" x14ac:dyDescent="0.45">
      <c r="A115" s="2">
        <v>69993.55</v>
      </c>
    </row>
    <row r="116" spans="1:1" x14ac:dyDescent="0.45">
      <c r="A116" s="2">
        <v>101453.21</v>
      </c>
    </row>
    <row r="117" spans="1:1" x14ac:dyDescent="0.45">
      <c r="A117" s="2">
        <v>98196.77</v>
      </c>
    </row>
    <row r="118" spans="1:1" x14ac:dyDescent="0.45">
      <c r="A118" s="2">
        <v>66027</v>
      </c>
    </row>
    <row r="119" spans="1:1" x14ac:dyDescent="0.45">
      <c r="A119" s="2">
        <v>83373.899999999994</v>
      </c>
    </row>
    <row r="120" spans="1:1" x14ac:dyDescent="0.45">
      <c r="A120" s="2">
        <v>189470.43</v>
      </c>
    </row>
    <row r="121" spans="1:1" x14ac:dyDescent="0.45">
      <c r="A121" s="2">
        <v>89477.66</v>
      </c>
    </row>
    <row r="122" spans="1:1" x14ac:dyDescent="0.45">
      <c r="A122" s="2">
        <v>84561.600000000006</v>
      </c>
    </row>
    <row r="123" spans="1:1" x14ac:dyDescent="0.45">
      <c r="A123" s="2">
        <v>81226.66</v>
      </c>
    </row>
    <row r="124" spans="1:1" x14ac:dyDescent="0.45">
      <c r="A124" s="2">
        <v>67742.17</v>
      </c>
    </row>
    <row r="125" spans="1:1" x14ac:dyDescent="0.45">
      <c r="A125" s="2">
        <v>39788.74</v>
      </c>
    </row>
    <row r="126" spans="1:1" x14ac:dyDescent="0.45">
      <c r="A126" s="2">
        <v>50722.02</v>
      </c>
    </row>
    <row r="127" spans="1:1" x14ac:dyDescent="0.45">
      <c r="A127" s="2">
        <v>63110.45</v>
      </c>
    </row>
    <row r="128" spans="1:1" x14ac:dyDescent="0.45">
      <c r="A128" s="2">
        <v>172708.95</v>
      </c>
    </row>
    <row r="129" spans="1:1" x14ac:dyDescent="0.45">
      <c r="A129" s="2">
        <v>60116.24</v>
      </c>
    </row>
    <row r="130" spans="1:1" x14ac:dyDescent="0.45">
      <c r="A130" s="2">
        <v>99113.71</v>
      </c>
    </row>
    <row r="131" spans="1:1" x14ac:dyDescent="0.45">
      <c r="A131" s="2">
        <v>102271.6</v>
      </c>
    </row>
    <row r="132" spans="1:1" x14ac:dyDescent="0.45">
      <c r="A132" s="2">
        <v>63640.79</v>
      </c>
    </row>
    <row r="133" spans="1:1" x14ac:dyDescent="0.45">
      <c r="A133" s="2">
        <v>82667.25</v>
      </c>
    </row>
    <row r="134" spans="1:1" x14ac:dyDescent="0.45">
      <c r="A134" s="2">
        <v>102748.96</v>
      </c>
    </row>
    <row r="135" spans="1:1" x14ac:dyDescent="0.45">
      <c r="A135" s="2">
        <v>98825.1</v>
      </c>
    </row>
    <row r="136" spans="1:1" x14ac:dyDescent="0.45">
      <c r="A136" s="2">
        <v>91178.240000000005</v>
      </c>
    </row>
    <row r="137" spans="1:1" x14ac:dyDescent="0.45">
      <c r="A137" s="2">
        <v>73224.179999999993</v>
      </c>
    </row>
    <row r="138" spans="1:1" x14ac:dyDescent="0.45">
      <c r="A138" s="2">
        <v>75161.289999999994</v>
      </c>
    </row>
  </sheetData>
  <mergeCells count="49">
    <mergeCell ref="D71:G71"/>
    <mergeCell ref="D72:G72"/>
    <mergeCell ref="D73:F73"/>
    <mergeCell ref="D74:F74"/>
    <mergeCell ref="D66:G66"/>
    <mergeCell ref="D67:F67"/>
    <mergeCell ref="D68:F68"/>
    <mergeCell ref="D69:F69"/>
    <mergeCell ref="D70:F70"/>
    <mergeCell ref="D61:G61"/>
    <mergeCell ref="D62:F62"/>
    <mergeCell ref="D63:F63"/>
    <mergeCell ref="D64:F64"/>
    <mergeCell ref="D65:G65"/>
    <mergeCell ref="D56:G56"/>
    <mergeCell ref="D57:G57"/>
    <mergeCell ref="D58:F58"/>
    <mergeCell ref="D59:F59"/>
    <mergeCell ref="D60:F60"/>
    <mergeCell ref="D51:G51"/>
    <mergeCell ref="D52:G52"/>
    <mergeCell ref="D53:G53"/>
    <mergeCell ref="D54:F54"/>
    <mergeCell ref="D55:G55"/>
    <mergeCell ref="D49:G49"/>
    <mergeCell ref="D37:F37"/>
    <mergeCell ref="D38:G38"/>
    <mergeCell ref="D39:F39"/>
    <mergeCell ref="D40:F40"/>
    <mergeCell ref="D41:F41"/>
    <mergeCell ref="D44:F44"/>
    <mergeCell ref="D45:F45"/>
    <mergeCell ref="D46:F46"/>
    <mergeCell ref="D47:G47"/>
    <mergeCell ref="D48:G48"/>
    <mergeCell ref="D42:G42"/>
    <mergeCell ref="D43:F43"/>
    <mergeCell ref="D36:F36"/>
    <mergeCell ref="D21:G21"/>
    <mergeCell ref="D22:G22"/>
    <mergeCell ref="D23:G23"/>
    <mergeCell ref="D27:G27"/>
    <mergeCell ref="D29:G29"/>
    <mergeCell ref="D30:F30"/>
    <mergeCell ref="D31:F31"/>
    <mergeCell ref="D32:F32"/>
    <mergeCell ref="D33:G33"/>
    <mergeCell ref="D34:G34"/>
    <mergeCell ref="D35:F35"/>
  </mergeCells>
  <conditionalFormatting sqref="G32">
    <cfRule type="cellIs" dxfId="5" priority="1" stopIfTrue="1" operator="notEqual">
      <formula>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6B5-D4E9-40EA-8232-CFF85BE15FC6}">
  <dimension ref="B1:H29"/>
  <sheetViews>
    <sheetView topLeftCell="B9" workbookViewId="0">
      <selection activeCell="E1" sqref="E1:H29"/>
    </sheetView>
  </sheetViews>
  <sheetFormatPr defaultRowHeight="14.25" x14ac:dyDescent="0.45"/>
  <cols>
    <col min="2" max="2" width="22.46484375" customWidth="1"/>
    <col min="3" max="3" width="34" customWidth="1"/>
    <col min="5" max="5" width="19.1328125" customWidth="1"/>
  </cols>
  <sheetData>
    <row r="1" spans="2:8" x14ac:dyDescent="0.45">
      <c r="C1" s="23" t="s">
        <v>150</v>
      </c>
      <c r="E1" s="105" t="s">
        <v>45</v>
      </c>
      <c r="F1" s="106"/>
      <c r="G1" s="106"/>
      <c r="H1" s="107"/>
    </row>
    <row r="2" spans="2:8" x14ac:dyDescent="0.45">
      <c r="B2" t="s">
        <v>174</v>
      </c>
      <c r="C2">
        <f>COUNTIFS(Attorney, "Private", Severity, "SEVERE")</f>
        <v>42</v>
      </c>
      <c r="E2" s="108"/>
      <c r="F2" s="109"/>
      <c r="G2" s="109"/>
      <c r="H2" s="110"/>
    </row>
    <row r="3" spans="2:8" ht="15" customHeight="1" x14ac:dyDescent="0.45">
      <c r="B3" t="s">
        <v>175</v>
      </c>
      <c r="C3">
        <f>COUNTIFS(Attorney, "Private", Severity, "MEDIUM")</f>
        <v>88</v>
      </c>
      <c r="E3" s="92" t="s">
        <v>29</v>
      </c>
      <c r="F3" s="93"/>
      <c r="G3" s="93"/>
      <c r="H3" s="94"/>
    </row>
    <row r="4" spans="2:8" ht="15" customHeight="1" x14ac:dyDescent="0.5">
      <c r="B4" t="s">
        <v>151</v>
      </c>
      <c r="C4">
        <f>COUNTIF(Severity, "SEVERE")</f>
        <v>52</v>
      </c>
      <c r="E4" s="9" t="s">
        <v>30</v>
      </c>
      <c r="F4" s="10" t="s">
        <v>46</v>
      </c>
      <c r="G4" s="10" t="s">
        <v>74</v>
      </c>
      <c r="H4" s="6">
        <f>H5</f>
        <v>0</v>
      </c>
    </row>
    <row r="5" spans="2:8" ht="15" x14ac:dyDescent="0.5">
      <c r="B5" t="s">
        <v>152</v>
      </c>
      <c r="C5">
        <f>COUNTIFS(Severity, "MEDIUM")</f>
        <v>123</v>
      </c>
      <c r="E5" s="9" t="s">
        <v>31</v>
      </c>
      <c r="F5" s="10" t="s">
        <v>46</v>
      </c>
      <c r="G5" s="11" t="s">
        <v>73</v>
      </c>
      <c r="H5" s="7">
        <v>0</v>
      </c>
    </row>
    <row r="6" spans="2:8" ht="15" customHeight="1" x14ac:dyDescent="0.45">
      <c r="E6" s="12" t="s">
        <v>33</v>
      </c>
      <c r="F6" s="13"/>
      <c r="G6" s="13"/>
      <c r="H6" s="14" t="str">
        <f>IF(G5="&lt;","Lower",IF(G5="&gt;","Upper","Two"))</f>
        <v>Upper</v>
      </c>
    </row>
    <row r="7" spans="2:8" x14ac:dyDescent="0.45">
      <c r="B7" s="10"/>
      <c r="E7" s="92" t="s">
        <v>34</v>
      </c>
      <c r="F7" s="93"/>
      <c r="G7" s="93"/>
      <c r="H7" s="94"/>
    </row>
    <row r="8" spans="2:8" x14ac:dyDescent="0.45">
      <c r="E8" s="15"/>
      <c r="F8" s="16"/>
      <c r="G8" s="17" t="s">
        <v>35</v>
      </c>
      <c r="H8" s="18">
        <v>0.05</v>
      </c>
    </row>
    <row r="9" spans="2:8" x14ac:dyDescent="0.45">
      <c r="E9" s="92" t="s">
        <v>36</v>
      </c>
      <c r="F9" s="93"/>
      <c r="G9" s="93"/>
      <c r="H9" s="94"/>
    </row>
    <row r="10" spans="2:8" x14ac:dyDescent="0.45">
      <c r="E10" s="79" t="str">
        <f>IF(G4="=","Lower Critical Value","Critical Value")</f>
        <v>Critical Value</v>
      </c>
      <c r="F10" s="80"/>
      <c r="G10" s="80"/>
      <c r="H10" s="19">
        <f>IF(H6="Two",NORMSINV(H8/2),IF(H6="Lower",NORMSINV(H8),NORMSINV(1-H8)))</f>
        <v>1.6448536269514715</v>
      </c>
    </row>
    <row r="11" spans="2:8" x14ac:dyDescent="0.45">
      <c r="E11" s="98" t="str">
        <f>IF(G4="=","Upper Critical Value","")</f>
        <v/>
      </c>
      <c r="F11" s="85"/>
      <c r="G11" s="86"/>
      <c r="H11" s="20" t="str">
        <f>IF(G4="=",-H10,"")</f>
        <v/>
      </c>
    </row>
    <row r="12" spans="2:8" x14ac:dyDescent="0.45">
      <c r="E12" s="92" t="s">
        <v>37</v>
      </c>
      <c r="F12" s="93"/>
      <c r="G12" s="93"/>
      <c r="H12" s="94"/>
    </row>
    <row r="13" spans="2:8" x14ac:dyDescent="0.45">
      <c r="E13" s="81" t="s">
        <v>153</v>
      </c>
      <c r="F13" s="82"/>
      <c r="G13" s="82"/>
      <c r="H13" s="83"/>
    </row>
    <row r="14" spans="2:8" x14ac:dyDescent="0.45">
      <c r="E14" s="84" t="s">
        <v>38</v>
      </c>
      <c r="F14" s="85"/>
      <c r="G14" s="86"/>
      <c r="H14" s="21">
        <v>52</v>
      </c>
    </row>
    <row r="15" spans="2:8" x14ac:dyDescent="0.45">
      <c r="E15" s="84" t="s">
        <v>39</v>
      </c>
      <c r="F15" s="85"/>
      <c r="G15" s="86"/>
      <c r="H15" s="21">
        <v>42</v>
      </c>
    </row>
    <row r="16" spans="2:8" ht="15" x14ac:dyDescent="0.5">
      <c r="E16" s="79" t="s">
        <v>48</v>
      </c>
      <c r="F16" s="80"/>
      <c r="G16" s="80"/>
      <c r="H16" s="8">
        <f>H15/H14</f>
        <v>0.80769230769230771</v>
      </c>
    </row>
    <row r="17" spans="5:8" x14ac:dyDescent="0.45">
      <c r="E17" s="81" t="s">
        <v>154</v>
      </c>
      <c r="F17" s="82"/>
      <c r="G17" s="82"/>
      <c r="H17" s="83"/>
    </row>
    <row r="18" spans="5:8" x14ac:dyDescent="0.45">
      <c r="E18" s="84" t="s">
        <v>38</v>
      </c>
      <c r="F18" s="85"/>
      <c r="G18" s="86"/>
      <c r="H18" s="21">
        <v>123</v>
      </c>
    </row>
    <row r="19" spans="5:8" x14ac:dyDescent="0.45">
      <c r="E19" s="84" t="s">
        <v>39</v>
      </c>
      <c r="F19" s="85"/>
      <c r="G19" s="86"/>
      <c r="H19" s="21">
        <v>88</v>
      </c>
    </row>
    <row r="20" spans="5:8" ht="15" x14ac:dyDescent="0.5">
      <c r="E20" s="79" t="s">
        <v>50</v>
      </c>
      <c r="F20" s="80"/>
      <c r="G20" s="80"/>
      <c r="H20" s="8">
        <f>H19/H18</f>
        <v>0.71544715447154472</v>
      </c>
    </row>
    <row r="21" spans="5:8" x14ac:dyDescent="0.45">
      <c r="E21" s="99"/>
      <c r="F21" s="100"/>
      <c r="G21" s="100"/>
      <c r="H21" s="101"/>
    </row>
    <row r="22" spans="5:8" x14ac:dyDescent="0.45">
      <c r="E22" s="102"/>
      <c r="F22" s="103"/>
      <c r="G22" s="103"/>
      <c r="H22" s="104"/>
    </row>
    <row r="23" spans="5:8" x14ac:dyDescent="0.45">
      <c r="E23" s="79" t="s">
        <v>51</v>
      </c>
      <c r="F23" s="80"/>
      <c r="G23" s="80"/>
      <c r="H23" s="8">
        <f>(H15+H19)/(H14+H18)</f>
        <v>0.74285714285714288</v>
      </c>
    </row>
    <row r="24" spans="5:8" x14ac:dyDescent="0.45">
      <c r="E24" s="79" t="s">
        <v>40</v>
      </c>
      <c r="F24" s="80"/>
      <c r="G24" s="80"/>
      <c r="H24" s="8">
        <f>SQRT(H23*(1-H23)*(1/H14+1/H18))</f>
        <v>7.229440390678199E-2</v>
      </c>
    </row>
    <row r="25" spans="5:8" x14ac:dyDescent="0.45">
      <c r="E25" s="87" t="s">
        <v>41</v>
      </c>
      <c r="F25" s="88"/>
      <c r="G25" s="88"/>
      <c r="H25" s="22">
        <f>((H16-H20)-H4)/H24</f>
        <v>1.2759653339102974</v>
      </c>
    </row>
    <row r="26" spans="5:8" x14ac:dyDescent="0.45">
      <c r="E26" s="79" t="s">
        <v>42</v>
      </c>
      <c r="F26" s="80"/>
      <c r="G26" s="80"/>
      <c r="H26" s="22">
        <f>IF(H6="Two",2*(1-NORMSDIST(ABS(H25))),IF(H6="Lower",NORMSDIST(H25),1-NORMSDIST((H25))))</f>
        <v>0.10098388686804927</v>
      </c>
    </row>
    <row r="27" spans="5:8" x14ac:dyDescent="0.45">
      <c r="E27" s="89"/>
      <c r="F27" s="90"/>
      <c r="G27" s="90"/>
      <c r="H27" s="91"/>
    </row>
    <row r="28" spans="5:8" x14ac:dyDescent="0.45">
      <c r="E28" s="92" t="s">
        <v>43</v>
      </c>
      <c r="F28" s="93"/>
      <c r="G28" s="93"/>
      <c r="H28" s="94"/>
    </row>
    <row r="29" spans="5:8" ht="14.65" thickBot="1" x14ac:dyDescent="0.5">
      <c r="E29" s="95" t="str">
        <f>IF(H26&lt;H8,"Reject Null Hypothesis", "Fail to reject Null Hypothesis")</f>
        <v>Fail to reject Null Hypothesis</v>
      </c>
      <c r="F29" s="96"/>
      <c r="G29" s="96"/>
      <c r="H29" s="97"/>
    </row>
  </sheetData>
  <mergeCells count="24">
    <mergeCell ref="E25:G25"/>
    <mergeCell ref="E26:G26"/>
    <mergeCell ref="E27:H27"/>
    <mergeCell ref="E28:H28"/>
    <mergeCell ref="E18:G18"/>
    <mergeCell ref="E19:G19"/>
    <mergeCell ref="E20:G20"/>
    <mergeCell ref="E21:H22"/>
    <mergeCell ref="E29:H29"/>
    <mergeCell ref="E1:H1"/>
    <mergeCell ref="E2:H2"/>
    <mergeCell ref="E3:H3"/>
    <mergeCell ref="E7:H7"/>
    <mergeCell ref="E9:H9"/>
    <mergeCell ref="E10:G10"/>
    <mergeCell ref="E11:G11"/>
    <mergeCell ref="E12:H12"/>
    <mergeCell ref="E13:H13"/>
    <mergeCell ref="E14:G14"/>
    <mergeCell ref="E15:G15"/>
    <mergeCell ref="E16:G16"/>
    <mergeCell ref="E17:H17"/>
    <mergeCell ref="E23:G23"/>
    <mergeCell ref="E24:G24"/>
  </mergeCells>
  <conditionalFormatting sqref="H11">
    <cfRule type="cellIs" dxfId="4" priority="2" stopIfTrue="1" operator="notEqual">
      <formula>""</formula>
    </cfRule>
  </conditionalFormatting>
  <conditionalFormatting sqref="H11">
    <cfRule type="cellIs" dxfId="3" priority="1" stopIfTrue="1" operator="notEqual">
      <formula>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390E-689C-4F4A-8F49-774710C54516}">
  <dimension ref="A1:G29"/>
  <sheetViews>
    <sheetView workbookViewId="0">
      <selection activeCell="B9" sqref="B9"/>
    </sheetView>
  </sheetViews>
  <sheetFormatPr defaultRowHeight="14.25" x14ac:dyDescent="0.45"/>
  <cols>
    <col min="1" max="1" width="29.59765625" customWidth="1"/>
    <col min="2" max="2" width="17.9296875" style="32" customWidth="1"/>
    <col min="4" max="4" width="21.86328125" customWidth="1"/>
    <col min="5" max="5" width="11.265625" customWidth="1"/>
  </cols>
  <sheetData>
    <row r="1" spans="1:7" x14ac:dyDescent="0.45">
      <c r="A1" s="23" t="s">
        <v>75</v>
      </c>
      <c r="B1" s="31">
        <f>COUNTIFS(Specialty, "Orthopaedic surgeons", Severity, "SEVERE")</f>
        <v>11</v>
      </c>
      <c r="D1" s="105" t="s">
        <v>45</v>
      </c>
      <c r="E1" s="106"/>
      <c r="F1" s="106"/>
      <c r="G1" s="107"/>
    </row>
    <row r="2" spans="1:7" x14ac:dyDescent="0.45">
      <c r="A2" s="2" t="s">
        <v>76</v>
      </c>
      <c r="B2" s="32">
        <f>COUNTIFS(Specialty, "&lt;&gt;Orthopaedic surgeons", Severity, "SEVERE")</f>
        <v>41</v>
      </c>
      <c r="D2" s="108"/>
      <c r="E2" s="109"/>
      <c r="F2" s="109"/>
      <c r="G2" s="110"/>
    </row>
    <row r="3" spans="1:7" x14ac:dyDescent="0.45">
      <c r="A3" s="2" t="s">
        <v>172</v>
      </c>
      <c r="B3" s="32">
        <f>COUNTIF(Specialty, "Orthopaedic surgeons")</f>
        <v>48</v>
      </c>
      <c r="D3" s="92" t="s">
        <v>29</v>
      </c>
      <c r="E3" s="93"/>
      <c r="F3" s="93"/>
      <c r="G3" s="94"/>
    </row>
    <row r="4" spans="1:7" ht="15" x14ac:dyDescent="0.5">
      <c r="A4" t="s">
        <v>173</v>
      </c>
      <c r="B4" s="32">
        <f>COUNTIF(Specialty, "&lt;&gt;Orthopaedic surgeons")</f>
        <v>152</v>
      </c>
      <c r="D4" s="9" t="s">
        <v>30</v>
      </c>
      <c r="E4" s="10" t="s">
        <v>46</v>
      </c>
      <c r="F4" s="10" t="s">
        <v>77</v>
      </c>
      <c r="G4" s="6">
        <f>G5</f>
        <v>0</v>
      </c>
    </row>
    <row r="5" spans="1:7" ht="15" x14ac:dyDescent="0.5">
      <c r="A5" s="2"/>
      <c r="D5" s="9" t="s">
        <v>31</v>
      </c>
      <c r="E5" s="10" t="s">
        <v>46</v>
      </c>
      <c r="F5" s="11" t="s">
        <v>32</v>
      </c>
      <c r="G5" s="7">
        <v>0</v>
      </c>
    </row>
    <row r="6" spans="1:7" x14ac:dyDescent="0.45">
      <c r="A6" s="2"/>
      <c r="D6" s="12" t="s">
        <v>33</v>
      </c>
      <c r="E6" s="13"/>
      <c r="F6" s="13"/>
      <c r="G6" s="14" t="str">
        <f>IF(F5="&lt;","Lower",IF(F5="&gt;","Upper","Two"))</f>
        <v>Lower</v>
      </c>
    </row>
    <row r="7" spans="1:7" x14ac:dyDescent="0.45">
      <c r="D7" s="92" t="s">
        <v>34</v>
      </c>
      <c r="E7" s="93"/>
      <c r="F7" s="93"/>
      <c r="G7" s="94"/>
    </row>
    <row r="8" spans="1:7" x14ac:dyDescent="0.45">
      <c r="A8" s="2"/>
      <c r="D8" s="15"/>
      <c r="E8" s="16"/>
      <c r="F8" s="17" t="s">
        <v>35</v>
      </c>
      <c r="G8" s="18">
        <v>0.05</v>
      </c>
    </row>
    <row r="9" spans="1:7" x14ac:dyDescent="0.45">
      <c r="A9" s="2"/>
      <c r="D9" s="92" t="s">
        <v>36</v>
      </c>
      <c r="E9" s="93"/>
      <c r="F9" s="93"/>
      <c r="G9" s="94"/>
    </row>
    <row r="10" spans="1:7" x14ac:dyDescent="0.45">
      <c r="A10" s="2"/>
      <c r="D10" s="79" t="str">
        <f>IF(F4="=","Lower Critical Value","Critical Value")</f>
        <v>Critical Value</v>
      </c>
      <c r="E10" s="80"/>
      <c r="F10" s="80"/>
      <c r="G10" s="19">
        <f>IF(G6="Two",NORMSINV(G8/2),IF(G6="Lower",NORMSINV(G8),NORMSINV(1-G8)))</f>
        <v>-1.6448536269514726</v>
      </c>
    </row>
    <row r="11" spans="1:7" x14ac:dyDescent="0.45">
      <c r="A11" s="2"/>
      <c r="D11" s="98" t="str">
        <f>IF(F4="=","Upper Critical Value","")</f>
        <v/>
      </c>
      <c r="E11" s="85"/>
      <c r="F11" s="86"/>
      <c r="G11" s="20" t="str">
        <f>IF(F4="=",-G10,"")</f>
        <v/>
      </c>
    </row>
    <row r="12" spans="1:7" x14ac:dyDescent="0.45">
      <c r="A12" s="2"/>
      <c r="D12" s="92" t="s">
        <v>37</v>
      </c>
      <c r="E12" s="93"/>
      <c r="F12" s="93"/>
      <c r="G12" s="94"/>
    </row>
    <row r="13" spans="1:7" x14ac:dyDescent="0.45">
      <c r="D13" s="81" t="s">
        <v>136</v>
      </c>
      <c r="E13" s="82"/>
      <c r="F13" s="82"/>
      <c r="G13" s="83"/>
    </row>
    <row r="14" spans="1:7" x14ac:dyDescent="0.45">
      <c r="D14" s="84" t="s">
        <v>38</v>
      </c>
      <c r="E14" s="85"/>
      <c r="F14" s="86"/>
      <c r="G14" s="21">
        <v>48</v>
      </c>
    </row>
    <row r="15" spans="1:7" x14ac:dyDescent="0.45">
      <c r="D15" s="84" t="s">
        <v>39</v>
      </c>
      <c r="E15" s="85"/>
      <c r="F15" s="86"/>
      <c r="G15" s="21">
        <v>11</v>
      </c>
    </row>
    <row r="16" spans="1:7" ht="15" x14ac:dyDescent="0.5">
      <c r="D16" s="79" t="s">
        <v>48</v>
      </c>
      <c r="E16" s="80"/>
      <c r="F16" s="80"/>
      <c r="G16" s="8">
        <f>G15/G14</f>
        <v>0.22916666666666666</v>
      </c>
    </row>
    <row r="17" spans="4:7" x14ac:dyDescent="0.45">
      <c r="D17" s="81" t="s">
        <v>137</v>
      </c>
      <c r="E17" s="82"/>
      <c r="F17" s="82"/>
      <c r="G17" s="83"/>
    </row>
    <row r="18" spans="4:7" x14ac:dyDescent="0.45">
      <c r="D18" s="84" t="s">
        <v>38</v>
      </c>
      <c r="E18" s="85"/>
      <c r="F18" s="86"/>
      <c r="G18" s="21">
        <v>152</v>
      </c>
    </row>
    <row r="19" spans="4:7" x14ac:dyDescent="0.45">
      <c r="D19" s="84" t="s">
        <v>39</v>
      </c>
      <c r="E19" s="85"/>
      <c r="F19" s="86"/>
      <c r="G19" s="21">
        <v>41</v>
      </c>
    </row>
    <row r="20" spans="4:7" ht="15" x14ac:dyDescent="0.5">
      <c r="D20" s="79" t="s">
        <v>50</v>
      </c>
      <c r="E20" s="80"/>
      <c r="F20" s="80"/>
      <c r="G20" s="8">
        <f>G19/G18</f>
        <v>0.26973684210526316</v>
      </c>
    </row>
    <row r="21" spans="4:7" x14ac:dyDescent="0.45">
      <c r="D21" s="99"/>
      <c r="E21" s="100"/>
      <c r="F21" s="100"/>
      <c r="G21" s="101"/>
    </row>
    <row r="22" spans="4:7" x14ac:dyDescent="0.45">
      <c r="D22" s="102"/>
      <c r="E22" s="103"/>
      <c r="F22" s="103"/>
      <c r="G22" s="104"/>
    </row>
    <row r="23" spans="4:7" x14ac:dyDescent="0.45">
      <c r="D23" s="79" t="s">
        <v>51</v>
      </c>
      <c r="E23" s="80"/>
      <c r="F23" s="80"/>
      <c r="G23" s="8">
        <f>(G15+G19)/(G14+G18)</f>
        <v>0.26</v>
      </c>
    </row>
    <row r="24" spans="4:7" x14ac:dyDescent="0.45">
      <c r="D24" s="79" t="s">
        <v>40</v>
      </c>
      <c r="E24" s="80"/>
      <c r="F24" s="80"/>
      <c r="G24" s="8">
        <f>SQRT(G23*(1-G23)*(1/G14+1/G18))</f>
        <v>7.2623156135061664E-2</v>
      </c>
    </row>
    <row r="25" spans="4:7" x14ac:dyDescent="0.45">
      <c r="D25" s="87" t="s">
        <v>41</v>
      </c>
      <c r="E25" s="88"/>
      <c r="F25" s="88"/>
      <c r="G25" s="22">
        <f>((G16-G20)-G4)/G24</f>
        <v>-0.5586396625773975</v>
      </c>
    </row>
    <row r="26" spans="4:7" x14ac:dyDescent="0.45">
      <c r="D26" s="79" t="s">
        <v>42</v>
      </c>
      <c r="E26" s="80"/>
      <c r="F26" s="80"/>
      <c r="G26" s="22">
        <f>IF(G6="Two",2*(1-NORMSDIST(ABS(G25))),IF(G6="Lower",NORMSDIST(G25),1-NORMSDIST((G25))))</f>
        <v>0.28820383281100803</v>
      </c>
    </row>
    <row r="27" spans="4:7" x14ac:dyDescent="0.45">
      <c r="D27" s="89"/>
      <c r="E27" s="90"/>
      <c r="F27" s="90"/>
      <c r="G27" s="91"/>
    </row>
    <row r="28" spans="4:7" x14ac:dyDescent="0.45">
      <c r="D28" s="92" t="s">
        <v>43</v>
      </c>
      <c r="E28" s="93"/>
      <c r="F28" s="93"/>
      <c r="G28" s="94"/>
    </row>
    <row r="29" spans="4:7" ht="14.65" thickBot="1" x14ac:dyDescent="0.5">
      <c r="D29" s="95" t="str">
        <f>IF(G26&lt;G8,"Reject Null Hypothesis", "Fail to reject Null Hypothesis")</f>
        <v>Fail to reject Null Hypothesis</v>
      </c>
      <c r="E29" s="96"/>
      <c r="F29" s="96"/>
      <c r="G29" s="97"/>
    </row>
  </sheetData>
  <mergeCells count="24">
    <mergeCell ref="D27:G27"/>
    <mergeCell ref="D28:G28"/>
    <mergeCell ref="D29:G29"/>
    <mergeCell ref="D21:G22"/>
    <mergeCell ref="D23:F23"/>
    <mergeCell ref="D24:F24"/>
    <mergeCell ref="D25:F25"/>
    <mergeCell ref="D26:F26"/>
    <mergeCell ref="D20:F20"/>
    <mergeCell ref="D1:G1"/>
    <mergeCell ref="D2:G2"/>
    <mergeCell ref="D3:G3"/>
    <mergeCell ref="D7:G7"/>
    <mergeCell ref="D9:G9"/>
    <mergeCell ref="D10:F10"/>
    <mergeCell ref="D11:F11"/>
    <mergeCell ref="D12:G12"/>
    <mergeCell ref="D13:G13"/>
    <mergeCell ref="D14:F14"/>
    <mergeCell ref="D16:F16"/>
    <mergeCell ref="D17:G17"/>
    <mergeCell ref="D18:F18"/>
    <mergeCell ref="D19:F19"/>
    <mergeCell ref="D15:F15"/>
  </mergeCells>
  <conditionalFormatting sqref="G11">
    <cfRule type="cellIs" dxfId="2" priority="4" stopIfTrue="1" operator="notEqual">
      <formula>""</formula>
    </cfRule>
  </conditionalFormatting>
  <conditionalFormatting sqref="G11">
    <cfRule type="cellIs" dxfId="1" priority="3" stopIfTrue="1" operator="not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F7AB-A61A-49AD-A1A2-F5BBEBA0079F}">
  <dimension ref="A1:M42"/>
  <sheetViews>
    <sheetView topLeftCell="A12" workbookViewId="0">
      <selection activeCell="H7" sqref="H7"/>
    </sheetView>
  </sheetViews>
  <sheetFormatPr defaultRowHeight="14.25" x14ac:dyDescent="0.45"/>
  <cols>
    <col min="1" max="1" width="14.46484375" customWidth="1"/>
    <col min="4" max="4" width="18" customWidth="1"/>
    <col min="7" max="7" width="17.06640625" customWidth="1"/>
    <col min="10" max="10" width="24.1328125" customWidth="1"/>
    <col min="13" max="13" width="14.796875" customWidth="1"/>
  </cols>
  <sheetData>
    <row r="1" spans="1:13" x14ac:dyDescent="0.45">
      <c r="A1" s="1" t="s">
        <v>157</v>
      </c>
      <c r="B1" s="1" t="s">
        <v>158</v>
      </c>
      <c r="C1" s="2"/>
      <c r="D1" s="27" t="s">
        <v>157</v>
      </c>
      <c r="E1" s="27"/>
      <c r="G1" s="27" t="s">
        <v>158</v>
      </c>
      <c r="H1" s="27"/>
      <c r="J1" s="105" t="s">
        <v>139</v>
      </c>
      <c r="K1" s="106"/>
      <c r="L1" s="106"/>
      <c r="M1" s="107"/>
    </row>
    <row r="2" spans="1:13" x14ac:dyDescent="0.45">
      <c r="A2" s="2">
        <v>89683.25</v>
      </c>
      <c r="B2" s="2">
        <v>217600.83</v>
      </c>
      <c r="C2" s="2"/>
      <c r="D2" s="24"/>
      <c r="E2" s="24"/>
      <c r="G2" s="24"/>
      <c r="H2" s="24"/>
      <c r="J2" s="108"/>
      <c r="K2" s="109"/>
      <c r="L2" s="109"/>
      <c r="M2" s="110"/>
    </row>
    <row r="3" spans="1:13" x14ac:dyDescent="0.45">
      <c r="A3" s="2">
        <v>123268.21</v>
      </c>
      <c r="B3" s="2">
        <v>90962.46</v>
      </c>
      <c r="C3" s="2"/>
      <c r="D3" s="24" t="s">
        <v>54</v>
      </c>
      <c r="E3" s="24">
        <v>110151.72999999998</v>
      </c>
      <c r="G3" s="24" t="s">
        <v>54</v>
      </c>
      <c r="H3" s="24">
        <v>106234.68268292681</v>
      </c>
      <c r="J3" s="92" t="s">
        <v>29</v>
      </c>
      <c r="K3" s="93"/>
      <c r="L3" s="93"/>
      <c r="M3" s="94"/>
    </row>
    <row r="4" spans="1:13" ht="15" x14ac:dyDescent="0.5">
      <c r="A4" s="2">
        <v>89719.360000000001</v>
      </c>
      <c r="B4" s="2">
        <v>92892.21</v>
      </c>
      <c r="C4" s="2"/>
      <c r="D4" s="24" t="s">
        <v>40</v>
      </c>
      <c r="E4" s="24">
        <v>11138.435583777235</v>
      </c>
      <c r="G4" s="24" t="s">
        <v>40</v>
      </c>
      <c r="H4" s="24">
        <v>5148.8016321273572</v>
      </c>
      <c r="J4" s="9" t="s">
        <v>30</v>
      </c>
      <c r="K4" s="10" t="s">
        <v>66</v>
      </c>
      <c r="L4" s="10" t="s">
        <v>74</v>
      </c>
      <c r="M4" s="28">
        <f>M5</f>
        <v>0</v>
      </c>
    </row>
    <row r="5" spans="1:13" ht="15" x14ac:dyDescent="0.5">
      <c r="A5" s="2">
        <v>82740.86</v>
      </c>
      <c r="B5" s="2">
        <v>114258.47</v>
      </c>
      <c r="C5" s="2"/>
      <c r="D5" s="24" t="s">
        <v>55</v>
      </c>
      <c r="E5" s="24">
        <v>90927.56</v>
      </c>
      <c r="G5" s="24" t="s">
        <v>55</v>
      </c>
      <c r="H5" s="24">
        <v>98825.1</v>
      </c>
      <c r="J5" s="9" t="s">
        <v>31</v>
      </c>
      <c r="K5" s="10" t="s">
        <v>66</v>
      </c>
      <c r="L5" s="57" t="s">
        <v>73</v>
      </c>
      <c r="M5" s="21">
        <v>0</v>
      </c>
    </row>
    <row r="6" spans="1:13" x14ac:dyDescent="0.45">
      <c r="A6" s="2">
        <v>104102.54</v>
      </c>
      <c r="B6" s="2">
        <v>87713.8</v>
      </c>
      <c r="C6" s="2"/>
      <c r="D6" s="24" t="s">
        <v>56</v>
      </c>
      <c r="E6" s="24" t="e">
        <v>#N/A</v>
      </c>
      <c r="G6" s="24" t="s">
        <v>56</v>
      </c>
      <c r="H6" s="24" t="e">
        <v>#N/A</v>
      </c>
      <c r="J6" s="12" t="s">
        <v>33</v>
      </c>
      <c r="K6" s="13"/>
      <c r="L6" s="13"/>
      <c r="M6" s="29" t="str">
        <f>IF(L5="&lt;","Lower",IF(L5="&gt;","Upper","Two"))</f>
        <v>Upper</v>
      </c>
    </row>
    <row r="7" spans="1:13" x14ac:dyDescent="0.45">
      <c r="A7" s="2">
        <v>89959.28</v>
      </c>
      <c r="B7" s="2">
        <v>95470.080000000002</v>
      </c>
      <c r="C7" s="2"/>
      <c r="D7" s="24" t="s">
        <v>57</v>
      </c>
      <c r="E7" s="24">
        <v>36942.011582932297</v>
      </c>
      <c r="G7" s="24" t="s">
        <v>57</v>
      </c>
      <c r="H7" s="24">
        <v>32968.416524408487</v>
      </c>
      <c r="J7" s="92" t="s">
        <v>34</v>
      </c>
      <c r="K7" s="93"/>
      <c r="L7" s="93"/>
      <c r="M7" s="94"/>
    </row>
    <row r="8" spans="1:13" x14ac:dyDescent="0.45">
      <c r="A8" s="2">
        <v>92642.1</v>
      </c>
      <c r="B8" s="2">
        <v>101124.96</v>
      </c>
      <c r="C8" s="2"/>
      <c r="D8" s="24" t="s">
        <v>58</v>
      </c>
      <c r="E8" s="24">
        <v>1364712219.7935042</v>
      </c>
      <c r="G8" s="24" t="s">
        <v>58</v>
      </c>
      <c r="H8" s="24">
        <v>1086916488.1268907</v>
      </c>
      <c r="J8" s="15"/>
      <c r="K8" s="16"/>
      <c r="L8" s="17" t="s">
        <v>35</v>
      </c>
      <c r="M8" s="18">
        <v>0.05</v>
      </c>
    </row>
    <row r="9" spans="1:13" x14ac:dyDescent="0.45">
      <c r="A9" s="2">
        <v>90927.56</v>
      </c>
      <c r="B9" s="2">
        <v>81806.59</v>
      </c>
      <c r="C9" s="2"/>
      <c r="D9" s="24" t="s">
        <v>59</v>
      </c>
      <c r="E9" s="24">
        <v>1.4004549012170413</v>
      </c>
      <c r="G9" s="24" t="s">
        <v>59</v>
      </c>
      <c r="H9" s="24">
        <v>7.7974685854856229</v>
      </c>
      <c r="J9" s="92" t="s">
        <v>36</v>
      </c>
      <c r="K9" s="93"/>
      <c r="L9" s="93"/>
      <c r="M9" s="94"/>
    </row>
    <row r="10" spans="1:13" x14ac:dyDescent="0.45">
      <c r="A10" s="2">
        <v>86446.49</v>
      </c>
      <c r="B10" s="2">
        <v>86011.64</v>
      </c>
      <c r="C10" s="2"/>
      <c r="D10" s="24" t="s">
        <v>60</v>
      </c>
      <c r="E10" s="24">
        <v>1.6343484095374667</v>
      </c>
      <c r="G10" s="24" t="s">
        <v>60</v>
      </c>
      <c r="H10" s="24">
        <v>2.8481839538844538</v>
      </c>
      <c r="J10" s="79" t="s">
        <v>67</v>
      </c>
      <c r="K10" s="80"/>
      <c r="L10" s="80"/>
      <c r="M10" s="30">
        <f>M17+M21-2</f>
        <v>50</v>
      </c>
    </row>
    <row r="11" spans="1:13" x14ac:dyDescent="0.45">
      <c r="A11" s="2">
        <v>189470.43</v>
      </c>
      <c r="B11" s="2">
        <v>92547.6</v>
      </c>
      <c r="C11" s="2"/>
      <c r="D11" s="24" t="s">
        <v>61</v>
      </c>
      <c r="E11" s="24">
        <v>106729.56999999999</v>
      </c>
      <c r="G11" s="24" t="s">
        <v>61</v>
      </c>
      <c r="H11" s="24">
        <v>157166.76999999999</v>
      </c>
      <c r="J11" s="79" t="str">
        <f>IF(L4="=","Lower Critical Value","Critical Value")</f>
        <v>Critical Value</v>
      </c>
      <c r="K11" s="80"/>
      <c r="L11" s="80"/>
      <c r="M11" s="19">
        <f>IF(M6="Two",-(TINV(M8,M10)),IF(M6="Lower",-(TINV(M8*2,M10)),TINV(M8*2,M10)))</f>
        <v>1.6759050251630967</v>
      </c>
    </row>
    <row r="12" spans="1:13" x14ac:dyDescent="0.45">
      <c r="A12" s="2">
        <v>172708.95</v>
      </c>
      <c r="B12" s="2">
        <v>96561.87</v>
      </c>
      <c r="C12" s="2"/>
      <c r="D12" s="24" t="s">
        <v>62</v>
      </c>
      <c r="E12" s="24">
        <v>82740.86</v>
      </c>
      <c r="G12" s="24" t="s">
        <v>62</v>
      </c>
      <c r="H12" s="24">
        <v>71558.03</v>
      </c>
      <c r="J12" s="84" t="str">
        <f>IF(L4="=","Upper Critical Value","")</f>
        <v/>
      </c>
      <c r="K12" s="85"/>
      <c r="L12" s="86"/>
      <c r="M12" s="20" t="str">
        <f>IF(L4="=",-M11,"")</f>
        <v/>
      </c>
    </row>
    <row r="13" spans="1:13" x14ac:dyDescent="0.45">
      <c r="B13" s="2">
        <v>107402.73</v>
      </c>
      <c r="C13" s="2"/>
      <c r="D13" s="24" t="s">
        <v>63</v>
      </c>
      <c r="E13" s="24">
        <v>189470.43</v>
      </c>
      <c r="G13" s="24" t="s">
        <v>63</v>
      </c>
      <c r="H13" s="24">
        <v>228724.8</v>
      </c>
      <c r="J13" s="92" t="s">
        <v>68</v>
      </c>
      <c r="K13" s="93"/>
      <c r="L13" s="93"/>
      <c r="M13" s="94"/>
    </row>
    <row r="14" spans="1:13" x14ac:dyDescent="0.45">
      <c r="B14" s="2">
        <v>148904.06</v>
      </c>
      <c r="C14" s="2"/>
      <c r="D14" s="24" t="s">
        <v>64</v>
      </c>
      <c r="E14" s="24">
        <v>1211669.0299999998</v>
      </c>
      <c r="G14" s="24" t="s">
        <v>64</v>
      </c>
      <c r="H14" s="24">
        <v>4355621.9899999993</v>
      </c>
      <c r="J14" s="81" t="s">
        <v>47</v>
      </c>
      <c r="K14" s="82"/>
      <c r="L14" s="82"/>
      <c r="M14" s="83"/>
    </row>
    <row r="15" spans="1:13" ht="14.65" thickBot="1" x14ac:dyDescent="0.5">
      <c r="B15" s="2">
        <v>228724.8</v>
      </c>
      <c r="C15" s="2"/>
      <c r="D15" s="25" t="s">
        <v>65</v>
      </c>
      <c r="E15" s="25">
        <v>11</v>
      </c>
      <c r="G15" s="25" t="s">
        <v>65</v>
      </c>
      <c r="H15" s="25">
        <v>41</v>
      </c>
      <c r="J15" s="84" t="s">
        <v>69</v>
      </c>
      <c r="K15" s="85"/>
      <c r="L15" s="86"/>
      <c r="M15" s="18">
        <f>E7</f>
        <v>36942.011582932297</v>
      </c>
    </row>
    <row r="16" spans="1:13" x14ac:dyDescent="0.45">
      <c r="B16" s="2">
        <v>91713.03</v>
      </c>
      <c r="C16" s="2"/>
      <c r="J16" s="84" t="s">
        <v>70</v>
      </c>
      <c r="K16" s="85"/>
      <c r="L16" s="86"/>
      <c r="M16" s="18">
        <f>E3</f>
        <v>110151.72999999998</v>
      </c>
    </row>
    <row r="17" spans="2:13" x14ac:dyDescent="0.45">
      <c r="B17" s="2">
        <v>81617.78</v>
      </c>
      <c r="C17" s="2"/>
      <c r="J17" s="84" t="s">
        <v>38</v>
      </c>
      <c r="K17" s="85"/>
      <c r="L17" s="86"/>
      <c r="M17" s="21">
        <f>E15</f>
        <v>11</v>
      </c>
    </row>
    <row r="18" spans="2:13" x14ac:dyDescent="0.45">
      <c r="B18" s="2">
        <v>102018.12</v>
      </c>
      <c r="C18" s="2"/>
      <c r="J18" s="81" t="s">
        <v>49</v>
      </c>
      <c r="K18" s="82"/>
      <c r="L18" s="82"/>
      <c r="M18" s="83"/>
    </row>
    <row r="19" spans="2:13" x14ac:dyDescent="0.45">
      <c r="B19" s="2">
        <v>99257.74</v>
      </c>
      <c r="C19" s="2"/>
      <c r="J19" s="84" t="s">
        <v>69</v>
      </c>
      <c r="K19" s="85"/>
      <c r="L19" s="86"/>
      <c r="M19" s="18">
        <f>H7</f>
        <v>32968.416524408487</v>
      </c>
    </row>
    <row r="20" spans="2:13" x14ac:dyDescent="0.45">
      <c r="B20" s="2">
        <v>96612.94</v>
      </c>
      <c r="C20" s="2"/>
      <c r="J20" s="84" t="s">
        <v>70</v>
      </c>
      <c r="K20" s="85"/>
      <c r="L20" s="86"/>
      <c r="M20" s="18">
        <f>H3</f>
        <v>106234.68268292681</v>
      </c>
    </row>
    <row r="21" spans="2:13" x14ac:dyDescent="0.45">
      <c r="B21" s="2">
        <v>98834.87</v>
      </c>
      <c r="C21" s="2"/>
      <c r="J21" s="84" t="s">
        <v>38</v>
      </c>
      <c r="K21" s="85"/>
      <c r="L21" s="86"/>
      <c r="M21" s="21">
        <f>H15</f>
        <v>41</v>
      </c>
    </row>
    <row r="22" spans="2:13" x14ac:dyDescent="0.45">
      <c r="B22" s="2">
        <v>91222.51</v>
      </c>
      <c r="C22" s="2"/>
      <c r="J22" s="89"/>
      <c r="K22" s="90"/>
      <c r="L22" s="90"/>
      <c r="M22" s="91"/>
    </row>
    <row r="23" spans="2:13" x14ac:dyDescent="0.45">
      <c r="B23" s="2">
        <v>109343.01</v>
      </c>
      <c r="C23" s="2"/>
      <c r="J23" s="84" t="s">
        <v>140</v>
      </c>
      <c r="K23" s="85"/>
      <c r="L23" s="86"/>
      <c r="M23" s="58">
        <f>((M17-1)*M15^2+(M21-1)*M19^2)/M10</f>
        <v>1142475634.4602134</v>
      </c>
    </row>
    <row r="24" spans="2:13" x14ac:dyDescent="0.45">
      <c r="B24" s="2">
        <v>91111.1</v>
      </c>
      <c r="C24" s="2"/>
      <c r="J24" s="79" t="s">
        <v>71</v>
      </c>
      <c r="K24" s="80"/>
      <c r="L24" s="80"/>
      <c r="M24" s="20">
        <f>SQRT(M23*(1/M17+1/M21))</f>
        <v>11477.22443326971</v>
      </c>
    </row>
    <row r="25" spans="2:13" x14ac:dyDescent="0.45">
      <c r="B25" s="2">
        <v>88260.18</v>
      </c>
      <c r="C25" s="2"/>
      <c r="J25" s="87" t="s">
        <v>72</v>
      </c>
      <c r="K25" s="88"/>
      <c r="L25" s="88"/>
      <c r="M25" s="22">
        <f>((M16-M20)-M4)/M24</f>
        <v>0.3412887270652819</v>
      </c>
    </row>
    <row r="26" spans="2:13" x14ac:dyDescent="0.45">
      <c r="B26" s="2">
        <v>97036.92</v>
      </c>
      <c r="C26" s="2"/>
      <c r="J26" s="79" t="s">
        <v>42</v>
      </c>
      <c r="K26" s="80"/>
      <c r="L26" s="80"/>
      <c r="M26" s="22">
        <f>IF(L4="=",TDIST(ABS(M25),M10,2),TDIST(ABS(M25),M10,1))</f>
        <v>0.36715817686273966</v>
      </c>
    </row>
    <row r="27" spans="2:13" x14ac:dyDescent="0.45">
      <c r="B27" s="2">
        <v>103112.99</v>
      </c>
      <c r="C27" s="2"/>
      <c r="J27" s="89"/>
      <c r="K27" s="90"/>
      <c r="L27" s="90"/>
      <c r="M27" s="91"/>
    </row>
    <row r="28" spans="2:13" x14ac:dyDescent="0.45">
      <c r="B28" s="2">
        <v>91720.04</v>
      </c>
      <c r="C28" s="2"/>
      <c r="J28" s="92" t="s">
        <v>43</v>
      </c>
      <c r="K28" s="93"/>
      <c r="L28" s="93"/>
      <c r="M28" s="94"/>
    </row>
    <row r="29" spans="2:13" ht="14.65" thickBot="1" x14ac:dyDescent="0.5">
      <c r="B29" s="2">
        <v>109151.46</v>
      </c>
      <c r="C29" s="2"/>
      <c r="J29" s="95" t="str">
        <f>IF(M26&lt;M8,"Reject Null Hypothesis", "Fail to reject Null Hypothesis")</f>
        <v>Fail to reject Null Hypothesis</v>
      </c>
      <c r="K29" s="96"/>
      <c r="L29" s="96"/>
      <c r="M29" s="97"/>
    </row>
    <row r="30" spans="2:13" x14ac:dyDescent="0.45">
      <c r="B30" s="2">
        <v>71558.03</v>
      </c>
      <c r="C30" s="2"/>
    </row>
    <row r="31" spans="2:13" x14ac:dyDescent="0.45">
      <c r="B31" s="2">
        <v>195526.04</v>
      </c>
      <c r="C31" s="2"/>
    </row>
    <row r="32" spans="2:13" x14ac:dyDescent="0.45">
      <c r="B32" s="2">
        <v>105553.01</v>
      </c>
      <c r="C32" s="2"/>
    </row>
    <row r="33" spans="2:3" x14ac:dyDescent="0.45">
      <c r="B33" s="2">
        <v>104679.48</v>
      </c>
      <c r="C33" s="2"/>
    </row>
    <row r="34" spans="2:3" x14ac:dyDescent="0.45">
      <c r="B34" s="2">
        <v>99282.01</v>
      </c>
      <c r="C34" s="2"/>
    </row>
    <row r="35" spans="2:3" x14ac:dyDescent="0.45">
      <c r="B35" s="2">
        <v>92241.04</v>
      </c>
      <c r="C35" s="2"/>
    </row>
    <row r="36" spans="2:3" x14ac:dyDescent="0.45">
      <c r="B36" s="2">
        <v>101453.21</v>
      </c>
      <c r="C36" s="2"/>
    </row>
    <row r="37" spans="2:3" x14ac:dyDescent="0.45">
      <c r="B37" s="2">
        <v>98196.77</v>
      </c>
      <c r="C37" s="2"/>
    </row>
    <row r="38" spans="2:3" x14ac:dyDescent="0.45">
      <c r="B38" s="2">
        <v>99113.71</v>
      </c>
      <c r="C38" s="2"/>
    </row>
    <row r="39" spans="2:3" x14ac:dyDescent="0.45">
      <c r="B39" s="2">
        <v>102271.6</v>
      </c>
      <c r="C39" s="2"/>
    </row>
    <row r="40" spans="2:3" x14ac:dyDescent="0.45">
      <c r="B40" s="2">
        <v>102748.96</v>
      </c>
      <c r="C40" s="2"/>
    </row>
    <row r="41" spans="2:3" x14ac:dyDescent="0.45">
      <c r="B41" s="2">
        <v>98825.1</v>
      </c>
      <c r="C41" s="2"/>
    </row>
    <row r="42" spans="2:3" x14ac:dyDescent="0.45">
      <c r="B42" s="2">
        <v>91178.240000000005</v>
      </c>
    </row>
  </sheetData>
  <mergeCells count="25">
    <mergeCell ref="J29:M29"/>
    <mergeCell ref="J23:L23"/>
    <mergeCell ref="J24:L24"/>
    <mergeCell ref="J25:L25"/>
    <mergeCell ref="J26:L26"/>
    <mergeCell ref="J27:M27"/>
    <mergeCell ref="J28:M28"/>
    <mergeCell ref="J22:M22"/>
    <mergeCell ref="J11:L11"/>
    <mergeCell ref="J12:L12"/>
    <mergeCell ref="J13:M13"/>
    <mergeCell ref="J14:M14"/>
    <mergeCell ref="J15:L15"/>
    <mergeCell ref="J16:L16"/>
    <mergeCell ref="J17:L17"/>
    <mergeCell ref="J18:M18"/>
    <mergeCell ref="J19:L19"/>
    <mergeCell ref="J20:L20"/>
    <mergeCell ref="J21:L21"/>
    <mergeCell ref="J10:L10"/>
    <mergeCell ref="J1:M1"/>
    <mergeCell ref="J2:M2"/>
    <mergeCell ref="J3:M3"/>
    <mergeCell ref="J7:M7"/>
    <mergeCell ref="J9:M9"/>
  </mergeCells>
  <conditionalFormatting sqref="M12">
    <cfRule type="cellIs" dxfId="0" priority="1" stopIfTrue="1" operator="notEqual">
      <formula>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F4B36-6452-4687-80C1-261380F83A33}">
  <dimension ref="A1:L71"/>
  <sheetViews>
    <sheetView topLeftCell="A12" workbookViewId="0">
      <selection activeCell="L13" sqref="L13"/>
    </sheetView>
  </sheetViews>
  <sheetFormatPr defaultRowHeight="14.25" x14ac:dyDescent="0.45"/>
  <cols>
    <col min="6" max="6" width="14.59765625" customWidth="1"/>
    <col min="9" max="9" width="12.46484375" customWidth="1"/>
    <col min="10" max="10" width="13.19921875" customWidth="1"/>
  </cols>
  <sheetData>
    <row r="1" spans="1:12" x14ac:dyDescent="0.45">
      <c r="A1" s="1" t="s">
        <v>78</v>
      </c>
      <c r="B1" s="1" t="s">
        <v>79</v>
      </c>
      <c r="C1" s="1" t="s">
        <v>80</v>
      </c>
      <c r="D1" s="1" t="s">
        <v>81</v>
      </c>
      <c r="F1" t="s">
        <v>82</v>
      </c>
    </row>
    <row r="2" spans="1:12" x14ac:dyDescent="0.45">
      <c r="A2" s="2">
        <v>64876.49</v>
      </c>
      <c r="B2" s="2">
        <v>25084.89</v>
      </c>
      <c r="C2" s="2">
        <v>91231.33</v>
      </c>
      <c r="D2" s="2">
        <v>101124.96</v>
      </c>
    </row>
    <row r="3" spans="1:12" ht="14.65" thickBot="1" x14ac:dyDescent="0.5">
      <c r="A3" s="2">
        <v>55547.3</v>
      </c>
      <c r="B3" s="2">
        <v>95470.080000000002</v>
      </c>
      <c r="C3" s="2">
        <v>66938.75</v>
      </c>
      <c r="D3" s="2">
        <v>95394</v>
      </c>
      <c r="F3" t="s">
        <v>83</v>
      </c>
    </row>
    <row r="4" spans="1:12" x14ac:dyDescent="0.45">
      <c r="A4" s="2">
        <v>89683.25</v>
      </c>
      <c r="B4" s="2">
        <v>123268.21</v>
      </c>
      <c r="C4" s="2">
        <v>80645.279999999999</v>
      </c>
      <c r="D4" s="2">
        <v>77969.039999999994</v>
      </c>
      <c r="F4" s="26" t="s">
        <v>84</v>
      </c>
      <c r="G4" s="26" t="s">
        <v>65</v>
      </c>
      <c r="H4" s="26" t="s">
        <v>64</v>
      </c>
      <c r="I4" s="26" t="s">
        <v>85</v>
      </c>
      <c r="J4" s="26" t="s">
        <v>86</v>
      </c>
    </row>
    <row r="5" spans="1:12" x14ac:dyDescent="0.45">
      <c r="A5" s="2">
        <v>70723.05</v>
      </c>
      <c r="B5" s="2">
        <v>43382.38</v>
      </c>
      <c r="C5" s="2">
        <v>217600.83</v>
      </c>
      <c r="D5" s="2">
        <v>148904.06</v>
      </c>
      <c r="F5" s="24" t="s">
        <v>78</v>
      </c>
      <c r="G5" s="24">
        <v>69</v>
      </c>
      <c r="H5" s="24">
        <v>4345450.4999999991</v>
      </c>
      <c r="I5" s="24">
        <v>62977.543478260857</v>
      </c>
      <c r="J5" s="77">
        <v>673181550.97908473</v>
      </c>
    </row>
    <row r="6" spans="1:12" x14ac:dyDescent="0.45">
      <c r="A6" s="2">
        <v>73985.41</v>
      </c>
      <c r="B6" s="2">
        <v>81806.59</v>
      </c>
      <c r="C6" s="2">
        <v>85765.56</v>
      </c>
      <c r="D6" s="2">
        <v>73344.75</v>
      </c>
      <c r="F6" s="24" t="s">
        <v>79</v>
      </c>
      <c r="G6" s="24">
        <v>70</v>
      </c>
      <c r="H6" s="24">
        <v>5222165.01</v>
      </c>
      <c r="I6" s="24">
        <v>74602.357285714286</v>
      </c>
      <c r="J6" s="77">
        <v>609993783.44147432</v>
      </c>
    </row>
    <row r="7" spans="1:12" x14ac:dyDescent="0.45">
      <c r="A7" s="2">
        <v>83754.64</v>
      </c>
      <c r="B7" s="2">
        <v>61285.279999999999</v>
      </c>
      <c r="C7" s="2">
        <v>65336.58</v>
      </c>
      <c r="D7" s="2">
        <v>67909.52</v>
      </c>
      <c r="F7" s="24" t="s">
        <v>80</v>
      </c>
      <c r="G7" s="24">
        <v>40</v>
      </c>
      <c r="H7" s="24">
        <v>3104639.66</v>
      </c>
      <c r="I7" s="24">
        <v>77615.991500000004</v>
      </c>
      <c r="J7" s="77">
        <v>2060586567.5457678</v>
      </c>
    </row>
    <row r="8" spans="1:12" ht="14.65" thickBot="1" x14ac:dyDescent="0.5">
      <c r="A8" s="2">
        <v>86011.64</v>
      </c>
      <c r="B8" s="2">
        <v>58759.67</v>
      </c>
      <c r="C8" s="2">
        <v>68562.02</v>
      </c>
      <c r="D8" s="2">
        <v>71054.23</v>
      </c>
      <c r="F8" s="25" t="s">
        <v>81</v>
      </c>
      <c r="G8" s="25">
        <v>21</v>
      </c>
      <c r="H8" s="25">
        <v>2019243.5399999996</v>
      </c>
      <c r="I8" s="25">
        <v>96154.454285714266</v>
      </c>
      <c r="J8" s="78">
        <v>932349332.00439143</v>
      </c>
    </row>
    <row r="9" spans="1:12" x14ac:dyDescent="0.45">
      <c r="A9" s="2">
        <v>68279.94</v>
      </c>
      <c r="B9" s="2">
        <v>83638.13</v>
      </c>
      <c r="C9" s="2">
        <v>67330.8</v>
      </c>
      <c r="D9" s="2">
        <v>68010.559999999998</v>
      </c>
    </row>
    <row r="10" spans="1:12" x14ac:dyDescent="0.45">
      <c r="A10" s="2">
        <v>89719.360000000001</v>
      </c>
      <c r="B10" s="2">
        <v>70518.600000000006</v>
      </c>
      <c r="C10" s="2">
        <v>90962.46</v>
      </c>
      <c r="D10" s="2">
        <v>81496.740000000005</v>
      </c>
    </row>
    <row r="11" spans="1:12" ht="14.65" thickBot="1" x14ac:dyDescent="0.5">
      <c r="A11" s="2">
        <v>57438.31</v>
      </c>
      <c r="B11" s="2">
        <v>107402.73</v>
      </c>
      <c r="C11" s="2">
        <v>92892.21</v>
      </c>
      <c r="D11" s="2">
        <v>63417.89</v>
      </c>
      <c r="F11" t="s">
        <v>87</v>
      </c>
    </row>
    <row r="12" spans="1:12" x14ac:dyDescent="0.45">
      <c r="A12" s="2">
        <v>6300</v>
      </c>
      <c r="B12" s="2">
        <v>57068.28</v>
      </c>
      <c r="C12" s="2">
        <v>68732.52</v>
      </c>
      <c r="D12" s="2">
        <v>102018.12</v>
      </c>
      <c r="F12" s="26" t="s">
        <v>88</v>
      </c>
      <c r="G12" s="26" t="s">
        <v>89</v>
      </c>
      <c r="H12" s="26" t="s">
        <v>90</v>
      </c>
      <c r="I12" s="26" t="s">
        <v>91</v>
      </c>
      <c r="J12" s="26" t="s">
        <v>92</v>
      </c>
      <c r="K12" s="26" t="s">
        <v>93</v>
      </c>
      <c r="L12" s="26" t="s">
        <v>94</v>
      </c>
    </row>
    <row r="13" spans="1:12" x14ac:dyDescent="0.45">
      <c r="A13" s="2">
        <v>67459.039999999994</v>
      </c>
      <c r="B13" s="2">
        <v>48047.24</v>
      </c>
      <c r="C13" s="2">
        <v>67424.460000000006</v>
      </c>
      <c r="D13" s="2">
        <v>98834.87</v>
      </c>
      <c r="F13" s="24" t="s">
        <v>95</v>
      </c>
      <c r="G13" s="24">
        <v>19179892067.474609</v>
      </c>
      <c r="H13" s="24">
        <v>3</v>
      </c>
      <c r="I13" s="24">
        <v>6393297355.8248701</v>
      </c>
      <c r="J13" s="24">
        <v>6.7054504679319118</v>
      </c>
      <c r="K13" s="24">
        <v>2.4879908141539874E-4</v>
      </c>
      <c r="L13" s="24">
        <v>2.6506765101121319</v>
      </c>
    </row>
    <row r="14" spans="1:12" x14ac:dyDescent="0.45">
      <c r="A14" s="2">
        <v>96561.87</v>
      </c>
      <c r="B14" s="2">
        <v>83606.91</v>
      </c>
      <c r="C14" s="2">
        <v>114258.47</v>
      </c>
      <c r="D14" s="2">
        <v>88260.18</v>
      </c>
      <c r="F14" s="24" t="s">
        <v>96</v>
      </c>
      <c r="G14" s="24">
        <v>186875779298.41156</v>
      </c>
      <c r="H14" s="24">
        <v>196</v>
      </c>
      <c r="I14" s="24">
        <v>953447853.56332397</v>
      </c>
      <c r="J14" s="24"/>
      <c r="K14" s="24"/>
      <c r="L14" s="24"/>
    </row>
    <row r="15" spans="1:12" x14ac:dyDescent="0.45">
      <c r="A15" s="2">
        <v>61312.44</v>
      </c>
      <c r="B15" s="2">
        <v>72533.47</v>
      </c>
      <c r="C15" s="2">
        <v>87713.8</v>
      </c>
      <c r="D15" s="2">
        <v>109151.46</v>
      </c>
      <c r="F15" s="24"/>
      <c r="G15" s="24"/>
      <c r="H15" s="24"/>
      <c r="I15" s="24"/>
      <c r="J15" s="24"/>
      <c r="K15" s="24"/>
      <c r="L15" s="24"/>
    </row>
    <row r="16" spans="1:12" ht="14.65" thickBot="1" x14ac:dyDescent="0.5">
      <c r="A16" s="2">
        <v>64900.77</v>
      </c>
      <c r="B16" s="2">
        <v>62204.22</v>
      </c>
      <c r="C16" s="2">
        <v>24600</v>
      </c>
      <c r="D16" s="2">
        <v>195526.04</v>
      </c>
      <c r="F16" s="25" t="s">
        <v>52</v>
      </c>
      <c r="G16" s="25">
        <v>206055671365.88617</v>
      </c>
      <c r="H16" s="25">
        <v>199</v>
      </c>
      <c r="I16" s="25"/>
      <c r="J16" s="25"/>
      <c r="K16" s="25"/>
      <c r="L16" s="25"/>
    </row>
    <row r="17" spans="1:4" x14ac:dyDescent="0.45">
      <c r="A17" s="2">
        <v>65426.85</v>
      </c>
      <c r="B17" s="2">
        <v>68853.27</v>
      </c>
      <c r="C17" s="2">
        <v>34252.97</v>
      </c>
      <c r="D17" s="2">
        <v>105553.01</v>
      </c>
    </row>
    <row r="18" spans="1:4" x14ac:dyDescent="0.45">
      <c r="A18" s="2">
        <v>69782.820000000007</v>
      </c>
      <c r="B18" s="2">
        <v>64883.76</v>
      </c>
      <c r="C18" s="2">
        <v>77412.63</v>
      </c>
      <c r="D18" s="2">
        <v>104679.48</v>
      </c>
    </row>
    <row r="19" spans="1:4" x14ac:dyDescent="0.45">
      <c r="A19" s="2">
        <v>81617.78</v>
      </c>
      <c r="B19" s="2">
        <v>78267.839999999997</v>
      </c>
      <c r="C19" s="2">
        <v>62819.39</v>
      </c>
      <c r="D19" s="2">
        <v>99282.01</v>
      </c>
    </row>
    <row r="20" spans="1:4" x14ac:dyDescent="0.45">
      <c r="A20" s="2">
        <v>5400</v>
      </c>
      <c r="B20" s="2">
        <v>82740.86</v>
      </c>
      <c r="C20" s="2">
        <v>2100</v>
      </c>
      <c r="D20" s="2">
        <v>101453.21</v>
      </c>
    </row>
    <row r="21" spans="1:4" x14ac:dyDescent="0.45">
      <c r="A21" s="2">
        <v>85983.79</v>
      </c>
      <c r="B21" s="2">
        <v>85350.66</v>
      </c>
      <c r="C21" s="2">
        <v>49006.61</v>
      </c>
      <c r="D21" s="2">
        <v>63110.45</v>
      </c>
    </row>
    <row r="22" spans="1:4" x14ac:dyDescent="0.45">
      <c r="A22" s="2">
        <v>16400</v>
      </c>
      <c r="B22" s="2">
        <v>61604.84</v>
      </c>
      <c r="C22" s="2">
        <v>59627.97</v>
      </c>
      <c r="D22" s="2">
        <v>102748.96</v>
      </c>
    </row>
    <row r="23" spans="1:4" x14ac:dyDescent="0.45">
      <c r="A23" s="2">
        <v>80150.240000000005</v>
      </c>
      <c r="B23" s="2">
        <v>84462.27</v>
      </c>
      <c r="C23" s="2">
        <v>52909.23</v>
      </c>
    </row>
    <row r="24" spans="1:4" x14ac:dyDescent="0.45">
      <c r="A24" s="2">
        <v>85823.15</v>
      </c>
      <c r="B24" s="2">
        <v>53218.22</v>
      </c>
      <c r="C24" s="2">
        <v>92547.6</v>
      </c>
    </row>
    <row r="25" spans="1:4" x14ac:dyDescent="0.45">
      <c r="A25" s="2">
        <v>61540.4</v>
      </c>
      <c r="B25" s="2">
        <v>68678.490000000005</v>
      </c>
      <c r="C25" s="2">
        <v>43119.28</v>
      </c>
    </row>
    <row r="26" spans="1:4" x14ac:dyDescent="0.45">
      <c r="A26" s="2">
        <v>77695</v>
      </c>
      <c r="B26" s="2">
        <v>104102.54</v>
      </c>
      <c r="C26" s="2">
        <v>228724.8</v>
      </c>
    </row>
    <row r="27" spans="1:4" x14ac:dyDescent="0.45">
      <c r="A27" s="2">
        <v>79921.48</v>
      </c>
      <c r="B27" s="2">
        <v>73617.33</v>
      </c>
      <c r="C27" s="2">
        <v>50903.67</v>
      </c>
    </row>
    <row r="28" spans="1:4" x14ac:dyDescent="0.45">
      <c r="A28" s="2">
        <v>44708.26</v>
      </c>
      <c r="B28" s="2">
        <v>69082.429999999993</v>
      </c>
      <c r="C28" s="2">
        <v>91713.03</v>
      </c>
    </row>
    <row r="29" spans="1:4" x14ac:dyDescent="0.45">
      <c r="A29" s="2">
        <v>62189.67</v>
      </c>
      <c r="B29" s="2">
        <v>89959.28</v>
      </c>
      <c r="C29" s="2">
        <v>81113.22</v>
      </c>
    </row>
    <row r="30" spans="1:4" x14ac:dyDescent="0.45">
      <c r="A30" s="2">
        <v>99257.74</v>
      </c>
      <c r="B30" s="2">
        <v>59354.54</v>
      </c>
      <c r="C30" s="2">
        <v>57280.38</v>
      </c>
    </row>
    <row r="31" spans="1:4" x14ac:dyDescent="0.45">
      <c r="A31" s="2">
        <v>74631.67</v>
      </c>
      <c r="B31" s="2">
        <v>55020.28</v>
      </c>
      <c r="C31" s="2">
        <v>62497.17</v>
      </c>
    </row>
    <row r="32" spans="1:4" x14ac:dyDescent="0.45">
      <c r="A32" s="2">
        <v>46529.36</v>
      </c>
      <c r="B32" s="2">
        <v>84954.87</v>
      </c>
      <c r="C32" s="2">
        <v>45155.17</v>
      </c>
    </row>
    <row r="33" spans="1:3" x14ac:dyDescent="0.45">
      <c r="A33" s="2">
        <v>74757.45</v>
      </c>
      <c r="B33" s="2">
        <v>82754.929999999993</v>
      </c>
      <c r="C33" s="2">
        <v>86446.49</v>
      </c>
    </row>
    <row r="34" spans="1:3" x14ac:dyDescent="0.45">
      <c r="A34" s="2">
        <v>51905.62</v>
      </c>
      <c r="B34" s="2">
        <v>96612.94</v>
      </c>
      <c r="C34" s="2">
        <v>71558.03</v>
      </c>
    </row>
    <row r="35" spans="1:3" x14ac:dyDescent="0.45">
      <c r="A35" s="2">
        <v>2400</v>
      </c>
      <c r="B35" s="2">
        <v>74289.09</v>
      </c>
      <c r="C35" s="2">
        <v>75827.710000000006</v>
      </c>
    </row>
    <row r="36" spans="1:3" x14ac:dyDescent="0.45">
      <c r="A36" s="2">
        <v>32373.65</v>
      </c>
      <c r="B36" s="2">
        <v>58518.39</v>
      </c>
      <c r="C36" s="2">
        <v>1547</v>
      </c>
    </row>
    <row r="37" spans="1:3" x14ac:dyDescent="0.45">
      <c r="A37" s="2">
        <v>80618.97</v>
      </c>
      <c r="B37" s="2">
        <v>69983.3</v>
      </c>
      <c r="C37" s="2">
        <v>189470.43</v>
      </c>
    </row>
    <row r="38" spans="1:3" x14ac:dyDescent="0.45">
      <c r="A38" s="2">
        <v>78075.19</v>
      </c>
      <c r="B38" s="2">
        <v>91222.51</v>
      </c>
      <c r="C38" s="2">
        <v>84561.600000000006</v>
      </c>
    </row>
    <row r="39" spans="1:3" x14ac:dyDescent="0.45">
      <c r="A39" s="2">
        <v>92642.1</v>
      </c>
      <c r="B39" s="2">
        <v>67986.34</v>
      </c>
      <c r="C39" s="2">
        <v>67742.17</v>
      </c>
    </row>
    <row r="40" spans="1:3" x14ac:dyDescent="0.45">
      <c r="A40" s="2">
        <v>74239.759999999995</v>
      </c>
      <c r="B40" s="2">
        <v>47833.57</v>
      </c>
      <c r="C40" s="2">
        <v>63640.79</v>
      </c>
    </row>
    <row r="41" spans="1:3" x14ac:dyDescent="0.45">
      <c r="A41" s="2">
        <v>53869.97</v>
      </c>
      <c r="B41" s="2">
        <v>84730.66</v>
      </c>
      <c r="C41" s="2">
        <v>82667.25</v>
      </c>
    </row>
    <row r="42" spans="1:3" x14ac:dyDescent="0.45">
      <c r="A42" s="2">
        <v>60043.21</v>
      </c>
      <c r="B42" s="2">
        <v>90927.56</v>
      </c>
    </row>
    <row r="43" spans="1:3" x14ac:dyDescent="0.45">
      <c r="A43" s="2">
        <v>74862.600000000006</v>
      </c>
      <c r="B43" s="2">
        <v>76018.990000000005</v>
      </c>
    </row>
    <row r="44" spans="1:3" x14ac:dyDescent="0.45">
      <c r="A44" s="2">
        <v>55482.61</v>
      </c>
      <c r="B44" s="2">
        <v>109343.01</v>
      </c>
    </row>
    <row r="45" spans="1:3" x14ac:dyDescent="0.45">
      <c r="A45" s="2">
        <v>60402.53</v>
      </c>
      <c r="B45" s="2">
        <v>68361.55</v>
      </c>
    </row>
    <row r="46" spans="1:3" x14ac:dyDescent="0.45">
      <c r="A46" s="2">
        <v>5400</v>
      </c>
      <c r="B46" s="2">
        <v>91111.1</v>
      </c>
    </row>
    <row r="47" spans="1:3" x14ac:dyDescent="0.45">
      <c r="A47" s="2">
        <v>72480.289999999994</v>
      </c>
      <c r="B47" s="2">
        <v>72570.34</v>
      </c>
    </row>
    <row r="48" spans="1:3" x14ac:dyDescent="0.45">
      <c r="A48" s="2">
        <v>18204</v>
      </c>
      <c r="B48" s="2">
        <v>74439.62</v>
      </c>
    </row>
    <row r="49" spans="1:2" x14ac:dyDescent="0.45">
      <c r="A49" s="2">
        <v>91720.04</v>
      </c>
      <c r="B49" s="2">
        <v>97036.92</v>
      </c>
    </row>
    <row r="50" spans="1:2" x14ac:dyDescent="0.45">
      <c r="A50" s="2">
        <v>87095.61</v>
      </c>
      <c r="B50" s="2">
        <v>68527.86</v>
      </c>
    </row>
    <row r="51" spans="1:2" x14ac:dyDescent="0.45">
      <c r="A51" s="2">
        <v>80162.899999999994</v>
      </c>
      <c r="B51" s="2">
        <v>72380.429999999993</v>
      </c>
    </row>
    <row r="52" spans="1:2" x14ac:dyDescent="0.45">
      <c r="A52" s="2">
        <v>10101</v>
      </c>
      <c r="B52" s="2">
        <v>103112.99</v>
      </c>
    </row>
    <row r="53" spans="1:2" x14ac:dyDescent="0.45">
      <c r="A53" s="2">
        <v>22000</v>
      </c>
      <c r="B53" s="2">
        <v>60285.49</v>
      </c>
    </row>
    <row r="54" spans="1:2" x14ac:dyDescent="0.45">
      <c r="A54" s="2">
        <v>69990.8</v>
      </c>
      <c r="B54" s="2">
        <v>77552.22</v>
      </c>
    </row>
    <row r="55" spans="1:2" x14ac:dyDescent="0.45">
      <c r="A55" s="2">
        <v>59598.31</v>
      </c>
      <c r="B55" s="2">
        <v>3456</v>
      </c>
    </row>
    <row r="56" spans="1:2" x14ac:dyDescent="0.45">
      <c r="A56" s="2">
        <v>63652.13</v>
      </c>
      <c r="B56" s="2">
        <v>70563.47</v>
      </c>
    </row>
    <row r="57" spans="1:2" x14ac:dyDescent="0.45">
      <c r="A57" s="2">
        <v>67699.600000000006</v>
      </c>
      <c r="B57" s="2">
        <v>92241.04</v>
      </c>
    </row>
    <row r="58" spans="1:2" x14ac:dyDescent="0.45">
      <c r="A58" s="2">
        <v>2300</v>
      </c>
      <c r="B58" s="2">
        <v>46192.639999999999</v>
      </c>
    </row>
    <row r="59" spans="1:2" x14ac:dyDescent="0.45">
      <c r="A59" s="2">
        <v>69993.55</v>
      </c>
      <c r="B59" s="2">
        <v>89477.66</v>
      </c>
    </row>
    <row r="60" spans="1:2" x14ac:dyDescent="0.45">
      <c r="A60" s="2">
        <v>49307.93</v>
      </c>
      <c r="B60" s="2">
        <v>39788.74</v>
      </c>
    </row>
    <row r="61" spans="1:2" x14ac:dyDescent="0.45">
      <c r="A61" s="2">
        <v>98196.77</v>
      </c>
      <c r="B61" s="2">
        <v>172708.95</v>
      </c>
    </row>
    <row r="62" spans="1:2" x14ac:dyDescent="0.45">
      <c r="A62" s="2">
        <v>66027</v>
      </c>
      <c r="B62" s="2">
        <v>60116.24</v>
      </c>
    </row>
    <row r="63" spans="1:2" x14ac:dyDescent="0.45">
      <c r="A63" s="2">
        <v>83373.899999999994</v>
      </c>
      <c r="B63" s="2">
        <v>99113.71</v>
      </c>
    </row>
    <row r="64" spans="1:2" x14ac:dyDescent="0.45">
      <c r="A64" s="2">
        <v>81226.66</v>
      </c>
      <c r="B64" s="2">
        <v>102271.6</v>
      </c>
    </row>
    <row r="65" spans="1:2" x14ac:dyDescent="0.45">
      <c r="A65" s="2">
        <v>75555.820000000007</v>
      </c>
      <c r="B65" s="2">
        <v>79079.05</v>
      </c>
    </row>
    <row r="66" spans="1:2" x14ac:dyDescent="0.45">
      <c r="A66" s="2">
        <v>81217.259999999995</v>
      </c>
      <c r="B66" s="2">
        <v>5678</v>
      </c>
    </row>
    <row r="67" spans="1:2" x14ac:dyDescent="0.45">
      <c r="A67" s="2">
        <v>50722.02</v>
      </c>
      <c r="B67" s="2">
        <v>53106.47</v>
      </c>
    </row>
    <row r="68" spans="1:2" x14ac:dyDescent="0.45">
      <c r="A68" s="2">
        <v>7800</v>
      </c>
      <c r="B68" s="2">
        <v>98825.1</v>
      </c>
    </row>
    <row r="69" spans="1:2" x14ac:dyDescent="0.45">
      <c r="A69" s="2">
        <v>91178.240000000005</v>
      </c>
      <c r="B69" s="2">
        <v>72572.41</v>
      </c>
    </row>
    <row r="70" spans="1:2" x14ac:dyDescent="0.45">
      <c r="A70" s="2">
        <v>75161.289999999994</v>
      </c>
      <c r="B70" s="2">
        <v>69921.78</v>
      </c>
    </row>
    <row r="71" spans="1:2" x14ac:dyDescent="0.45">
      <c r="B71" s="2">
        <v>73224.179999999993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0C40-C3C5-4793-B58C-91839857EDA9}">
  <dimension ref="A1:I15"/>
  <sheetViews>
    <sheetView workbookViewId="0">
      <selection activeCell="G14" sqref="G14"/>
    </sheetView>
  </sheetViews>
  <sheetFormatPr defaultRowHeight="14.25" x14ac:dyDescent="0.45"/>
  <cols>
    <col min="2" max="2" width="11.1328125" customWidth="1"/>
    <col min="5" max="5" width="20.73046875" customWidth="1"/>
    <col min="8" max="8" width="15.265625" customWidth="1"/>
    <col min="9" max="9" width="28" customWidth="1"/>
  </cols>
  <sheetData>
    <row r="1" spans="1:9" x14ac:dyDescent="0.45">
      <c r="A1" s="33" t="s">
        <v>97</v>
      </c>
    </row>
    <row r="3" spans="1:9" x14ac:dyDescent="0.45">
      <c r="A3" s="34"/>
      <c r="B3" s="34" t="s">
        <v>98</v>
      </c>
      <c r="C3" s="35" t="s">
        <v>98</v>
      </c>
      <c r="D3" s="36"/>
      <c r="E3" s="37"/>
      <c r="F3" s="37" t="s">
        <v>99</v>
      </c>
      <c r="G3" s="37" t="s">
        <v>100</v>
      </c>
      <c r="H3" s="37" t="s">
        <v>101</v>
      </c>
    </row>
    <row r="4" spans="1:9" x14ac:dyDescent="0.45">
      <c r="A4" s="38" t="s">
        <v>102</v>
      </c>
      <c r="B4" s="38" t="s">
        <v>54</v>
      </c>
      <c r="C4" s="39" t="s">
        <v>103</v>
      </c>
      <c r="D4" s="36"/>
      <c r="E4" s="36" t="s">
        <v>104</v>
      </c>
      <c r="F4" s="37" t="s">
        <v>105</v>
      </c>
      <c r="G4" s="37" t="s">
        <v>106</v>
      </c>
      <c r="H4" s="37" t="s">
        <v>61</v>
      </c>
      <c r="I4" s="33" t="str">
        <f>IF(B15="","Results are NOT valid until Q Statistic is entered into B15","Results")</f>
        <v>Results</v>
      </c>
    </row>
    <row r="5" spans="1:9" x14ac:dyDescent="0.45">
      <c r="A5" s="67" t="s">
        <v>78</v>
      </c>
      <c r="B5" s="40">
        <v>62977.543478260857</v>
      </c>
      <c r="C5" s="40">
        <v>69</v>
      </c>
      <c r="E5" s="33" t="s">
        <v>159</v>
      </c>
      <c r="F5">
        <f>ABS($B$5-$B$6)</f>
        <v>11624.813807453429</v>
      </c>
      <c r="G5">
        <f>SQRT(($B$14/2)*((1/$C$5)+(1/$C$6)))</f>
        <v>3703.9687131902365</v>
      </c>
      <c r="H5">
        <f>$B$15*$G$5</f>
        <v>9111.7630344479821</v>
      </c>
      <c r="I5" s="33" t="str">
        <f>IF($F$5&gt;$H$5,"Means are different","Means are not different")</f>
        <v>Means are different</v>
      </c>
    </row>
    <row r="6" spans="1:9" x14ac:dyDescent="0.45">
      <c r="A6" s="67" t="s">
        <v>79</v>
      </c>
      <c r="B6" s="40">
        <v>74602.357285714286</v>
      </c>
      <c r="C6" s="40">
        <v>70</v>
      </c>
      <c r="E6" s="33" t="s">
        <v>160</v>
      </c>
      <c r="F6">
        <f>ABS($B$5-$B$7)</f>
        <v>14638.448021739146</v>
      </c>
      <c r="G6">
        <f>SQRT(($B$14/2)*((1/$C$5)+(1/$C$7)))</f>
        <v>4339.0253037597149</v>
      </c>
      <c r="H6">
        <f>$B$15*$G$6</f>
        <v>10674.002247248898</v>
      </c>
      <c r="I6" s="33" t="str">
        <f>IF($F$6&gt;$H$6,"Means are different","Means are not different")</f>
        <v>Means are different</v>
      </c>
    </row>
    <row r="7" spans="1:9" x14ac:dyDescent="0.45">
      <c r="A7" s="67" t="s">
        <v>80</v>
      </c>
      <c r="B7" s="40">
        <v>77615.991500000004</v>
      </c>
      <c r="C7" s="40">
        <v>40</v>
      </c>
      <c r="E7" s="33" t="s">
        <v>164</v>
      </c>
      <c r="F7">
        <f>ABS($B$5-$B$8)</f>
        <v>33176.910807453409</v>
      </c>
      <c r="G7">
        <f>SQRT(($B$14/2)*((1/$C$5)+(1/$C$8)))</f>
        <v>5441.5238479382651</v>
      </c>
      <c r="H7">
        <f>$B$15*$G$7</f>
        <v>13386.148665928133</v>
      </c>
      <c r="I7" s="33" t="str">
        <f>IF($F$7&gt;$H$7,"Means are different","Means are not different")</f>
        <v>Means are different</v>
      </c>
    </row>
    <row r="8" spans="1:9" x14ac:dyDescent="0.45">
      <c r="A8" s="67" t="s">
        <v>81</v>
      </c>
      <c r="B8" s="40">
        <v>96154.454285714266</v>
      </c>
      <c r="C8" s="40">
        <v>21</v>
      </c>
      <c r="E8" s="33" t="s">
        <v>161</v>
      </c>
      <c r="F8">
        <f>ABS($B$6-$B$7)</f>
        <v>3013.6342142857175</v>
      </c>
      <c r="G8">
        <f>SQRT(($B$14/2)*((1/$C$6)+(1/$C$7)))</f>
        <v>4327.636766262639</v>
      </c>
      <c r="H8">
        <f>$B$15*$G$8</f>
        <v>10645.986445006092</v>
      </c>
      <c r="I8" s="33" t="str">
        <f>IF($F$8&gt;$H$8,"Means are different","Means are not different")</f>
        <v>Means are not different</v>
      </c>
    </row>
    <row r="9" spans="1:9" x14ac:dyDescent="0.45">
      <c r="E9" s="33" t="s">
        <v>162</v>
      </c>
      <c r="F9">
        <f>ABS($B$6-$B$8)</f>
        <v>21552.09699999998</v>
      </c>
      <c r="G9">
        <f>SQRT(($B$14/2)*((1/$C$6)+(1/$C$8)))</f>
        <v>5432.4470712306002</v>
      </c>
      <c r="H9">
        <f>$B$15*$G$9</f>
        <v>13363.819795227277</v>
      </c>
      <c r="I9" s="33" t="str">
        <f>IF($F$9&gt;$H$9,"Means are different","Means are not different")</f>
        <v>Means are different</v>
      </c>
    </row>
    <row r="10" spans="1:9" x14ac:dyDescent="0.45">
      <c r="A10" s="118" t="s">
        <v>107</v>
      </c>
      <c r="B10" s="118"/>
      <c r="E10" s="33" t="s">
        <v>163</v>
      </c>
      <c r="F10">
        <f>ABS($B$7-$B$8)</f>
        <v>18538.462785714262</v>
      </c>
      <c r="G10">
        <f>SQRT(($B$14/2)*((1/$C$7)+(1/$C$8)))</f>
        <v>5883.8114806727854</v>
      </c>
      <c r="H10">
        <f>$B$15*$G$10</f>
        <v>14474.176242455052</v>
      </c>
      <c r="I10" s="33" t="str">
        <f>IF($F$10&gt;$H$10,"Means are different","Means are not different")</f>
        <v>Means are different</v>
      </c>
    </row>
    <row r="11" spans="1:9" x14ac:dyDescent="0.45">
      <c r="A11" s="41" t="s">
        <v>34</v>
      </c>
      <c r="B11" s="41">
        <v>0.05</v>
      </c>
    </row>
    <row r="12" spans="1:9" x14ac:dyDescent="0.45">
      <c r="A12" s="41" t="s">
        <v>108</v>
      </c>
      <c r="B12" s="41">
        <v>4</v>
      </c>
    </row>
    <row r="13" spans="1:9" x14ac:dyDescent="0.45">
      <c r="A13" s="40" t="s">
        <v>109</v>
      </c>
      <c r="B13" s="40">
        <v>196</v>
      </c>
    </row>
    <row r="14" spans="1:9" x14ac:dyDescent="0.45">
      <c r="A14" s="40" t="s">
        <v>110</v>
      </c>
      <c r="B14" s="40">
        <v>953447853.56332397</v>
      </c>
    </row>
    <row r="15" spans="1:9" x14ac:dyDescent="0.45">
      <c r="A15" s="42" t="s">
        <v>111</v>
      </c>
      <c r="B15" s="42">
        <v>2.46</v>
      </c>
    </row>
  </sheetData>
  <mergeCells count="1">
    <mergeCell ref="A10:B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4407-D761-4BB6-96CC-2F661A416E55}">
  <dimension ref="A1:M85"/>
  <sheetViews>
    <sheetView workbookViewId="0">
      <selection activeCell="M13" sqref="M13"/>
    </sheetView>
  </sheetViews>
  <sheetFormatPr defaultRowHeight="14.25" x14ac:dyDescent="0.45"/>
  <cols>
    <col min="1" max="1" width="14.59765625" customWidth="1"/>
    <col min="4" max="4" width="10.73046875" customWidth="1"/>
    <col min="6" max="6" width="21.33203125" customWidth="1"/>
    <col min="7" max="7" width="15.265625" bestFit="1" customWidth="1"/>
    <col min="8" max="8" width="10.19921875" bestFit="1" customWidth="1"/>
    <col min="9" max="9" width="13.33203125" bestFit="1" customWidth="1"/>
    <col min="10" max="10" width="15.73046875" customWidth="1"/>
    <col min="11" max="12" width="9.1328125" bestFit="1" customWidth="1"/>
    <col min="13" max="13" width="12.796875" customWidth="1"/>
  </cols>
  <sheetData>
    <row r="1" spans="1:13" x14ac:dyDescent="0.45">
      <c r="A1" s="1" t="s">
        <v>12</v>
      </c>
      <c r="B1" s="1" t="s">
        <v>165</v>
      </c>
      <c r="C1" s="1" t="s">
        <v>24</v>
      </c>
      <c r="D1" s="1" t="s">
        <v>20</v>
      </c>
      <c r="F1" t="s">
        <v>82</v>
      </c>
    </row>
    <row r="2" spans="1:13" x14ac:dyDescent="0.45">
      <c r="A2" s="2">
        <v>66938.75</v>
      </c>
      <c r="B2" s="2">
        <v>80645.279999999999</v>
      </c>
      <c r="C2" s="2">
        <v>91231.33</v>
      </c>
      <c r="D2" s="2">
        <v>34252.97</v>
      </c>
    </row>
    <row r="3" spans="1:13" ht="14.65" thickBot="1" x14ac:dyDescent="0.5">
      <c r="A3" s="2">
        <v>65336.58</v>
      </c>
      <c r="B3" s="2">
        <v>217600.83</v>
      </c>
      <c r="C3" s="2">
        <v>90962.46</v>
      </c>
      <c r="D3" s="2">
        <v>77412.63</v>
      </c>
      <c r="F3" t="s">
        <v>83</v>
      </c>
    </row>
    <row r="4" spans="1:13" x14ac:dyDescent="0.45">
      <c r="A4" s="2">
        <v>68562.02</v>
      </c>
      <c r="B4" s="2">
        <v>85765.56</v>
      </c>
      <c r="C4" s="2">
        <v>87713.8</v>
      </c>
      <c r="D4" s="2">
        <v>62819.39</v>
      </c>
      <c r="F4" s="26" t="s">
        <v>84</v>
      </c>
      <c r="G4" s="26" t="s">
        <v>65</v>
      </c>
      <c r="H4" s="26" t="s">
        <v>64</v>
      </c>
      <c r="I4" s="26" t="s">
        <v>85</v>
      </c>
      <c r="J4" s="26" t="s">
        <v>86</v>
      </c>
    </row>
    <row r="5" spans="1:13" x14ac:dyDescent="0.45">
      <c r="A5" s="2">
        <v>114258.47</v>
      </c>
      <c r="B5" s="2">
        <v>67330.8</v>
      </c>
      <c r="C5" s="2">
        <v>95470.080000000002</v>
      </c>
      <c r="D5" s="2">
        <v>89683.25</v>
      </c>
      <c r="F5" s="24" t="s">
        <v>12</v>
      </c>
      <c r="G5" s="24">
        <v>84</v>
      </c>
      <c r="H5" s="77">
        <v>6105760.7299999995</v>
      </c>
      <c r="I5" s="77">
        <v>72687.627738095238</v>
      </c>
      <c r="J5" s="77">
        <v>1113995811.7040854</v>
      </c>
    </row>
    <row r="6" spans="1:13" x14ac:dyDescent="0.45">
      <c r="A6" s="2">
        <v>2100</v>
      </c>
      <c r="B6" s="2">
        <v>92892.21</v>
      </c>
      <c r="C6" s="2">
        <v>101124.96</v>
      </c>
      <c r="D6" s="2">
        <v>52909.23</v>
      </c>
      <c r="F6" s="24" t="s">
        <v>165</v>
      </c>
      <c r="G6" s="24">
        <v>45</v>
      </c>
      <c r="H6" s="77">
        <v>3349350.2800000003</v>
      </c>
      <c r="I6" s="77">
        <v>74430.006222222233</v>
      </c>
      <c r="J6" s="77">
        <v>1195468219.8757012</v>
      </c>
    </row>
    <row r="7" spans="1:13" x14ac:dyDescent="0.45">
      <c r="A7" s="2">
        <v>49006.61</v>
      </c>
      <c r="B7" s="2">
        <v>68732.52</v>
      </c>
      <c r="C7" s="2">
        <v>95394</v>
      </c>
      <c r="D7" s="2">
        <v>123268.21</v>
      </c>
      <c r="F7" s="24" t="s">
        <v>24</v>
      </c>
      <c r="G7" s="24">
        <v>23</v>
      </c>
      <c r="H7" s="77">
        <v>1680123.61</v>
      </c>
      <c r="I7" s="77">
        <v>73048.852608695655</v>
      </c>
      <c r="J7" s="77">
        <v>645888118.77248383</v>
      </c>
    </row>
    <row r="8" spans="1:13" ht="14.65" thickBot="1" x14ac:dyDescent="0.5">
      <c r="A8" s="2">
        <v>55547.3</v>
      </c>
      <c r="B8" s="2">
        <v>67424.460000000006</v>
      </c>
      <c r="C8" s="2">
        <v>83638.13</v>
      </c>
      <c r="D8" s="2">
        <v>70723.05</v>
      </c>
      <c r="F8" s="25" t="s">
        <v>20</v>
      </c>
      <c r="G8" s="25">
        <v>48</v>
      </c>
      <c r="H8" s="78">
        <v>3556264.0900000003</v>
      </c>
      <c r="I8" s="78">
        <v>74088.835208333345</v>
      </c>
      <c r="J8" s="78">
        <v>992948067.72456586</v>
      </c>
    </row>
    <row r="9" spans="1:13" x14ac:dyDescent="0.45">
      <c r="A9" s="2">
        <v>73985.41</v>
      </c>
      <c r="B9" s="2">
        <v>24600</v>
      </c>
      <c r="C9" s="2">
        <v>57068.28</v>
      </c>
      <c r="D9" s="2">
        <v>83754.64</v>
      </c>
    </row>
    <row r="10" spans="1:13" x14ac:dyDescent="0.45">
      <c r="A10" s="2">
        <v>43382.38</v>
      </c>
      <c r="B10" s="2">
        <v>59627.97</v>
      </c>
      <c r="C10" s="2">
        <v>80150.240000000005</v>
      </c>
      <c r="D10" s="2">
        <v>77969.039999999994</v>
      </c>
    </row>
    <row r="11" spans="1:13" ht="14.65" thickBot="1" x14ac:dyDescent="0.5">
      <c r="A11" s="2">
        <v>81806.59</v>
      </c>
      <c r="B11" s="2">
        <v>25084.89</v>
      </c>
      <c r="C11" s="2">
        <v>61604.84</v>
      </c>
      <c r="D11" s="2">
        <v>89719.360000000001</v>
      </c>
      <c r="F11" t="s">
        <v>87</v>
      </c>
    </row>
    <row r="12" spans="1:13" x14ac:dyDescent="0.45">
      <c r="A12" s="2">
        <v>61285.279999999999</v>
      </c>
      <c r="B12" s="2">
        <v>64876.49</v>
      </c>
      <c r="C12" s="2">
        <v>53218.22</v>
      </c>
      <c r="D12" s="2">
        <v>57438.31</v>
      </c>
      <c r="F12" s="26" t="s">
        <v>88</v>
      </c>
      <c r="G12" s="26" t="s">
        <v>89</v>
      </c>
      <c r="H12" s="26" t="s">
        <v>90</v>
      </c>
      <c r="I12" s="26" t="s">
        <v>91</v>
      </c>
      <c r="J12" s="26" t="s">
        <v>92</v>
      </c>
      <c r="K12" s="26" t="s">
        <v>93</v>
      </c>
      <c r="L12" s="26" t="s">
        <v>94</v>
      </c>
    </row>
    <row r="13" spans="1:13" x14ac:dyDescent="0.45">
      <c r="A13" s="2">
        <v>86011.64</v>
      </c>
      <c r="B13" s="2">
        <v>96561.87</v>
      </c>
      <c r="C13" s="2">
        <v>73617.33</v>
      </c>
      <c r="D13" s="2">
        <v>43119.28</v>
      </c>
      <c r="F13" s="24" t="s">
        <v>95</v>
      </c>
      <c r="G13" s="77">
        <v>115319523.86712646</v>
      </c>
      <c r="H13" s="77">
        <v>3</v>
      </c>
      <c r="I13" s="77">
        <v>38439841.289042152</v>
      </c>
      <c r="J13" s="77">
        <v>3.658442274796106E-2</v>
      </c>
      <c r="K13" s="77">
        <v>0.99061072757723101</v>
      </c>
      <c r="L13" s="77">
        <v>2.6506765101121319</v>
      </c>
      <c r="M13" t="str">
        <f>IF(K13&lt;0.05, "reject H0", "failed to reject H0")</f>
        <v>failed to reject H0</v>
      </c>
    </row>
    <row r="14" spans="1:13" x14ac:dyDescent="0.45">
      <c r="A14" s="2">
        <v>68279.94</v>
      </c>
      <c r="B14" s="2">
        <v>61312.44</v>
      </c>
      <c r="C14" s="2">
        <v>98834.87</v>
      </c>
      <c r="D14" s="2">
        <v>70518.600000000006</v>
      </c>
      <c r="F14" s="24" t="s">
        <v>96</v>
      </c>
      <c r="G14" s="77">
        <v>205940351842.01895</v>
      </c>
      <c r="H14" s="77">
        <v>196</v>
      </c>
      <c r="I14" s="77">
        <v>1050716080.8266273</v>
      </c>
      <c r="J14" s="77"/>
      <c r="K14" s="77"/>
      <c r="L14" s="77"/>
    </row>
    <row r="15" spans="1:13" x14ac:dyDescent="0.45">
      <c r="A15" s="2">
        <v>58759.67</v>
      </c>
      <c r="B15" s="2">
        <v>148904.06</v>
      </c>
      <c r="C15" s="2">
        <v>74631.67</v>
      </c>
      <c r="D15" s="2">
        <v>73344.75</v>
      </c>
      <c r="F15" s="24"/>
      <c r="G15" s="77"/>
      <c r="H15" s="77"/>
      <c r="I15" s="77"/>
      <c r="J15" s="77"/>
      <c r="K15" s="77"/>
      <c r="L15" s="77"/>
    </row>
    <row r="16" spans="1:13" ht="14.65" thickBot="1" x14ac:dyDescent="0.5">
      <c r="A16" s="2">
        <v>92547.6</v>
      </c>
      <c r="B16" s="2">
        <v>48047.24</v>
      </c>
      <c r="C16" s="2">
        <v>2400</v>
      </c>
      <c r="D16" s="2">
        <v>62204.22</v>
      </c>
      <c r="F16" s="25" t="s">
        <v>52</v>
      </c>
      <c r="G16" s="78">
        <v>206055671365.88608</v>
      </c>
      <c r="H16" s="78">
        <v>199</v>
      </c>
      <c r="I16" s="78"/>
      <c r="J16" s="78"/>
      <c r="K16" s="78"/>
      <c r="L16" s="78"/>
    </row>
    <row r="17" spans="1:4" x14ac:dyDescent="0.45">
      <c r="A17" s="2">
        <v>6300</v>
      </c>
      <c r="B17" s="2">
        <v>83606.91</v>
      </c>
      <c r="C17" s="2">
        <v>76018.990000000005</v>
      </c>
      <c r="D17" s="2">
        <v>82740.86</v>
      </c>
    </row>
    <row r="18" spans="1:4" x14ac:dyDescent="0.45">
      <c r="A18" s="2">
        <v>67459.039999999994</v>
      </c>
      <c r="B18" s="2">
        <v>72533.47</v>
      </c>
      <c r="C18" s="2">
        <v>72570.34</v>
      </c>
      <c r="D18" s="2">
        <v>5400</v>
      </c>
    </row>
    <row r="19" spans="1:4" x14ac:dyDescent="0.45">
      <c r="A19" s="2">
        <v>107402.73</v>
      </c>
      <c r="B19" s="2">
        <v>68853.27</v>
      </c>
      <c r="C19" s="2">
        <v>72480.289999999994</v>
      </c>
      <c r="D19" s="2">
        <v>85983.79</v>
      </c>
    </row>
    <row r="20" spans="1:4" x14ac:dyDescent="0.45">
      <c r="A20" s="2">
        <v>64900.77</v>
      </c>
      <c r="B20" s="2">
        <v>50903.67</v>
      </c>
      <c r="C20" s="2">
        <v>10101</v>
      </c>
      <c r="D20" s="2">
        <v>81496.740000000005</v>
      </c>
    </row>
    <row r="21" spans="1:4" x14ac:dyDescent="0.45">
      <c r="A21" s="2">
        <v>65426.85</v>
      </c>
      <c r="B21" s="2">
        <v>64883.76</v>
      </c>
      <c r="C21" s="2">
        <v>92241.04</v>
      </c>
      <c r="D21" s="2">
        <v>85823.15</v>
      </c>
    </row>
    <row r="22" spans="1:4" x14ac:dyDescent="0.45">
      <c r="A22" s="2">
        <v>67909.52</v>
      </c>
      <c r="B22" s="2">
        <v>78267.839999999997</v>
      </c>
      <c r="C22" s="2">
        <v>83373.899999999994</v>
      </c>
      <c r="D22" s="2">
        <v>85350.66</v>
      </c>
    </row>
    <row r="23" spans="1:4" x14ac:dyDescent="0.45">
      <c r="A23" s="2">
        <v>228724.8</v>
      </c>
      <c r="B23" s="2">
        <v>81617.78</v>
      </c>
      <c r="C23" s="2">
        <v>75555.820000000007</v>
      </c>
      <c r="D23" s="2">
        <v>84462.27</v>
      </c>
    </row>
    <row r="24" spans="1:4" x14ac:dyDescent="0.45">
      <c r="A24" s="2">
        <v>71054.23</v>
      </c>
      <c r="B24" s="2">
        <v>79921.48</v>
      </c>
      <c r="C24" s="2">
        <v>50722.02</v>
      </c>
      <c r="D24" s="2">
        <v>68678.490000000005</v>
      </c>
    </row>
    <row r="25" spans="1:4" x14ac:dyDescent="0.45">
      <c r="A25" s="2">
        <v>68010.559999999998</v>
      </c>
      <c r="B25" s="2">
        <v>69082.429999999993</v>
      </c>
      <c r="D25" s="2">
        <v>104102.54</v>
      </c>
    </row>
    <row r="26" spans="1:4" x14ac:dyDescent="0.45">
      <c r="A26" s="2">
        <v>69782.820000000007</v>
      </c>
      <c r="B26" s="2">
        <v>44708.26</v>
      </c>
      <c r="D26" s="2">
        <v>89959.28</v>
      </c>
    </row>
    <row r="27" spans="1:4" x14ac:dyDescent="0.45">
      <c r="A27" s="2">
        <v>91713.03</v>
      </c>
      <c r="B27" s="2">
        <v>62497.17</v>
      </c>
      <c r="D27" s="2">
        <v>55020.28</v>
      </c>
    </row>
    <row r="28" spans="1:4" x14ac:dyDescent="0.45">
      <c r="A28" s="2">
        <v>16400</v>
      </c>
      <c r="B28" s="2">
        <v>51905.62</v>
      </c>
      <c r="D28" s="2">
        <v>74289.09</v>
      </c>
    </row>
    <row r="29" spans="1:4" x14ac:dyDescent="0.45">
      <c r="A29" s="2">
        <v>61540.4</v>
      </c>
      <c r="B29" s="2">
        <v>32373.65</v>
      </c>
      <c r="D29" s="2">
        <v>69983.3</v>
      </c>
    </row>
    <row r="30" spans="1:4" x14ac:dyDescent="0.45">
      <c r="A30" s="2">
        <v>81113.22</v>
      </c>
      <c r="B30" s="2">
        <v>80618.97</v>
      </c>
      <c r="D30" s="2">
        <v>46529.36</v>
      </c>
    </row>
    <row r="31" spans="1:4" x14ac:dyDescent="0.45">
      <c r="A31" s="2">
        <v>77695</v>
      </c>
      <c r="B31" s="2">
        <v>109343.01</v>
      </c>
      <c r="D31" s="2">
        <v>74757.45</v>
      </c>
    </row>
    <row r="32" spans="1:4" x14ac:dyDescent="0.45">
      <c r="A32" s="2">
        <v>63417.89</v>
      </c>
      <c r="B32" s="2">
        <v>97036.92</v>
      </c>
      <c r="D32" s="2">
        <v>67986.34</v>
      </c>
    </row>
    <row r="33" spans="1:4" x14ac:dyDescent="0.45">
      <c r="A33" s="2">
        <v>59354.54</v>
      </c>
      <c r="B33" s="2">
        <v>5400</v>
      </c>
      <c r="D33" s="2">
        <v>45155.17</v>
      </c>
    </row>
    <row r="34" spans="1:4" x14ac:dyDescent="0.45">
      <c r="A34" s="2">
        <v>84954.87</v>
      </c>
      <c r="B34" s="2">
        <v>72380.429999999993</v>
      </c>
      <c r="D34" s="2">
        <v>92642.1</v>
      </c>
    </row>
    <row r="35" spans="1:4" x14ac:dyDescent="0.45">
      <c r="A35" s="2">
        <v>102018.12</v>
      </c>
      <c r="B35" s="2">
        <v>80162.899999999994</v>
      </c>
      <c r="D35" s="2">
        <v>90927.56</v>
      </c>
    </row>
    <row r="36" spans="1:4" x14ac:dyDescent="0.45">
      <c r="A36" s="2">
        <v>62189.67</v>
      </c>
      <c r="B36" s="2">
        <v>60285.49</v>
      </c>
      <c r="D36" s="2">
        <v>68361.55</v>
      </c>
    </row>
    <row r="37" spans="1:4" x14ac:dyDescent="0.45">
      <c r="A37" s="2">
        <v>82754.929999999993</v>
      </c>
      <c r="B37" s="2">
        <v>75827.710000000006</v>
      </c>
      <c r="D37" s="2">
        <v>86446.49</v>
      </c>
    </row>
    <row r="38" spans="1:4" x14ac:dyDescent="0.45">
      <c r="A38" s="2">
        <v>99257.74</v>
      </c>
      <c r="B38" s="2">
        <v>1547</v>
      </c>
      <c r="D38" s="2">
        <v>22000</v>
      </c>
    </row>
    <row r="39" spans="1:4" x14ac:dyDescent="0.45">
      <c r="A39" s="2">
        <v>96612.94</v>
      </c>
      <c r="B39" s="2">
        <v>70563.47</v>
      </c>
      <c r="D39" s="2">
        <v>69990.8</v>
      </c>
    </row>
    <row r="40" spans="1:4" x14ac:dyDescent="0.45">
      <c r="A40" s="2">
        <v>58518.39</v>
      </c>
      <c r="B40" s="2">
        <v>101453.21</v>
      </c>
      <c r="D40" s="2">
        <v>59598.31</v>
      </c>
    </row>
    <row r="41" spans="1:4" x14ac:dyDescent="0.45">
      <c r="A41" s="2">
        <v>57280.38</v>
      </c>
      <c r="B41" s="2">
        <v>99113.71</v>
      </c>
      <c r="D41" s="2">
        <v>69993.55</v>
      </c>
    </row>
    <row r="42" spans="1:4" x14ac:dyDescent="0.45">
      <c r="A42" s="2">
        <v>91222.51</v>
      </c>
      <c r="B42" s="2">
        <v>79079.05</v>
      </c>
      <c r="D42" s="2">
        <v>66027</v>
      </c>
    </row>
    <row r="43" spans="1:4" x14ac:dyDescent="0.45">
      <c r="A43" s="2">
        <v>78075.19</v>
      </c>
      <c r="B43" s="2">
        <v>102748.96</v>
      </c>
      <c r="D43" s="2">
        <v>189470.43</v>
      </c>
    </row>
    <row r="44" spans="1:4" x14ac:dyDescent="0.45">
      <c r="A44" s="2">
        <v>74239.759999999995</v>
      </c>
      <c r="B44" s="2">
        <v>98825.1</v>
      </c>
      <c r="D44" s="2">
        <v>67742.17</v>
      </c>
    </row>
    <row r="45" spans="1:4" x14ac:dyDescent="0.45">
      <c r="A45" s="2">
        <v>47833.57</v>
      </c>
      <c r="B45" s="2">
        <v>91178.240000000005</v>
      </c>
      <c r="D45" s="2">
        <v>63110.45</v>
      </c>
    </row>
    <row r="46" spans="1:4" x14ac:dyDescent="0.45">
      <c r="A46" s="2">
        <v>53869.97</v>
      </c>
      <c r="B46" s="2">
        <v>73224.179999999993</v>
      </c>
      <c r="D46" s="2">
        <v>172708.95</v>
      </c>
    </row>
    <row r="47" spans="1:4" x14ac:dyDescent="0.45">
      <c r="A47" s="2">
        <v>84730.66</v>
      </c>
      <c r="D47" s="2">
        <v>7800</v>
      </c>
    </row>
    <row r="48" spans="1:4" x14ac:dyDescent="0.45">
      <c r="A48" s="2">
        <v>60043.21</v>
      </c>
      <c r="D48" s="2">
        <v>82667.25</v>
      </c>
    </row>
    <row r="49" spans="1:4" x14ac:dyDescent="0.45">
      <c r="A49" s="2">
        <v>74862.600000000006</v>
      </c>
      <c r="D49" s="2">
        <v>69921.78</v>
      </c>
    </row>
    <row r="50" spans="1:4" x14ac:dyDescent="0.45">
      <c r="A50" s="2">
        <v>55482.61</v>
      </c>
    </row>
    <row r="51" spans="1:4" x14ac:dyDescent="0.45">
      <c r="A51" s="2">
        <v>91111.1</v>
      </c>
    </row>
    <row r="52" spans="1:4" x14ac:dyDescent="0.45">
      <c r="A52" s="2">
        <v>60402.53</v>
      </c>
    </row>
    <row r="53" spans="1:4" x14ac:dyDescent="0.45">
      <c r="A53" s="2">
        <v>88260.18</v>
      </c>
    </row>
    <row r="54" spans="1:4" x14ac:dyDescent="0.45">
      <c r="A54" s="2">
        <v>74439.62</v>
      </c>
    </row>
    <row r="55" spans="1:4" x14ac:dyDescent="0.45">
      <c r="A55" s="2">
        <v>68527.86</v>
      </c>
    </row>
    <row r="56" spans="1:4" x14ac:dyDescent="0.45">
      <c r="A56" s="2">
        <v>103112.99</v>
      </c>
    </row>
    <row r="57" spans="1:4" x14ac:dyDescent="0.45">
      <c r="A57" s="2">
        <v>18204</v>
      </c>
    </row>
    <row r="58" spans="1:4" x14ac:dyDescent="0.45">
      <c r="A58" s="2">
        <v>91720.04</v>
      </c>
    </row>
    <row r="59" spans="1:4" x14ac:dyDescent="0.45">
      <c r="A59" s="2">
        <v>109151.46</v>
      </c>
    </row>
    <row r="60" spans="1:4" x14ac:dyDescent="0.45">
      <c r="A60" s="2">
        <v>87095.61</v>
      </c>
    </row>
    <row r="61" spans="1:4" x14ac:dyDescent="0.45">
      <c r="A61" s="2">
        <v>71558.03</v>
      </c>
    </row>
    <row r="62" spans="1:4" x14ac:dyDescent="0.45">
      <c r="A62" s="2">
        <v>195526.04</v>
      </c>
    </row>
    <row r="63" spans="1:4" x14ac:dyDescent="0.45">
      <c r="A63" s="2">
        <v>105553.01</v>
      </c>
    </row>
    <row r="64" spans="1:4" x14ac:dyDescent="0.45">
      <c r="A64" s="2">
        <v>63652.13</v>
      </c>
    </row>
    <row r="65" spans="1:1" x14ac:dyDescent="0.45">
      <c r="A65" s="2">
        <v>67699.600000000006</v>
      </c>
    </row>
    <row r="66" spans="1:1" x14ac:dyDescent="0.45">
      <c r="A66" s="2">
        <v>77552.22</v>
      </c>
    </row>
    <row r="67" spans="1:1" x14ac:dyDescent="0.45">
      <c r="A67" s="2">
        <v>2300</v>
      </c>
    </row>
    <row r="68" spans="1:1" x14ac:dyDescent="0.45">
      <c r="A68" s="2">
        <v>104679.48</v>
      </c>
    </row>
    <row r="69" spans="1:1" x14ac:dyDescent="0.45">
      <c r="A69" s="2">
        <v>99282.01</v>
      </c>
    </row>
    <row r="70" spans="1:1" x14ac:dyDescent="0.45">
      <c r="A70" s="2">
        <v>3456</v>
      </c>
    </row>
    <row r="71" spans="1:1" x14ac:dyDescent="0.45">
      <c r="A71" s="2">
        <v>46192.639999999999</v>
      </c>
    </row>
    <row r="72" spans="1:1" x14ac:dyDescent="0.45">
      <c r="A72" s="2">
        <v>49307.93</v>
      </c>
    </row>
    <row r="73" spans="1:1" x14ac:dyDescent="0.45">
      <c r="A73" s="2">
        <v>98196.77</v>
      </c>
    </row>
    <row r="74" spans="1:1" x14ac:dyDescent="0.45">
      <c r="A74" s="2">
        <v>89477.66</v>
      </c>
    </row>
    <row r="75" spans="1:1" x14ac:dyDescent="0.45">
      <c r="A75" s="2">
        <v>84561.600000000006</v>
      </c>
    </row>
    <row r="76" spans="1:1" x14ac:dyDescent="0.45">
      <c r="A76" s="2">
        <v>81226.66</v>
      </c>
    </row>
    <row r="77" spans="1:1" x14ac:dyDescent="0.45">
      <c r="A77" s="2">
        <v>81217.259999999995</v>
      </c>
    </row>
    <row r="78" spans="1:1" x14ac:dyDescent="0.45">
      <c r="A78" s="2">
        <v>39788.74</v>
      </c>
    </row>
    <row r="79" spans="1:1" x14ac:dyDescent="0.45">
      <c r="A79" s="2">
        <v>60116.24</v>
      </c>
    </row>
    <row r="80" spans="1:1" x14ac:dyDescent="0.45">
      <c r="A80" s="2">
        <v>102271.6</v>
      </c>
    </row>
    <row r="81" spans="1:1" x14ac:dyDescent="0.45">
      <c r="A81" s="2">
        <v>63640.79</v>
      </c>
    </row>
    <row r="82" spans="1:1" x14ac:dyDescent="0.45">
      <c r="A82" s="2">
        <v>5678</v>
      </c>
    </row>
    <row r="83" spans="1:1" x14ac:dyDescent="0.45">
      <c r="A83" s="2">
        <v>53106.47</v>
      </c>
    </row>
    <row r="84" spans="1:1" x14ac:dyDescent="0.45">
      <c r="A84" s="2">
        <v>72572.41</v>
      </c>
    </row>
    <row r="85" spans="1:1" x14ac:dyDescent="0.45">
      <c r="A85" s="2">
        <v>75161.289999999994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ClaimsData</vt:lpstr>
      <vt:lpstr>Q 1a</vt:lpstr>
      <vt:lpstr>Q 1b</vt:lpstr>
      <vt:lpstr>Q 1c</vt:lpstr>
      <vt:lpstr>Q 2a</vt:lpstr>
      <vt:lpstr>Q 2 b</vt:lpstr>
      <vt:lpstr>Q 3a</vt:lpstr>
      <vt:lpstr>Q 3a Tukey Kramer</vt:lpstr>
      <vt:lpstr>Q 3b</vt:lpstr>
      <vt:lpstr>Q 3c chi</vt:lpstr>
      <vt:lpstr>Q 4</vt:lpstr>
      <vt:lpstr>Experiment</vt:lpstr>
      <vt:lpstr>Age</vt:lpstr>
      <vt:lpstr>Amount</vt:lpstr>
      <vt:lpstr>Attorney</vt:lpstr>
      <vt:lpstr>Gender</vt:lpstr>
      <vt:lpstr>Insurance</vt:lpstr>
      <vt:lpstr>Marital</vt:lpstr>
      <vt:lpstr>Severity</vt:lpstr>
      <vt:lpstr>Specialty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Dilal Saundage</dc:creator>
  <cp:lastModifiedBy>Mama</cp:lastModifiedBy>
  <dcterms:created xsi:type="dcterms:W3CDTF">2020-03-22T15:13:27Z</dcterms:created>
  <dcterms:modified xsi:type="dcterms:W3CDTF">2020-04-15T06:42:30Z</dcterms:modified>
</cp:coreProperties>
</file>