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4.xml" ContentType="application/vnd.openxmlformats-officedocument.drawing+xml"/>
  <Override PartName="/xl/charts/chart26.xml" ContentType="application/vnd.openxmlformats-officedocument.drawingml.chart+xml"/>
  <Override PartName="/xl/drawings/drawing5.xml" ContentType="application/vnd.openxmlformats-officedocument.drawing+xml"/>
  <Override PartName="/xl/charts/chart27.xml" ContentType="application/vnd.openxmlformats-officedocument.drawingml.chart+xml"/>
  <Override PartName="/xl/drawings/drawing6.xml" ContentType="application/vnd.openxmlformats-officedocument.drawing+xml"/>
  <Override PartName="/xl/charts/chart28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2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3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3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ma\Documents\Deakin DataScience\DescriptiveStatistic\Assignments\Assignment2\"/>
    </mc:Choice>
  </mc:AlternateContent>
  <xr:revisionPtr revIDLastSave="0" documentId="13_ncr:1_{80A5CD1F-291B-4678-A827-40D9FE1CCCA1}" xr6:coauthVersionLast="44" xr6:coauthVersionMax="44" xr10:uidLastSave="{00000000-0000-0000-0000-000000000000}"/>
  <bookViews>
    <workbookView xWindow="-98" yWindow="-98" windowWidth="19396" windowHeight="10395" tabRatio="642" firstSheet="3" activeTab="3" xr2:uid="{00000000-000D-0000-FFFF-FFFF00000000}"/>
  </bookViews>
  <sheets>
    <sheet name="Variable Description" sheetId="2" r:id="rId1"/>
    <sheet name="Dataset" sheetId="21" r:id="rId2"/>
    <sheet name="Turnover" sheetId="5" r:id="rId3"/>
    <sheet name="Task 1" sheetId="45" r:id="rId4"/>
    <sheet name="Task 2.1" sheetId="11" r:id="rId5"/>
    <sheet name="Task 2.2 (interation)" sheetId="54" r:id="rId6"/>
    <sheet name="Task 2.2 (Final model)" sheetId="35" r:id="rId7"/>
    <sheet name="Task 3" sheetId="15" r:id="rId8"/>
    <sheet name="Task 3 Interaction" sheetId="36" r:id="rId9"/>
    <sheet name="Task 4.1 (First model)" sheetId="17" r:id="rId10"/>
    <sheet name="Task 4.1 (Final model)" sheetId="38" r:id="rId11"/>
    <sheet name="Task 4.2" sheetId="23" r:id="rId12"/>
    <sheet name="Task5" sheetId="41" r:id="rId13"/>
  </sheets>
  <externalReferences>
    <externalReference r:id="rId14"/>
  </externalReferences>
  <definedNames>
    <definedName name="_xlnm._FilterDatabase" localSheetId="1" hidden="1">Dataset!$A$1:$P$201</definedName>
    <definedName name="_xlchart.v1.0" hidden="1">'Task 1'!$B$1</definedName>
    <definedName name="_xlchart.v1.1" hidden="1">'Task 1'!$B$2:$B$201</definedName>
  </definedName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0" i="45" l="1"/>
  <c r="O19" i="45"/>
  <c r="S3" i="21" l="1"/>
  <c r="S2" i="21"/>
  <c r="B3" i="45" l="1"/>
  <c r="B4" i="45"/>
  <c r="B5" i="45"/>
  <c r="B6" i="45"/>
  <c r="B7" i="45"/>
  <c r="B8" i="45"/>
  <c r="B9" i="45"/>
  <c r="B10" i="45"/>
  <c r="B11" i="45"/>
  <c r="B12" i="45"/>
  <c r="B13" i="45"/>
  <c r="B14" i="45"/>
  <c r="B15" i="45"/>
  <c r="B16" i="45"/>
  <c r="B17" i="45"/>
  <c r="B18" i="45"/>
  <c r="B19" i="45"/>
  <c r="B20" i="45"/>
  <c r="B21" i="45"/>
  <c r="B22" i="45"/>
  <c r="B23" i="45"/>
  <c r="B24" i="45"/>
  <c r="B25" i="45"/>
  <c r="B26" i="45"/>
  <c r="B27" i="45"/>
  <c r="B28" i="45"/>
  <c r="B29" i="45"/>
  <c r="B30" i="45"/>
  <c r="B31" i="45"/>
  <c r="B32" i="45"/>
  <c r="B33" i="45"/>
  <c r="B34" i="45"/>
  <c r="B35" i="45"/>
  <c r="B36" i="45"/>
  <c r="B37" i="45"/>
  <c r="B38" i="45"/>
  <c r="B39" i="45"/>
  <c r="B40" i="45"/>
  <c r="B41" i="45"/>
  <c r="B42" i="45"/>
  <c r="B43" i="45"/>
  <c r="B44" i="45"/>
  <c r="B45" i="45"/>
  <c r="B46" i="45"/>
  <c r="B47" i="45"/>
  <c r="B48" i="45"/>
  <c r="B49" i="45"/>
  <c r="B50" i="45"/>
  <c r="B51" i="45"/>
  <c r="B52" i="45"/>
  <c r="B53" i="45"/>
  <c r="B54" i="45"/>
  <c r="B55" i="45"/>
  <c r="B56" i="45"/>
  <c r="B57" i="45"/>
  <c r="B58" i="45"/>
  <c r="B59" i="45"/>
  <c r="B60" i="45"/>
  <c r="B61" i="45"/>
  <c r="B62" i="45"/>
  <c r="B63" i="45"/>
  <c r="B64" i="45"/>
  <c r="B65" i="45"/>
  <c r="B66" i="45"/>
  <c r="B67" i="45"/>
  <c r="B68" i="45"/>
  <c r="B69" i="45"/>
  <c r="B70" i="45"/>
  <c r="B71" i="45"/>
  <c r="B72" i="45"/>
  <c r="B73" i="45"/>
  <c r="B74" i="45"/>
  <c r="B75" i="45"/>
  <c r="B76" i="45"/>
  <c r="B77" i="45"/>
  <c r="B78" i="45"/>
  <c r="B79" i="45"/>
  <c r="B80" i="45"/>
  <c r="B81" i="45"/>
  <c r="B82" i="45"/>
  <c r="B83" i="45"/>
  <c r="B84" i="45"/>
  <c r="B85" i="45"/>
  <c r="B86" i="45"/>
  <c r="B87" i="45"/>
  <c r="B88" i="45"/>
  <c r="B89" i="45"/>
  <c r="B90" i="45"/>
  <c r="B91" i="45"/>
  <c r="B92" i="45"/>
  <c r="B93" i="45"/>
  <c r="B94" i="45"/>
  <c r="B95" i="45"/>
  <c r="B96" i="45"/>
  <c r="B97" i="45"/>
  <c r="B98" i="45"/>
  <c r="B99" i="45"/>
  <c r="B100" i="45"/>
  <c r="B101" i="45"/>
  <c r="B102" i="45"/>
  <c r="B103" i="45"/>
  <c r="B104" i="45"/>
  <c r="B105" i="45"/>
  <c r="B106" i="45"/>
  <c r="B107" i="45"/>
  <c r="B108" i="45"/>
  <c r="B109" i="45"/>
  <c r="B110" i="45"/>
  <c r="B111" i="45"/>
  <c r="B112" i="45"/>
  <c r="B113" i="45"/>
  <c r="B114" i="45"/>
  <c r="B115" i="45"/>
  <c r="B116" i="45"/>
  <c r="B117" i="45"/>
  <c r="B118" i="45"/>
  <c r="B119" i="45"/>
  <c r="B120" i="45"/>
  <c r="B121" i="45"/>
  <c r="B122" i="45"/>
  <c r="B123" i="45"/>
  <c r="B124" i="45"/>
  <c r="B125" i="45"/>
  <c r="B126" i="45"/>
  <c r="B127" i="45"/>
  <c r="B128" i="45"/>
  <c r="B129" i="45"/>
  <c r="B130" i="45"/>
  <c r="B131" i="45"/>
  <c r="B132" i="45"/>
  <c r="B133" i="45"/>
  <c r="B134" i="45"/>
  <c r="B135" i="45"/>
  <c r="B136" i="45"/>
  <c r="B137" i="45"/>
  <c r="B138" i="45"/>
  <c r="B139" i="45"/>
  <c r="B140" i="45"/>
  <c r="B141" i="45"/>
  <c r="B142" i="45"/>
  <c r="B143" i="45"/>
  <c r="B144" i="45"/>
  <c r="B145" i="45"/>
  <c r="B146" i="45"/>
  <c r="B147" i="45"/>
  <c r="B148" i="45"/>
  <c r="B149" i="45"/>
  <c r="B150" i="45"/>
  <c r="B151" i="45"/>
  <c r="B152" i="45"/>
  <c r="B153" i="45"/>
  <c r="B154" i="45"/>
  <c r="B155" i="45"/>
  <c r="B156" i="45"/>
  <c r="B157" i="45"/>
  <c r="B158" i="45"/>
  <c r="B159" i="45"/>
  <c r="B160" i="45"/>
  <c r="B161" i="45"/>
  <c r="B162" i="45"/>
  <c r="B163" i="45"/>
  <c r="B164" i="45"/>
  <c r="B165" i="45"/>
  <c r="B166" i="45"/>
  <c r="B167" i="45"/>
  <c r="B168" i="45"/>
  <c r="B169" i="45"/>
  <c r="B170" i="45"/>
  <c r="B171" i="45"/>
  <c r="B172" i="45"/>
  <c r="B173" i="45"/>
  <c r="B174" i="45"/>
  <c r="B175" i="45"/>
  <c r="B176" i="45"/>
  <c r="B177" i="45"/>
  <c r="B178" i="45"/>
  <c r="B179" i="45"/>
  <c r="B180" i="45"/>
  <c r="B181" i="45"/>
  <c r="B182" i="45"/>
  <c r="B183" i="45"/>
  <c r="B184" i="45"/>
  <c r="B185" i="45"/>
  <c r="B186" i="45"/>
  <c r="B187" i="45"/>
  <c r="B188" i="45"/>
  <c r="B189" i="45"/>
  <c r="B190" i="45"/>
  <c r="B191" i="45"/>
  <c r="B192" i="45"/>
  <c r="B193" i="45"/>
  <c r="B194" i="45"/>
  <c r="B195" i="45"/>
  <c r="B196" i="45"/>
  <c r="B197" i="45"/>
  <c r="B198" i="45"/>
  <c r="B199" i="45"/>
  <c r="B200" i="45"/>
  <c r="B201" i="45"/>
  <c r="B2" i="45"/>
  <c r="J54" i="23" l="1"/>
  <c r="J55" i="23"/>
  <c r="J58" i="23"/>
  <c r="J59" i="23"/>
  <c r="J42" i="23"/>
  <c r="J43" i="23"/>
  <c r="J46" i="23"/>
  <c r="J47" i="23"/>
  <c r="J50" i="23"/>
  <c r="J51" i="23"/>
  <c r="J34" i="23"/>
  <c r="J35" i="23"/>
  <c r="J38" i="23"/>
  <c r="J39" i="23"/>
  <c r="J31" i="23"/>
  <c r="J22" i="23"/>
  <c r="J25" i="23"/>
  <c r="J26" i="23"/>
  <c r="J29" i="23"/>
  <c r="J30" i="23"/>
  <c r="J18" i="23"/>
  <c r="J19" i="23"/>
  <c r="J3" i="23"/>
  <c r="J4" i="23"/>
  <c r="J7" i="23"/>
  <c r="J8" i="23"/>
  <c r="J11" i="23"/>
  <c r="J12" i="23"/>
  <c r="J15" i="23"/>
  <c r="J2" i="23"/>
  <c r="F3" i="23"/>
  <c r="F2" i="23"/>
  <c r="J52" i="23" s="1"/>
  <c r="J14" i="23" l="1"/>
  <c r="J10" i="23"/>
  <c r="J6" i="23"/>
  <c r="J21" i="23"/>
  <c r="J17" i="23"/>
  <c r="J28" i="23"/>
  <c r="J24" i="23"/>
  <c r="J41" i="23"/>
  <c r="J37" i="23"/>
  <c r="J33" i="23"/>
  <c r="J49" i="23"/>
  <c r="J45" i="23"/>
  <c r="J61" i="23"/>
  <c r="J57" i="23"/>
  <c r="J53" i="23"/>
  <c r="J13" i="23"/>
  <c r="J9" i="23"/>
  <c r="J5" i="23"/>
  <c r="J20" i="23"/>
  <c r="J16" i="23"/>
  <c r="J27" i="23"/>
  <c r="J23" i="23"/>
  <c r="J40" i="23"/>
  <c r="J36" i="23"/>
  <c r="J32" i="23"/>
  <c r="J48" i="23"/>
  <c r="J44" i="23"/>
  <c r="J60" i="23"/>
  <c r="J56" i="23"/>
  <c r="J2" i="41"/>
  <c r="L2" i="41" s="1"/>
  <c r="M2" i="41" s="1"/>
  <c r="I3" i="41" l="1"/>
  <c r="I4" i="41"/>
  <c r="I5" i="41"/>
  <c r="I6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I2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F39" i="41" s="1"/>
  <c r="G39" i="41" s="1"/>
  <c r="E4" i="41"/>
  <c r="A3" i="41"/>
  <c r="F30" i="41" l="1"/>
  <c r="G30" i="41" s="1"/>
  <c r="F26" i="41"/>
  <c r="G26" i="41" s="1"/>
  <c r="F37" i="41"/>
  <c r="G37" i="41" s="1"/>
  <c r="F33" i="41"/>
  <c r="G33" i="41" s="1"/>
  <c r="F29" i="41"/>
  <c r="G29" i="41" s="1"/>
  <c r="F25" i="41"/>
  <c r="G25" i="41" s="1"/>
  <c r="F21" i="41"/>
  <c r="G21" i="41" s="1"/>
  <c r="F17" i="41"/>
  <c r="G17" i="41" s="1"/>
  <c r="F13" i="41"/>
  <c r="G13" i="41" s="1"/>
  <c r="F9" i="41"/>
  <c r="G9" i="41" s="1"/>
  <c r="F5" i="41"/>
  <c r="G5" i="41" s="1"/>
  <c r="F11" i="41"/>
  <c r="G11" i="41" s="1"/>
  <c r="F15" i="41"/>
  <c r="G15" i="41" s="1"/>
  <c r="F34" i="41"/>
  <c r="G34" i="41" s="1"/>
  <c r="A4" i="41"/>
  <c r="J3" i="41"/>
  <c r="L3" i="41" s="1"/>
  <c r="M3" i="41" s="1"/>
  <c r="F19" i="41"/>
  <c r="G19" i="41" s="1"/>
  <c r="F4" i="41"/>
  <c r="G4" i="41" s="1"/>
  <c r="F36" i="41"/>
  <c r="G36" i="41" s="1"/>
  <c r="F32" i="41"/>
  <c r="G32" i="41" s="1"/>
  <c r="F28" i="41"/>
  <c r="G28" i="41" s="1"/>
  <c r="F24" i="41"/>
  <c r="G24" i="41" s="1"/>
  <c r="F20" i="41"/>
  <c r="G20" i="41" s="1"/>
  <c r="F16" i="41"/>
  <c r="G16" i="41" s="1"/>
  <c r="F12" i="41"/>
  <c r="G12" i="41" s="1"/>
  <c r="F8" i="41"/>
  <c r="G8" i="41" s="1"/>
  <c r="F23" i="41"/>
  <c r="G23" i="41" s="1"/>
  <c r="F7" i="41"/>
  <c r="G7" i="41" s="1"/>
  <c r="F35" i="41"/>
  <c r="G35" i="41" s="1"/>
  <c r="F31" i="41"/>
  <c r="G31" i="41" s="1"/>
  <c r="F27" i="41"/>
  <c r="G27" i="41" s="1"/>
  <c r="F38" i="41"/>
  <c r="G38" i="41" s="1"/>
  <c r="F22" i="41"/>
  <c r="G22" i="41" s="1"/>
  <c r="F18" i="41"/>
  <c r="G18" i="41" s="1"/>
  <c r="F14" i="41"/>
  <c r="G14" i="41" s="1"/>
  <c r="F10" i="41"/>
  <c r="G10" i="41" s="1"/>
  <c r="F6" i="41"/>
  <c r="G6" i="41" s="1"/>
  <c r="O4" i="41" s="1"/>
  <c r="O3" i="4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5" i="41" l="1"/>
  <c r="J4" i="41"/>
  <c r="L4" i="41" s="1"/>
  <c r="M4" i="41" s="1"/>
  <c r="O5" i="41"/>
  <c r="O6" i="41"/>
  <c r="K5" i="23"/>
  <c r="L5" i="23" s="1"/>
  <c r="K4" i="23"/>
  <c r="L4" i="23" s="1"/>
  <c r="K3" i="23"/>
  <c r="L3" i="23" s="1"/>
  <c r="K2" i="23"/>
  <c r="L2" i="23" s="1"/>
  <c r="K59" i="23"/>
  <c r="L59" i="23" s="1"/>
  <c r="K60" i="23"/>
  <c r="L60" i="23" s="1"/>
  <c r="K54" i="23"/>
  <c r="L54" i="23" s="1"/>
  <c r="K55" i="23"/>
  <c r="L55" i="23" s="1"/>
  <c r="K56" i="23"/>
  <c r="L56" i="23" s="1"/>
  <c r="K57" i="23"/>
  <c r="L57" i="23" s="1"/>
  <c r="K58" i="23"/>
  <c r="L58" i="23" s="1"/>
  <c r="K38" i="23"/>
  <c r="L38" i="23" s="1"/>
  <c r="K39" i="23"/>
  <c r="L39" i="23" s="1"/>
  <c r="K40" i="23"/>
  <c r="L40" i="23" s="1"/>
  <c r="K41" i="23"/>
  <c r="L41" i="23" s="1"/>
  <c r="K42" i="23"/>
  <c r="L42" i="23" s="1"/>
  <c r="K43" i="23"/>
  <c r="L43" i="23" s="1"/>
  <c r="K44" i="23"/>
  <c r="L44" i="23" s="1"/>
  <c r="K45" i="23"/>
  <c r="L45" i="23" s="1"/>
  <c r="K46" i="23"/>
  <c r="L46" i="23" s="1"/>
  <c r="K47" i="23"/>
  <c r="L47" i="23" s="1"/>
  <c r="K48" i="23"/>
  <c r="L48" i="23" s="1"/>
  <c r="K49" i="23"/>
  <c r="L49" i="23" s="1"/>
  <c r="K50" i="23"/>
  <c r="L50" i="23" s="1"/>
  <c r="K51" i="23"/>
  <c r="L51" i="23" s="1"/>
  <c r="K52" i="23"/>
  <c r="L52" i="23" s="1"/>
  <c r="K53" i="23"/>
  <c r="L53" i="23" s="1"/>
  <c r="K61" i="23"/>
  <c r="L61" i="23" s="1"/>
  <c r="K37" i="23"/>
  <c r="L37" i="23" s="1"/>
  <c r="K36" i="23"/>
  <c r="L36" i="23" s="1"/>
  <c r="K35" i="23"/>
  <c r="L35" i="23" s="1"/>
  <c r="K34" i="23"/>
  <c r="L34" i="23" s="1"/>
  <c r="K33" i="23"/>
  <c r="L33" i="23" s="1"/>
  <c r="K32" i="23"/>
  <c r="L32" i="23" s="1"/>
  <c r="K31" i="23"/>
  <c r="L31" i="23" s="1"/>
  <c r="K30" i="23"/>
  <c r="L30" i="23" s="1"/>
  <c r="K29" i="23"/>
  <c r="L29" i="23" s="1"/>
  <c r="K28" i="23"/>
  <c r="L28" i="23" s="1"/>
  <c r="K27" i="23"/>
  <c r="L27" i="23" s="1"/>
  <c r="K26" i="23"/>
  <c r="L26" i="23" s="1"/>
  <c r="K25" i="23"/>
  <c r="L25" i="23" s="1"/>
  <c r="K24" i="23"/>
  <c r="L24" i="23" s="1"/>
  <c r="K23" i="23"/>
  <c r="L23" i="23" s="1"/>
  <c r="K22" i="23"/>
  <c r="L22" i="23" s="1"/>
  <c r="K21" i="23"/>
  <c r="L21" i="23" s="1"/>
  <c r="K20" i="23"/>
  <c r="L20" i="23" s="1"/>
  <c r="K19" i="23"/>
  <c r="L19" i="23" s="1"/>
  <c r="K18" i="23"/>
  <c r="L18" i="23" s="1"/>
  <c r="K17" i="23"/>
  <c r="L17" i="23" s="1"/>
  <c r="K16" i="23"/>
  <c r="L16" i="23" s="1"/>
  <c r="K15" i="23"/>
  <c r="L15" i="23" s="1"/>
  <c r="K14" i="23"/>
  <c r="L14" i="23" s="1"/>
  <c r="K13" i="23"/>
  <c r="L13" i="23" s="1"/>
  <c r="K12" i="23"/>
  <c r="L12" i="23" s="1"/>
  <c r="K7" i="23"/>
  <c r="L7" i="23" s="1"/>
  <c r="K8" i="23"/>
  <c r="L8" i="23" s="1"/>
  <c r="K9" i="23"/>
  <c r="L9" i="23" s="1"/>
  <c r="K10" i="23"/>
  <c r="L10" i="23" s="1"/>
  <c r="K11" i="23"/>
  <c r="L11" i="23" s="1"/>
  <c r="K6" i="23"/>
  <c r="L6" i="23" s="1"/>
  <c r="O7" i="41" l="1"/>
  <c r="P3" i="41" s="1"/>
  <c r="A6" i="41"/>
  <c r="J5" i="41"/>
  <c r="L5" i="41" s="1"/>
  <c r="M5" i="41" s="1"/>
  <c r="P6" i="41" l="1"/>
  <c r="P5" i="41"/>
  <c r="P4" i="41"/>
  <c r="P7" i="41"/>
  <c r="A7" i="41"/>
  <c r="J6" i="41"/>
  <c r="L6" i="41" s="1"/>
  <c r="M6" i="41" s="1"/>
  <c r="Y19" i="38"/>
  <c r="H3" i="38"/>
  <c r="AA17" i="38" s="1" a="1"/>
  <c r="I3" i="38"/>
  <c r="J3" i="38"/>
  <c r="G3" i="38"/>
  <c r="AA19" i="17"/>
  <c r="I3" i="17"/>
  <c r="J3" i="17"/>
  <c r="K3" i="17"/>
  <c r="L3" i="17"/>
  <c r="H3" i="17"/>
  <c r="AC15" i="17" s="1" a="1"/>
  <c r="G4" i="38" a="1"/>
  <c r="H4" i="17" a="1"/>
  <c r="AA17" i="38" l="1"/>
  <c r="AA19" i="38"/>
  <c r="AA20" i="38"/>
  <c r="AC15" i="17"/>
  <c r="AC18" i="17"/>
  <c r="A8" i="41"/>
  <c r="J7" i="41"/>
  <c r="L7" i="41" s="1"/>
  <c r="M7" i="41" s="1"/>
  <c r="AA18" i="38"/>
  <c r="J4" i="38"/>
  <c r="H5" i="38"/>
  <c r="L5" i="38"/>
  <c r="J6" i="38"/>
  <c r="H7" i="38"/>
  <c r="L7" i="38"/>
  <c r="J8" i="38"/>
  <c r="H9" i="38"/>
  <c r="L9" i="38"/>
  <c r="J10" i="38"/>
  <c r="H11" i="38"/>
  <c r="L11" i="38"/>
  <c r="J12" i="38"/>
  <c r="H13" i="38"/>
  <c r="L13" i="38"/>
  <c r="J14" i="38"/>
  <c r="G4" i="38"/>
  <c r="K4" i="38"/>
  <c r="I5" i="38"/>
  <c r="G6" i="38"/>
  <c r="K6" i="38"/>
  <c r="I7" i="38"/>
  <c r="G8" i="38"/>
  <c r="K8" i="38"/>
  <c r="I9" i="38"/>
  <c r="G10" i="38"/>
  <c r="K10" i="38"/>
  <c r="I11" i="38"/>
  <c r="G12" i="38"/>
  <c r="K12" i="38"/>
  <c r="I13" i="38"/>
  <c r="G14" i="38"/>
  <c r="K14" i="38"/>
  <c r="I15" i="38"/>
  <c r="G16" i="38"/>
  <c r="K16" i="38"/>
  <c r="I17" i="38"/>
  <c r="G18" i="38"/>
  <c r="K18" i="38"/>
  <c r="I19" i="38"/>
  <c r="G20" i="38"/>
  <c r="K20" i="38"/>
  <c r="I21" i="38"/>
  <c r="G22" i="38"/>
  <c r="K22" i="38"/>
  <c r="I23" i="38"/>
  <c r="G24" i="38"/>
  <c r="K24" i="38"/>
  <c r="I25" i="38"/>
  <c r="G26" i="38"/>
  <c r="K26" i="38"/>
  <c r="I27" i="38"/>
  <c r="G28" i="38"/>
  <c r="K28" i="38"/>
  <c r="I29" i="38"/>
  <c r="G30" i="38"/>
  <c r="K30" i="38"/>
  <c r="I31" i="38"/>
  <c r="G32" i="38"/>
  <c r="K32" i="38"/>
  <c r="I33" i="38"/>
  <c r="G34" i="38"/>
  <c r="K34" i="38"/>
  <c r="I35" i="38"/>
  <c r="G36" i="38"/>
  <c r="K36" i="38"/>
  <c r="I37" i="38"/>
  <c r="G38" i="38"/>
  <c r="K38" i="38"/>
  <c r="I39" i="38"/>
  <c r="G40" i="38"/>
  <c r="K40" i="38"/>
  <c r="I41" i="38"/>
  <c r="G42" i="38"/>
  <c r="K42" i="38"/>
  <c r="I43" i="38"/>
  <c r="G44" i="38"/>
  <c r="K44" i="38"/>
  <c r="I45" i="38"/>
  <c r="G46" i="38"/>
  <c r="K46" i="38"/>
  <c r="I47" i="38"/>
  <c r="G48" i="38"/>
  <c r="K48" i="38"/>
  <c r="I49" i="38"/>
  <c r="G50" i="38"/>
  <c r="K50" i="38"/>
  <c r="I51" i="38"/>
  <c r="G52" i="38"/>
  <c r="K52" i="38"/>
  <c r="I53" i="38"/>
  <c r="G54" i="38"/>
  <c r="K54" i="38"/>
  <c r="I55" i="38"/>
  <c r="G56" i="38"/>
  <c r="K56" i="38"/>
  <c r="I57" i="38"/>
  <c r="G58" i="38"/>
  <c r="K58" i="38"/>
  <c r="I59" i="38"/>
  <c r="G60" i="38"/>
  <c r="H4" i="38"/>
  <c r="L4" i="38"/>
  <c r="J5" i="38"/>
  <c r="H6" i="38"/>
  <c r="L6" i="38"/>
  <c r="J7" i="38"/>
  <c r="H8" i="38"/>
  <c r="L8" i="38"/>
  <c r="J9" i="38"/>
  <c r="H10" i="38"/>
  <c r="L10" i="38"/>
  <c r="J11" i="38"/>
  <c r="H12" i="38"/>
  <c r="L12" i="38"/>
  <c r="J13" i="38"/>
  <c r="H14" i="38"/>
  <c r="L14" i="38"/>
  <c r="J15" i="38"/>
  <c r="H16" i="38"/>
  <c r="L16" i="38"/>
  <c r="J17" i="38"/>
  <c r="H18" i="38"/>
  <c r="L18" i="38"/>
  <c r="J19" i="38"/>
  <c r="H20" i="38"/>
  <c r="L20" i="38"/>
  <c r="J21" i="38"/>
  <c r="H22" i="38"/>
  <c r="L22" i="38"/>
  <c r="J23" i="38"/>
  <c r="H24" i="38"/>
  <c r="L24" i="38"/>
  <c r="J25" i="38"/>
  <c r="H26" i="38"/>
  <c r="L26" i="38"/>
  <c r="J27" i="38"/>
  <c r="H28" i="38"/>
  <c r="L28" i="38"/>
  <c r="J29" i="38"/>
  <c r="H30" i="38"/>
  <c r="L30" i="38"/>
  <c r="J31" i="38"/>
  <c r="H32" i="38"/>
  <c r="L32" i="38"/>
  <c r="J33" i="38"/>
  <c r="H34" i="38"/>
  <c r="L34" i="38"/>
  <c r="J35" i="38"/>
  <c r="H36" i="38"/>
  <c r="L36" i="38"/>
  <c r="J37" i="38"/>
  <c r="H38" i="38"/>
  <c r="L38" i="38"/>
  <c r="J39" i="38"/>
  <c r="H40" i="38"/>
  <c r="L40" i="38"/>
  <c r="J41" i="38"/>
  <c r="H42" i="38"/>
  <c r="L42" i="38"/>
  <c r="J43" i="38"/>
  <c r="H44" i="38"/>
  <c r="L44" i="38"/>
  <c r="J45" i="38"/>
  <c r="H46" i="38"/>
  <c r="L46" i="38"/>
  <c r="J47" i="38"/>
  <c r="I4" i="38"/>
  <c r="G5" i="38"/>
  <c r="K5" i="38"/>
  <c r="I6" i="38"/>
  <c r="G7" i="38"/>
  <c r="K7" i="38"/>
  <c r="I8" i="38"/>
  <c r="G9" i="38"/>
  <c r="K9" i="38"/>
  <c r="I10" i="38"/>
  <c r="G11" i="38"/>
  <c r="K11" i="38"/>
  <c r="I12" i="38"/>
  <c r="G13" i="38"/>
  <c r="K13" i="38"/>
  <c r="I14" i="38"/>
  <c r="G15" i="38"/>
  <c r="K15" i="38"/>
  <c r="I16" i="38"/>
  <c r="G17" i="38"/>
  <c r="K17" i="38"/>
  <c r="I18" i="38"/>
  <c r="G19" i="38"/>
  <c r="K19" i="38"/>
  <c r="I20" i="38"/>
  <c r="G21" i="38"/>
  <c r="K21" i="38"/>
  <c r="I22" i="38"/>
  <c r="G23" i="38"/>
  <c r="K23" i="38"/>
  <c r="I24" i="38"/>
  <c r="G25" i="38"/>
  <c r="K25" i="38"/>
  <c r="I26" i="38"/>
  <c r="G27" i="38"/>
  <c r="K27" i="38"/>
  <c r="I28" i="38"/>
  <c r="G29" i="38"/>
  <c r="K29" i="38"/>
  <c r="I30" i="38"/>
  <c r="G31" i="38"/>
  <c r="K31" i="38"/>
  <c r="I32" i="38"/>
  <c r="G33" i="38"/>
  <c r="K33" i="38"/>
  <c r="I34" i="38"/>
  <c r="G35" i="38"/>
  <c r="K35" i="38"/>
  <c r="I36" i="38"/>
  <c r="G37" i="38"/>
  <c r="K37" i="38"/>
  <c r="I38" i="38"/>
  <c r="G39" i="38"/>
  <c r="K39" i="38"/>
  <c r="I40" i="38"/>
  <c r="G41" i="38"/>
  <c r="K41" i="38"/>
  <c r="I42" i="38"/>
  <c r="G43" i="38"/>
  <c r="K43" i="38"/>
  <c r="I44" i="38"/>
  <c r="G45" i="38"/>
  <c r="K45" i="38"/>
  <c r="I46" i="38"/>
  <c r="G47" i="38"/>
  <c r="K47" i="38"/>
  <c r="I48" i="38"/>
  <c r="G49" i="38"/>
  <c r="K49" i="38"/>
  <c r="I50" i="38"/>
  <c r="G51" i="38"/>
  <c r="K51" i="38"/>
  <c r="I52" i="38"/>
  <c r="G53" i="38"/>
  <c r="K53" i="38"/>
  <c r="I54" i="38"/>
  <c r="G55" i="38"/>
  <c r="K55" i="38"/>
  <c r="I56" i="38"/>
  <c r="G57" i="38"/>
  <c r="K57" i="38"/>
  <c r="I58" i="38"/>
  <c r="G59" i="38"/>
  <c r="L15" i="38"/>
  <c r="J18" i="38"/>
  <c r="H21" i="38"/>
  <c r="L23" i="38"/>
  <c r="J26" i="38"/>
  <c r="H29" i="38"/>
  <c r="L31" i="38"/>
  <c r="J34" i="38"/>
  <c r="H37" i="38"/>
  <c r="L39" i="38"/>
  <c r="J42" i="38"/>
  <c r="H45" i="38"/>
  <c r="L47" i="38"/>
  <c r="H49" i="38"/>
  <c r="J50" i="38"/>
  <c r="L51" i="38"/>
  <c r="H53" i="38"/>
  <c r="J54" i="38"/>
  <c r="L55" i="38"/>
  <c r="H57" i="38"/>
  <c r="J58" i="38"/>
  <c r="K59" i="38"/>
  <c r="J60" i="38"/>
  <c r="H61" i="38"/>
  <c r="L61" i="38"/>
  <c r="J62" i="38"/>
  <c r="H63" i="38"/>
  <c r="L63" i="38"/>
  <c r="J64" i="38"/>
  <c r="H65" i="38"/>
  <c r="L65" i="38"/>
  <c r="J66" i="38"/>
  <c r="H67" i="38"/>
  <c r="L67" i="38"/>
  <c r="J68" i="38"/>
  <c r="H69" i="38"/>
  <c r="L69" i="38"/>
  <c r="J70" i="38"/>
  <c r="H71" i="38"/>
  <c r="L71" i="38"/>
  <c r="J72" i="38"/>
  <c r="H73" i="38"/>
  <c r="L73" i="38"/>
  <c r="J74" i="38"/>
  <c r="H75" i="38"/>
  <c r="L75" i="38"/>
  <c r="J76" i="38"/>
  <c r="H77" i="38"/>
  <c r="L77" i="38"/>
  <c r="J78" i="38"/>
  <c r="H79" i="38"/>
  <c r="L79" i="38"/>
  <c r="J80" i="38"/>
  <c r="H81" i="38"/>
  <c r="L81" i="38"/>
  <c r="J82" i="38"/>
  <c r="H83" i="38"/>
  <c r="L83" i="38"/>
  <c r="J84" i="38"/>
  <c r="H85" i="38"/>
  <c r="L85" i="38"/>
  <c r="J86" i="38"/>
  <c r="H87" i="38"/>
  <c r="L87" i="38"/>
  <c r="J88" i="38"/>
  <c r="H89" i="38"/>
  <c r="L89" i="38"/>
  <c r="J90" i="38"/>
  <c r="H91" i="38"/>
  <c r="L91" i="38"/>
  <c r="J92" i="38"/>
  <c r="H93" i="38"/>
  <c r="L93" i="38"/>
  <c r="J94" i="38"/>
  <c r="H95" i="38"/>
  <c r="L95" i="38"/>
  <c r="J96" i="38"/>
  <c r="H97" i="38"/>
  <c r="L97" i="38"/>
  <c r="J98" i="38"/>
  <c r="H99" i="38"/>
  <c r="L99" i="38"/>
  <c r="J100" i="38"/>
  <c r="H101" i="38"/>
  <c r="L101" i="38"/>
  <c r="J102" i="38"/>
  <c r="H17" i="38"/>
  <c r="L19" i="38"/>
  <c r="J22" i="38"/>
  <c r="H25" i="38"/>
  <c r="L27" i="38"/>
  <c r="J30" i="38"/>
  <c r="H33" i="38"/>
  <c r="L35" i="38"/>
  <c r="J38" i="38"/>
  <c r="H41" i="38"/>
  <c r="L43" i="38"/>
  <c r="J46" i="38"/>
  <c r="J48" i="38"/>
  <c r="L49" i="38"/>
  <c r="H51" i="38"/>
  <c r="J52" i="38"/>
  <c r="L53" i="38"/>
  <c r="H55" i="38"/>
  <c r="J56" i="38"/>
  <c r="L57" i="38"/>
  <c r="H59" i="38"/>
  <c r="H60" i="38"/>
  <c r="L60" i="38"/>
  <c r="J61" i="38"/>
  <c r="H62" i="38"/>
  <c r="L62" i="38"/>
  <c r="J63" i="38"/>
  <c r="H64" i="38"/>
  <c r="L64" i="38"/>
  <c r="J65" i="38"/>
  <c r="H66" i="38"/>
  <c r="L66" i="38"/>
  <c r="J67" i="38"/>
  <c r="H68" i="38"/>
  <c r="L68" i="38"/>
  <c r="J69" i="38"/>
  <c r="H70" i="38"/>
  <c r="L70" i="38"/>
  <c r="J71" i="38"/>
  <c r="H72" i="38"/>
  <c r="L72" i="38"/>
  <c r="J73" i="38"/>
  <c r="H74" i="38"/>
  <c r="L74" i="38"/>
  <c r="J75" i="38"/>
  <c r="H76" i="38"/>
  <c r="L76" i="38"/>
  <c r="J77" i="38"/>
  <c r="H78" i="38"/>
  <c r="L78" i="38"/>
  <c r="J79" i="38"/>
  <c r="H80" i="38"/>
  <c r="L80" i="38"/>
  <c r="J81" i="38"/>
  <c r="H82" i="38"/>
  <c r="L82" i="38"/>
  <c r="J83" i="38"/>
  <c r="H84" i="38"/>
  <c r="L84" i="38"/>
  <c r="J85" i="38"/>
  <c r="H86" i="38"/>
  <c r="L86" i="38"/>
  <c r="J87" i="38"/>
  <c r="H88" i="38"/>
  <c r="L88" i="38"/>
  <c r="J89" i="38"/>
  <c r="H90" i="38"/>
  <c r="L90" i="38"/>
  <c r="J91" i="38"/>
  <c r="H92" i="38"/>
  <c r="L92" i="38"/>
  <c r="J93" i="38"/>
  <c r="H94" i="38"/>
  <c r="L94" i="38"/>
  <c r="J95" i="38"/>
  <c r="H96" i="38"/>
  <c r="L96" i="38"/>
  <c r="J97" i="38"/>
  <c r="H98" i="38"/>
  <c r="L98" i="38"/>
  <c r="J99" i="38"/>
  <c r="H100" i="38"/>
  <c r="L100" i="38"/>
  <c r="J101" i="38"/>
  <c r="H102" i="38"/>
  <c r="J16" i="38"/>
  <c r="L21" i="38"/>
  <c r="H27" i="38"/>
  <c r="J32" i="38"/>
  <c r="L37" i="38"/>
  <c r="H43" i="38"/>
  <c r="H48" i="38"/>
  <c r="L50" i="38"/>
  <c r="J53" i="38"/>
  <c r="H56" i="38"/>
  <c r="L58" i="38"/>
  <c r="K60" i="38"/>
  <c r="G62" i="38"/>
  <c r="I63" i="38"/>
  <c r="K64" i="38"/>
  <c r="G66" i="38"/>
  <c r="I67" i="38"/>
  <c r="K68" i="38"/>
  <c r="M68" i="38" s="1"/>
  <c r="N68" i="38" s="1"/>
  <c r="G70" i="38"/>
  <c r="I71" i="38"/>
  <c r="K72" i="38"/>
  <c r="G74" i="38"/>
  <c r="I75" i="38"/>
  <c r="K76" i="38"/>
  <c r="G78" i="38"/>
  <c r="I79" i="38"/>
  <c r="K80" i="38"/>
  <c r="G82" i="38"/>
  <c r="I83" i="38"/>
  <c r="K84" i="38"/>
  <c r="M84" i="38" s="1"/>
  <c r="N84" i="38" s="1"/>
  <c r="G86" i="38"/>
  <c r="I87" i="38"/>
  <c r="K88" i="38"/>
  <c r="G90" i="38"/>
  <c r="I91" i="38"/>
  <c r="K92" i="38"/>
  <c r="G94" i="38"/>
  <c r="I95" i="38"/>
  <c r="K96" i="38"/>
  <c r="G98" i="38"/>
  <c r="I99" i="38"/>
  <c r="K100" i="38"/>
  <c r="M100" i="38" s="1"/>
  <c r="N100" i="38" s="1"/>
  <c r="G102" i="38"/>
  <c r="L17" i="38"/>
  <c r="H23" i="38"/>
  <c r="J28" i="38"/>
  <c r="L33" i="38"/>
  <c r="H39" i="38"/>
  <c r="J44" i="38"/>
  <c r="L48" i="38"/>
  <c r="J51" i="38"/>
  <c r="H54" i="38"/>
  <c r="L56" i="38"/>
  <c r="J59" i="38"/>
  <c r="G61" i="38"/>
  <c r="I62" i="38"/>
  <c r="K63" i="38"/>
  <c r="M63" i="38" s="1"/>
  <c r="N63" i="38" s="1"/>
  <c r="G65" i="38"/>
  <c r="I66" i="38"/>
  <c r="K67" i="38"/>
  <c r="G69" i="38"/>
  <c r="I70" i="38"/>
  <c r="K71" i="38"/>
  <c r="G73" i="38"/>
  <c r="I74" i="38"/>
  <c r="K75" i="38"/>
  <c r="G77" i="38"/>
  <c r="I78" i="38"/>
  <c r="K79" i="38"/>
  <c r="M79" i="38" s="1"/>
  <c r="N79" i="38" s="1"/>
  <c r="G81" i="38"/>
  <c r="I82" i="38"/>
  <c r="K83" i="38"/>
  <c r="G85" i="38"/>
  <c r="I86" i="38"/>
  <c r="K87" i="38"/>
  <c r="G89" i="38"/>
  <c r="I90" i="38"/>
  <c r="K91" i="38"/>
  <c r="G93" i="38"/>
  <c r="I94" i="38"/>
  <c r="K95" i="38"/>
  <c r="M95" i="38" s="1"/>
  <c r="N95" i="38" s="1"/>
  <c r="G97" i="38"/>
  <c r="I98" i="38"/>
  <c r="K99" i="38"/>
  <c r="G101" i="38"/>
  <c r="I102" i="38"/>
  <c r="H19" i="38"/>
  <c r="J24" i="38"/>
  <c r="L29" i="38"/>
  <c r="H35" i="38"/>
  <c r="J40" i="38"/>
  <c r="L45" i="38"/>
  <c r="J49" i="38"/>
  <c r="H52" i="38"/>
  <c r="L54" i="38"/>
  <c r="J57" i="38"/>
  <c r="L59" i="38"/>
  <c r="I61" i="38"/>
  <c r="K62" i="38"/>
  <c r="G64" i="38"/>
  <c r="I65" i="38"/>
  <c r="K66" i="38"/>
  <c r="G68" i="38"/>
  <c r="I69" i="38"/>
  <c r="K70" i="38"/>
  <c r="M70" i="38" s="1"/>
  <c r="N70" i="38" s="1"/>
  <c r="G72" i="38"/>
  <c r="I73" i="38"/>
  <c r="K74" i="38"/>
  <c r="G76" i="38"/>
  <c r="I77" i="38"/>
  <c r="K78" i="38"/>
  <c r="G80" i="38"/>
  <c r="I81" i="38"/>
  <c r="K82" i="38"/>
  <c r="G84" i="38"/>
  <c r="I85" i="38"/>
  <c r="K86" i="38"/>
  <c r="M86" i="38" s="1"/>
  <c r="N86" i="38" s="1"/>
  <c r="G88" i="38"/>
  <c r="I89" i="38"/>
  <c r="K90" i="38"/>
  <c r="G92" i="38"/>
  <c r="I93" i="38"/>
  <c r="K94" i="38"/>
  <c r="G96" i="38"/>
  <c r="I97" i="38"/>
  <c r="K98" i="38"/>
  <c r="G100" i="38"/>
  <c r="I101" i="38"/>
  <c r="K102" i="38"/>
  <c r="H15" i="38"/>
  <c r="J20" i="38"/>
  <c r="L25" i="38"/>
  <c r="H31" i="38"/>
  <c r="J36" i="38"/>
  <c r="L41" i="38"/>
  <c r="H47" i="38"/>
  <c r="H50" i="38"/>
  <c r="L52" i="38"/>
  <c r="J55" i="38"/>
  <c r="H58" i="38"/>
  <c r="I60" i="38"/>
  <c r="K61" i="38"/>
  <c r="M61" i="38" s="1"/>
  <c r="N61" i="38" s="1"/>
  <c r="G63" i="38"/>
  <c r="I64" i="38"/>
  <c r="K65" i="38"/>
  <c r="G67" i="38"/>
  <c r="I68" i="38"/>
  <c r="K69" i="38"/>
  <c r="G71" i="38"/>
  <c r="I72" i="38"/>
  <c r="K73" i="38"/>
  <c r="G75" i="38"/>
  <c r="I76" i="38"/>
  <c r="K77" i="38"/>
  <c r="M77" i="38" s="1"/>
  <c r="N77" i="38" s="1"/>
  <c r="G79" i="38"/>
  <c r="I80" i="38"/>
  <c r="K81" i="38"/>
  <c r="G83" i="38"/>
  <c r="I84" i="38"/>
  <c r="K85" i="38"/>
  <c r="G87" i="38"/>
  <c r="I88" i="38"/>
  <c r="K89" i="38"/>
  <c r="G91" i="38"/>
  <c r="I92" i="38"/>
  <c r="K93" i="38"/>
  <c r="M93" i="38" s="1"/>
  <c r="N93" i="38" s="1"/>
  <c r="G95" i="38"/>
  <c r="I96" i="38"/>
  <c r="K97" i="38"/>
  <c r="G99" i="38"/>
  <c r="I100" i="38"/>
  <c r="K101" i="38"/>
  <c r="L102" i="38"/>
  <c r="AC17" i="17"/>
  <c r="AC16" i="17"/>
  <c r="AC19" i="17"/>
  <c r="K4" i="17"/>
  <c r="H5" i="17"/>
  <c r="L5" i="17"/>
  <c r="I6" i="17"/>
  <c r="M6" i="17"/>
  <c r="H4" i="17"/>
  <c r="L4" i="17"/>
  <c r="I5" i="17"/>
  <c r="M5" i="17"/>
  <c r="J6" i="17"/>
  <c r="N6" i="17"/>
  <c r="K7" i="17"/>
  <c r="H8" i="17"/>
  <c r="L8" i="17"/>
  <c r="I9" i="17"/>
  <c r="M9" i="17"/>
  <c r="J10" i="17"/>
  <c r="N10" i="17"/>
  <c r="K11" i="17"/>
  <c r="H12" i="17"/>
  <c r="L12" i="17"/>
  <c r="I13" i="17"/>
  <c r="M13" i="17"/>
  <c r="J14" i="17"/>
  <c r="N14" i="17"/>
  <c r="K15" i="17"/>
  <c r="H16" i="17"/>
  <c r="L16" i="17"/>
  <c r="I17" i="17"/>
  <c r="M17" i="17"/>
  <c r="J18" i="17"/>
  <c r="N18" i="17"/>
  <c r="K19" i="17"/>
  <c r="H20" i="17"/>
  <c r="L20" i="17"/>
  <c r="I21" i="17"/>
  <c r="M21" i="17"/>
  <c r="J22" i="17"/>
  <c r="N22" i="17"/>
  <c r="K23" i="17"/>
  <c r="H24" i="17"/>
  <c r="L24" i="17"/>
  <c r="I25" i="17"/>
  <c r="M25" i="17"/>
  <c r="J26" i="17"/>
  <c r="N26" i="17"/>
  <c r="K27" i="17"/>
  <c r="H28" i="17"/>
  <c r="L28" i="17"/>
  <c r="I29" i="17"/>
  <c r="M29" i="17"/>
  <c r="J30" i="17"/>
  <c r="N30" i="17"/>
  <c r="K31" i="17"/>
  <c r="H32" i="17"/>
  <c r="L32" i="17"/>
  <c r="I33" i="17"/>
  <c r="M33" i="17"/>
  <c r="J34" i="17"/>
  <c r="N34" i="17"/>
  <c r="K35" i="17"/>
  <c r="H36" i="17"/>
  <c r="L36" i="17"/>
  <c r="I37" i="17"/>
  <c r="M37" i="17"/>
  <c r="J38" i="17"/>
  <c r="N38" i="17"/>
  <c r="K39" i="17"/>
  <c r="H40" i="17"/>
  <c r="L40" i="17"/>
  <c r="I41" i="17"/>
  <c r="M41" i="17"/>
  <c r="J42" i="17"/>
  <c r="N42" i="17"/>
  <c r="K43" i="17"/>
  <c r="H44" i="17"/>
  <c r="L44" i="17"/>
  <c r="I45" i="17"/>
  <c r="M45" i="17"/>
  <c r="J46" i="17"/>
  <c r="N46" i="17"/>
  <c r="K47" i="17"/>
  <c r="H48" i="17"/>
  <c r="L48" i="17"/>
  <c r="I49" i="17"/>
  <c r="M49" i="17"/>
  <c r="J50" i="17"/>
  <c r="N50" i="17"/>
  <c r="K51" i="17"/>
  <c r="H52" i="17"/>
  <c r="I4" i="17"/>
  <c r="M4" i="17"/>
  <c r="J5" i="17"/>
  <c r="N5" i="17"/>
  <c r="K6" i="17"/>
  <c r="H7" i="17"/>
  <c r="L7" i="17"/>
  <c r="I8" i="17"/>
  <c r="M8" i="17"/>
  <c r="J9" i="17"/>
  <c r="N9" i="17"/>
  <c r="K10" i="17"/>
  <c r="H11" i="17"/>
  <c r="L11" i="17"/>
  <c r="I12" i="17"/>
  <c r="M12" i="17"/>
  <c r="J13" i="17"/>
  <c r="N13" i="17"/>
  <c r="K14" i="17"/>
  <c r="H15" i="17"/>
  <c r="L15" i="17"/>
  <c r="I16" i="17"/>
  <c r="M16" i="17"/>
  <c r="J17" i="17"/>
  <c r="N17" i="17"/>
  <c r="K18" i="17"/>
  <c r="H19" i="17"/>
  <c r="L19" i="17"/>
  <c r="I20" i="17"/>
  <c r="M20" i="17"/>
  <c r="J21" i="17"/>
  <c r="N21" i="17"/>
  <c r="K22" i="17"/>
  <c r="H23" i="17"/>
  <c r="L23" i="17"/>
  <c r="I24" i="17"/>
  <c r="M24" i="17"/>
  <c r="J25" i="17"/>
  <c r="N25" i="17"/>
  <c r="K26" i="17"/>
  <c r="H27" i="17"/>
  <c r="L27" i="17"/>
  <c r="I28" i="17"/>
  <c r="M28" i="17"/>
  <c r="J29" i="17"/>
  <c r="N29" i="17"/>
  <c r="K30" i="17"/>
  <c r="H31" i="17"/>
  <c r="L31" i="17"/>
  <c r="I32" i="17"/>
  <c r="M32" i="17"/>
  <c r="J33" i="17"/>
  <c r="N33" i="17"/>
  <c r="K34" i="17"/>
  <c r="H35" i="17"/>
  <c r="J4" i="17"/>
  <c r="N4" i="17"/>
  <c r="K5" i="17"/>
  <c r="H6" i="17"/>
  <c r="L6" i="17"/>
  <c r="I7" i="17"/>
  <c r="M7" i="17"/>
  <c r="J8" i="17"/>
  <c r="N8" i="17"/>
  <c r="K9" i="17"/>
  <c r="H10" i="17"/>
  <c r="L10" i="17"/>
  <c r="I11" i="17"/>
  <c r="M11" i="17"/>
  <c r="J12" i="17"/>
  <c r="N12" i="17"/>
  <c r="K13" i="17"/>
  <c r="H14" i="17"/>
  <c r="L14" i="17"/>
  <c r="I15" i="17"/>
  <c r="M15" i="17"/>
  <c r="J16" i="17"/>
  <c r="N16" i="17"/>
  <c r="K17" i="17"/>
  <c r="H18" i="17"/>
  <c r="L18" i="17"/>
  <c r="I19" i="17"/>
  <c r="M19" i="17"/>
  <c r="J20" i="17"/>
  <c r="N20" i="17"/>
  <c r="K21" i="17"/>
  <c r="H22" i="17"/>
  <c r="L22" i="17"/>
  <c r="I23" i="17"/>
  <c r="M23" i="17"/>
  <c r="J24" i="17"/>
  <c r="N24" i="17"/>
  <c r="K25" i="17"/>
  <c r="H26" i="17"/>
  <c r="L26" i="17"/>
  <c r="I27" i="17"/>
  <c r="M27" i="17"/>
  <c r="J28" i="17"/>
  <c r="N28" i="17"/>
  <c r="K29" i="17"/>
  <c r="H30" i="17"/>
  <c r="L30" i="17"/>
  <c r="I31" i="17"/>
  <c r="M31" i="17"/>
  <c r="J32" i="17"/>
  <c r="N32" i="17"/>
  <c r="K33" i="17"/>
  <c r="H34" i="17"/>
  <c r="L34" i="17"/>
  <c r="I35" i="17"/>
  <c r="M35" i="17"/>
  <c r="J36" i="17"/>
  <c r="N36" i="17"/>
  <c r="K37" i="17"/>
  <c r="H38" i="17"/>
  <c r="L38" i="17"/>
  <c r="I39" i="17"/>
  <c r="M39" i="17"/>
  <c r="J40" i="17"/>
  <c r="N40" i="17"/>
  <c r="K41" i="17"/>
  <c r="H42" i="17"/>
  <c r="L42" i="17"/>
  <c r="I43" i="17"/>
  <c r="M43" i="17"/>
  <c r="J44" i="17"/>
  <c r="N44" i="17"/>
  <c r="K45" i="17"/>
  <c r="H46" i="17"/>
  <c r="L46" i="17"/>
  <c r="I47" i="17"/>
  <c r="M47" i="17"/>
  <c r="J48" i="17"/>
  <c r="N48" i="17"/>
  <c r="K49" i="17"/>
  <c r="H50" i="17"/>
  <c r="L50" i="17"/>
  <c r="I51" i="17"/>
  <c r="M51" i="17"/>
  <c r="N7" i="17"/>
  <c r="I10" i="17"/>
  <c r="K12" i="17"/>
  <c r="M14" i="17"/>
  <c r="O14" i="17" s="1"/>
  <c r="P14" i="17" s="1"/>
  <c r="H17" i="17"/>
  <c r="J19" i="17"/>
  <c r="L21" i="17"/>
  <c r="N23" i="17"/>
  <c r="I26" i="17"/>
  <c r="K28" i="17"/>
  <c r="M30" i="17"/>
  <c r="H33" i="17"/>
  <c r="J35" i="17"/>
  <c r="K36" i="17"/>
  <c r="L37" i="17"/>
  <c r="M38" i="17"/>
  <c r="N39" i="17"/>
  <c r="H41" i="17"/>
  <c r="I42" i="17"/>
  <c r="J43" i="17"/>
  <c r="K44" i="17"/>
  <c r="L45" i="17"/>
  <c r="M46" i="17"/>
  <c r="N47" i="17"/>
  <c r="H49" i="17"/>
  <c r="I50" i="17"/>
  <c r="J51" i="17"/>
  <c r="J52" i="17"/>
  <c r="N52" i="17"/>
  <c r="K53" i="17"/>
  <c r="H54" i="17"/>
  <c r="L54" i="17"/>
  <c r="I55" i="17"/>
  <c r="M55" i="17"/>
  <c r="J56" i="17"/>
  <c r="N56" i="17"/>
  <c r="K57" i="17"/>
  <c r="H58" i="17"/>
  <c r="L58" i="17"/>
  <c r="I59" i="17"/>
  <c r="M59" i="17"/>
  <c r="J60" i="17"/>
  <c r="N60" i="17"/>
  <c r="K61" i="17"/>
  <c r="H62" i="17"/>
  <c r="L62" i="17"/>
  <c r="I63" i="17"/>
  <c r="M63" i="17"/>
  <c r="J64" i="17"/>
  <c r="N64" i="17"/>
  <c r="K65" i="17"/>
  <c r="H66" i="17"/>
  <c r="L66" i="17"/>
  <c r="I67" i="17"/>
  <c r="M67" i="17"/>
  <c r="J68" i="17"/>
  <c r="N68" i="17"/>
  <c r="K69" i="17"/>
  <c r="H70" i="17"/>
  <c r="L70" i="17"/>
  <c r="I71" i="17"/>
  <c r="M71" i="17"/>
  <c r="J72" i="17"/>
  <c r="N72" i="17"/>
  <c r="K73" i="17"/>
  <c r="H74" i="17"/>
  <c r="L74" i="17"/>
  <c r="I75" i="17"/>
  <c r="M75" i="17"/>
  <c r="J76" i="17"/>
  <c r="N76" i="17"/>
  <c r="K77" i="17"/>
  <c r="H78" i="17"/>
  <c r="L78" i="17"/>
  <c r="I79" i="17"/>
  <c r="M79" i="17"/>
  <c r="J80" i="17"/>
  <c r="N80" i="17"/>
  <c r="K81" i="17"/>
  <c r="H82" i="17"/>
  <c r="L82" i="17"/>
  <c r="I83" i="17"/>
  <c r="M83" i="17"/>
  <c r="J84" i="17"/>
  <c r="N84" i="17"/>
  <c r="K85" i="17"/>
  <c r="H86" i="17"/>
  <c r="L86" i="17"/>
  <c r="I87" i="17"/>
  <c r="M87" i="17"/>
  <c r="H9" i="17"/>
  <c r="J11" i="17"/>
  <c r="L13" i="17"/>
  <c r="N15" i="17"/>
  <c r="I18" i="17"/>
  <c r="K20" i="17"/>
  <c r="M22" i="17"/>
  <c r="H25" i="17"/>
  <c r="J27" i="17"/>
  <c r="L29" i="17"/>
  <c r="N31" i="17"/>
  <c r="I34" i="17"/>
  <c r="N35" i="17"/>
  <c r="H37" i="17"/>
  <c r="I38" i="17"/>
  <c r="J39" i="17"/>
  <c r="K40" i="17"/>
  <c r="L41" i="17"/>
  <c r="M42" i="17"/>
  <c r="O42" i="17" s="1"/>
  <c r="P42" i="17" s="1"/>
  <c r="N43" i="17"/>
  <c r="H45" i="17"/>
  <c r="I46" i="17"/>
  <c r="J47" i="17"/>
  <c r="K48" i="17"/>
  <c r="L49" i="17"/>
  <c r="M50" i="17"/>
  <c r="N51" i="17"/>
  <c r="L52" i="17"/>
  <c r="I53" i="17"/>
  <c r="M53" i="17"/>
  <c r="J54" i="17"/>
  <c r="N54" i="17"/>
  <c r="K55" i="17"/>
  <c r="H56" i="17"/>
  <c r="L56" i="17"/>
  <c r="I57" i="17"/>
  <c r="M57" i="17"/>
  <c r="J58" i="17"/>
  <c r="N58" i="17"/>
  <c r="K59" i="17"/>
  <c r="H60" i="17"/>
  <c r="L60" i="17"/>
  <c r="I61" i="17"/>
  <c r="M61" i="17"/>
  <c r="J62" i="17"/>
  <c r="N62" i="17"/>
  <c r="K63" i="17"/>
  <c r="H64" i="17"/>
  <c r="L64" i="17"/>
  <c r="I65" i="17"/>
  <c r="M65" i="17"/>
  <c r="J66" i="17"/>
  <c r="N66" i="17"/>
  <c r="K67" i="17"/>
  <c r="H68" i="17"/>
  <c r="L68" i="17"/>
  <c r="I69" i="17"/>
  <c r="M69" i="17"/>
  <c r="J70" i="17"/>
  <c r="N70" i="17"/>
  <c r="K71" i="17"/>
  <c r="H72" i="17"/>
  <c r="L72" i="17"/>
  <c r="I73" i="17"/>
  <c r="M73" i="17"/>
  <c r="J74" i="17"/>
  <c r="N74" i="17"/>
  <c r="K75" i="17"/>
  <c r="H76" i="17"/>
  <c r="L76" i="17"/>
  <c r="I77" i="17"/>
  <c r="M77" i="17"/>
  <c r="J78" i="17"/>
  <c r="N78" i="17"/>
  <c r="K79" i="17"/>
  <c r="H80" i="17"/>
  <c r="L80" i="17"/>
  <c r="I81" i="17"/>
  <c r="M81" i="17"/>
  <c r="J82" i="17"/>
  <c r="N82" i="17"/>
  <c r="K83" i="17"/>
  <c r="H84" i="17"/>
  <c r="L84" i="17"/>
  <c r="I85" i="17"/>
  <c r="J7" i="17"/>
  <c r="N11" i="17"/>
  <c r="K16" i="17"/>
  <c r="H21" i="17"/>
  <c r="L25" i="17"/>
  <c r="I30" i="17"/>
  <c r="M34" i="17"/>
  <c r="J37" i="17"/>
  <c r="L39" i="17"/>
  <c r="N41" i="17"/>
  <c r="I44" i="17"/>
  <c r="K46" i="17"/>
  <c r="M48" i="17"/>
  <c r="H51" i="17"/>
  <c r="M52" i="17"/>
  <c r="N53" i="17"/>
  <c r="H55" i="17"/>
  <c r="I56" i="17"/>
  <c r="J57" i="17"/>
  <c r="K58" i="17"/>
  <c r="L59" i="17"/>
  <c r="M60" i="17"/>
  <c r="N61" i="17"/>
  <c r="H63" i="17"/>
  <c r="I64" i="17"/>
  <c r="J65" i="17"/>
  <c r="K66" i="17"/>
  <c r="L67" i="17"/>
  <c r="M68" i="17"/>
  <c r="N69" i="17"/>
  <c r="H71" i="17"/>
  <c r="I72" i="17"/>
  <c r="J73" i="17"/>
  <c r="K74" i="17"/>
  <c r="L75" i="17"/>
  <c r="M76" i="17"/>
  <c r="O76" i="17" s="1"/>
  <c r="P76" i="17" s="1"/>
  <c r="N77" i="17"/>
  <c r="H79" i="17"/>
  <c r="I80" i="17"/>
  <c r="J81" i="17"/>
  <c r="K82" i="17"/>
  <c r="L83" i="17"/>
  <c r="M84" i="17"/>
  <c r="M85" i="17"/>
  <c r="K86" i="17"/>
  <c r="J87" i="17"/>
  <c r="H88" i="17"/>
  <c r="L88" i="17"/>
  <c r="I89" i="17"/>
  <c r="M89" i="17"/>
  <c r="J90" i="17"/>
  <c r="N90" i="17"/>
  <c r="K91" i="17"/>
  <c r="H92" i="17"/>
  <c r="L92" i="17"/>
  <c r="I93" i="17"/>
  <c r="M93" i="17"/>
  <c r="J94" i="17"/>
  <c r="N94" i="17"/>
  <c r="K95" i="17"/>
  <c r="H96" i="17"/>
  <c r="L96" i="17"/>
  <c r="I97" i="17"/>
  <c r="M97" i="17"/>
  <c r="J98" i="17"/>
  <c r="N98" i="17"/>
  <c r="K99" i="17"/>
  <c r="H100" i="17"/>
  <c r="I101" i="17"/>
  <c r="J102" i="17"/>
  <c r="K8" i="17"/>
  <c r="H13" i="17"/>
  <c r="L17" i="17"/>
  <c r="I22" i="17"/>
  <c r="M26" i="17"/>
  <c r="J31" i="17"/>
  <c r="L35" i="17"/>
  <c r="N37" i="17"/>
  <c r="I40" i="17"/>
  <c r="K42" i="17"/>
  <c r="M44" i="17"/>
  <c r="O44" i="17" s="1"/>
  <c r="P44" i="17" s="1"/>
  <c r="H47" i="17"/>
  <c r="J49" i="17"/>
  <c r="L51" i="17"/>
  <c r="H53" i="17"/>
  <c r="I54" i="17"/>
  <c r="J55" i="17"/>
  <c r="K56" i="17"/>
  <c r="L57" i="17"/>
  <c r="M58" i="17"/>
  <c r="O58" i="17" s="1"/>
  <c r="P58" i="17" s="1"/>
  <c r="N59" i="17"/>
  <c r="H61" i="17"/>
  <c r="I62" i="17"/>
  <c r="J63" i="17"/>
  <c r="K64" i="17"/>
  <c r="L65" i="17"/>
  <c r="M66" i="17"/>
  <c r="N67" i="17"/>
  <c r="H69" i="17"/>
  <c r="I70" i="17"/>
  <c r="J71" i="17"/>
  <c r="K72" i="17"/>
  <c r="L73" i="17"/>
  <c r="M74" i="17"/>
  <c r="N75" i="17"/>
  <c r="H77" i="17"/>
  <c r="I78" i="17"/>
  <c r="J79" i="17"/>
  <c r="K80" i="17"/>
  <c r="L81" i="17"/>
  <c r="M82" i="17"/>
  <c r="N83" i="17"/>
  <c r="H85" i="17"/>
  <c r="N85" i="17"/>
  <c r="M86" i="17"/>
  <c r="K87" i="17"/>
  <c r="I88" i="17"/>
  <c r="M88" i="17"/>
  <c r="J89" i="17"/>
  <c r="N89" i="17"/>
  <c r="K90" i="17"/>
  <c r="H91" i="17"/>
  <c r="L91" i="17"/>
  <c r="I92" i="17"/>
  <c r="M92" i="17"/>
  <c r="J93" i="17"/>
  <c r="N93" i="17"/>
  <c r="K94" i="17"/>
  <c r="H95" i="17"/>
  <c r="L95" i="17"/>
  <c r="I96" i="17"/>
  <c r="M96" i="17"/>
  <c r="J97" i="17"/>
  <c r="N97" i="17"/>
  <c r="K98" i="17"/>
  <c r="H99" i="17"/>
  <c r="L99" i="17"/>
  <c r="I100" i="17"/>
  <c r="M100" i="17"/>
  <c r="J101" i="17"/>
  <c r="N101" i="17"/>
  <c r="K102" i="17"/>
  <c r="K101" i="17"/>
  <c r="L102" i="17"/>
  <c r="L9" i="17"/>
  <c r="I14" i="17"/>
  <c r="M18" i="17"/>
  <c r="J23" i="17"/>
  <c r="N27" i="17"/>
  <c r="K32" i="17"/>
  <c r="I36" i="17"/>
  <c r="K38" i="17"/>
  <c r="M40" i="17"/>
  <c r="H43" i="17"/>
  <c r="J45" i="17"/>
  <c r="L47" i="17"/>
  <c r="N49" i="17"/>
  <c r="I52" i="17"/>
  <c r="J53" i="17"/>
  <c r="K54" i="17"/>
  <c r="L55" i="17"/>
  <c r="M56" i="17"/>
  <c r="N57" i="17"/>
  <c r="H59" i="17"/>
  <c r="I60" i="17"/>
  <c r="J61" i="17"/>
  <c r="K62" i="17"/>
  <c r="L63" i="17"/>
  <c r="M64" i="17"/>
  <c r="N65" i="17"/>
  <c r="H67" i="17"/>
  <c r="I68" i="17"/>
  <c r="J69" i="17"/>
  <c r="K70" i="17"/>
  <c r="L71" i="17"/>
  <c r="M72" i="17"/>
  <c r="N73" i="17"/>
  <c r="H75" i="17"/>
  <c r="I76" i="17"/>
  <c r="J77" i="17"/>
  <c r="K78" i="17"/>
  <c r="L79" i="17"/>
  <c r="M80" i="17"/>
  <c r="O80" i="17" s="1"/>
  <c r="P80" i="17" s="1"/>
  <c r="N81" i="17"/>
  <c r="H83" i="17"/>
  <c r="I84" i="17"/>
  <c r="J85" i="17"/>
  <c r="I86" i="17"/>
  <c r="N86" i="17"/>
  <c r="L87" i="17"/>
  <c r="J88" i="17"/>
  <c r="N88" i="17"/>
  <c r="K89" i="17"/>
  <c r="H90" i="17"/>
  <c r="L90" i="17"/>
  <c r="I91" i="17"/>
  <c r="M91" i="17"/>
  <c r="J92" i="17"/>
  <c r="N92" i="17"/>
  <c r="K93" i="17"/>
  <c r="H94" i="17"/>
  <c r="L94" i="17"/>
  <c r="I95" i="17"/>
  <c r="M95" i="17"/>
  <c r="J96" i="17"/>
  <c r="N96" i="17"/>
  <c r="K97" i="17"/>
  <c r="H98" i="17"/>
  <c r="L98" i="17"/>
  <c r="I99" i="17"/>
  <c r="M99" i="17"/>
  <c r="J100" i="17"/>
  <c r="N100" i="17"/>
  <c r="H102" i="17"/>
  <c r="M10" i="17"/>
  <c r="J15" i="17"/>
  <c r="N19" i="17"/>
  <c r="K24" i="17"/>
  <c r="H29" i="17"/>
  <c r="L33" i="17"/>
  <c r="M36" i="17"/>
  <c r="H39" i="17"/>
  <c r="J41" i="17"/>
  <c r="L43" i="17"/>
  <c r="N45" i="17"/>
  <c r="I48" i="17"/>
  <c r="K50" i="17"/>
  <c r="K52" i="17"/>
  <c r="L53" i="17"/>
  <c r="M54" i="17"/>
  <c r="N55" i="17"/>
  <c r="H57" i="17"/>
  <c r="I58" i="17"/>
  <c r="J59" i="17"/>
  <c r="K60" i="17"/>
  <c r="L61" i="17"/>
  <c r="M62" i="17"/>
  <c r="O62" i="17" s="1"/>
  <c r="P62" i="17" s="1"/>
  <c r="N63" i="17"/>
  <c r="H65" i="17"/>
  <c r="I66" i="17"/>
  <c r="J67" i="17"/>
  <c r="K68" i="17"/>
  <c r="L69" i="17"/>
  <c r="M70" i="17"/>
  <c r="N71" i="17"/>
  <c r="H73" i="17"/>
  <c r="I74" i="17"/>
  <c r="J75" i="17"/>
  <c r="K76" i="17"/>
  <c r="L77" i="17"/>
  <c r="M78" i="17"/>
  <c r="N79" i="17"/>
  <c r="H81" i="17"/>
  <c r="I82" i="17"/>
  <c r="J83" i="17"/>
  <c r="K84" i="17"/>
  <c r="L85" i="17"/>
  <c r="J86" i="17"/>
  <c r="H87" i="17"/>
  <c r="N87" i="17"/>
  <c r="K88" i="17"/>
  <c r="H89" i="17"/>
  <c r="L89" i="17"/>
  <c r="I90" i="17"/>
  <c r="M90" i="17"/>
  <c r="J91" i="17"/>
  <c r="N91" i="17"/>
  <c r="K92" i="17"/>
  <c r="H93" i="17"/>
  <c r="L93" i="17"/>
  <c r="I94" i="17"/>
  <c r="M94" i="17"/>
  <c r="J95" i="17"/>
  <c r="N95" i="17"/>
  <c r="K96" i="17"/>
  <c r="H97" i="17"/>
  <c r="L97" i="17"/>
  <c r="I98" i="17"/>
  <c r="M98" i="17"/>
  <c r="J99" i="17"/>
  <c r="N99" i="17"/>
  <c r="K100" i="17"/>
  <c r="H101" i="17"/>
  <c r="L101" i="17"/>
  <c r="I102" i="17"/>
  <c r="M102" i="17"/>
  <c r="L100" i="17"/>
  <c r="M101" i="17"/>
  <c r="N102" i="17"/>
  <c r="C30" i="36"/>
  <c r="D30" i="36"/>
  <c r="B31" i="36"/>
  <c r="C31" i="36"/>
  <c r="D31" i="36"/>
  <c r="B32" i="36"/>
  <c r="C32" i="36"/>
  <c r="D32" i="36"/>
  <c r="X5" i="17" a="1"/>
  <c r="V5" i="38" a="1"/>
  <c r="M97" i="38" l="1"/>
  <c r="N97" i="38" s="1"/>
  <c r="M81" i="38"/>
  <c r="N81" i="38" s="1"/>
  <c r="M65" i="38"/>
  <c r="N65" i="38" s="1"/>
  <c r="A9" i="41"/>
  <c r="J8" i="41"/>
  <c r="L8" i="41" s="1"/>
  <c r="M8" i="41" s="1"/>
  <c r="O10" i="17"/>
  <c r="P10" i="17" s="1"/>
  <c r="O98" i="17"/>
  <c r="P98" i="17" s="1"/>
  <c r="O26" i="17"/>
  <c r="P26" i="17" s="1"/>
  <c r="M88" i="38"/>
  <c r="N88" i="38" s="1"/>
  <c r="M72" i="38"/>
  <c r="N72" i="38" s="1"/>
  <c r="M53" i="38"/>
  <c r="N53" i="38" s="1"/>
  <c r="M45" i="38"/>
  <c r="N45" i="38" s="1"/>
  <c r="M13" i="38"/>
  <c r="N13" i="38" s="1"/>
  <c r="M5" i="38"/>
  <c r="N5" i="38" s="1"/>
  <c r="O74" i="17"/>
  <c r="P74" i="17" s="1"/>
  <c r="O94" i="17"/>
  <c r="P94" i="17" s="1"/>
  <c r="O70" i="17"/>
  <c r="P70" i="17" s="1"/>
  <c r="O20" i="17"/>
  <c r="P20" i="17" s="1"/>
  <c r="M90" i="38"/>
  <c r="N90" i="38" s="1"/>
  <c r="M74" i="38"/>
  <c r="N74" i="38" s="1"/>
  <c r="M99" i="38"/>
  <c r="N99" i="38" s="1"/>
  <c r="M83" i="38"/>
  <c r="N83" i="38" s="1"/>
  <c r="M67" i="38"/>
  <c r="N67" i="38" s="1"/>
  <c r="O54" i="17"/>
  <c r="P54" i="17" s="1"/>
  <c r="O22" i="17"/>
  <c r="P22" i="17" s="1"/>
  <c r="M98" i="38"/>
  <c r="N98" i="38" s="1"/>
  <c r="M82" i="38"/>
  <c r="N82" i="38" s="1"/>
  <c r="M66" i="38"/>
  <c r="N66" i="38" s="1"/>
  <c r="M91" i="38"/>
  <c r="N91" i="38" s="1"/>
  <c r="M75" i="38"/>
  <c r="N75" i="38" s="1"/>
  <c r="M27" i="38"/>
  <c r="N27" i="38" s="1"/>
  <c r="M11" i="38"/>
  <c r="N11" i="38" s="1"/>
  <c r="O101" i="17"/>
  <c r="P101" i="17" s="1"/>
  <c r="O95" i="17"/>
  <c r="P95" i="17" s="1"/>
  <c r="O72" i="17"/>
  <c r="P72" i="17" s="1"/>
  <c r="O96" i="17"/>
  <c r="P96" i="17" s="1"/>
  <c r="O97" i="17"/>
  <c r="P97" i="17" s="1"/>
  <c r="O85" i="17"/>
  <c r="P85" i="17" s="1"/>
  <c r="O73" i="17"/>
  <c r="P73" i="17" s="1"/>
  <c r="O57" i="17"/>
  <c r="P57" i="17" s="1"/>
  <c r="O67" i="17"/>
  <c r="P67" i="17" s="1"/>
  <c r="O46" i="17"/>
  <c r="P46" i="17" s="1"/>
  <c r="O30" i="17"/>
  <c r="P30" i="17" s="1"/>
  <c r="O39" i="17"/>
  <c r="P39" i="17" s="1"/>
  <c r="O23" i="17"/>
  <c r="P23" i="17" s="1"/>
  <c r="O7" i="17"/>
  <c r="P7" i="17" s="1"/>
  <c r="O41" i="17"/>
  <c r="P41" i="17" s="1"/>
  <c r="O25" i="17"/>
  <c r="P25" i="17" s="1"/>
  <c r="O9" i="17"/>
  <c r="P9" i="17" s="1"/>
  <c r="M39" i="38"/>
  <c r="N39" i="38" s="1"/>
  <c r="M54" i="38"/>
  <c r="N54" i="38" s="1"/>
  <c r="O78" i="17"/>
  <c r="P78" i="17" s="1"/>
  <c r="O99" i="17"/>
  <c r="P99" i="17" s="1"/>
  <c r="O100" i="17"/>
  <c r="P100" i="17" s="1"/>
  <c r="O86" i="17"/>
  <c r="P86" i="17" s="1"/>
  <c r="O84" i="17"/>
  <c r="P84" i="17" s="1"/>
  <c r="O52" i="17"/>
  <c r="P52" i="17" s="1"/>
  <c r="O77" i="17"/>
  <c r="P77" i="17" s="1"/>
  <c r="O71" i="17"/>
  <c r="P71" i="17" s="1"/>
  <c r="O27" i="17"/>
  <c r="P27" i="17" s="1"/>
  <c r="O45" i="17"/>
  <c r="P45" i="17" s="1"/>
  <c r="O102" i="17"/>
  <c r="P102" i="17" s="1"/>
  <c r="O56" i="17"/>
  <c r="P56" i="17" s="1"/>
  <c r="O75" i="17"/>
  <c r="P75" i="17" s="1"/>
  <c r="O47" i="17"/>
  <c r="P47" i="17" s="1"/>
  <c r="O28" i="17"/>
  <c r="P28" i="17" s="1"/>
  <c r="O12" i="17"/>
  <c r="P12" i="17" s="1"/>
  <c r="O49" i="17"/>
  <c r="P49" i="17" s="1"/>
  <c r="M51" i="38"/>
  <c r="N51" i="38" s="1"/>
  <c r="M35" i="38"/>
  <c r="N35" i="38" s="1"/>
  <c r="M19" i="38"/>
  <c r="N19" i="38" s="1"/>
  <c r="M58" i="38"/>
  <c r="N58" i="38" s="1"/>
  <c r="M50" i="38"/>
  <c r="N50" i="38" s="1"/>
  <c r="M42" i="38"/>
  <c r="N42" i="38" s="1"/>
  <c r="M34" i="38"/>
  <c r="N34" i="38" s="1"/>
  <c r="M26" i="38"/>
  <c r="N26" i="38" s="1"/>
  <c r="M18" i="38"/>
  <c r="N18" i="38" s="1"/>
  <c r="M10" i="38"/>
  <c r="N10" i="38" s="1"/>
  <c r="V8" i="38"/>
  <c r="V7" i="38"/>
  <c r="V5" i="38"/>
  <c r="V9" i="38"/>
  <c r="V6" i="38"/>
  <c r="X9" i="17"/>
  <c r="X10" i="17"/>
  <c r="X8" i="17"/>
  <c r="X7" i="17"/>
  <c r="X6" i="17"/>
  <c r="X5" i="17"/>
  <c r="O34" i="17"/>
  <c r="P34" i="17" s="1"/>
  <c r="O61" i="17"/>
  <c r="P61" i="17" s="1"/>
  <c r="O87" i="17"/>
  <c r="P87" i="17" s="1"/>
  <c r="O55" i="17"/>
  <c r="P55" i="17" s="1"/>
  <c r="O43" i="17"/>
  <c r="P43" i="17" s="1"/>
  <c r="O11" i="17"/>
  <c r="P11" i="17" s="1"/>
  <c r="N103" i="17"/>
  <c r="AN6" i="17" s="1"/>
  <c r="O24" i="17"/>
  <c r="P24" i="17" s="1"/>
  <c r="O8" i="17"/>
  <c r="P8" i="17" s="1"/>
  <c r="O29" i="17"/>
  <c r="P29" i="17" s="1"/>
  <c r="O13" i="17"/>
  <c r="P13" i="17" s="1"/>
  <c r="O83" i="17"/>
  <c r="P83" i="17" s="1"/>
  <c r="O4" i="17"/>
  <c r="M103" i="17"/>
  <c r="O18" i="17"/>
  <c r="P18" i="17" s="1"/>
  <c r="O88" i="17"/>
  <c r="P88" i="17" s="1"/>
  <c r="O89" i="17"/>
  <c r="P89" i="17" s="1"/>
  <c r="O81" i="17"/>
  <c r="P81" i="17" s="1"/>
  <c r="O31" i="17"/>
  <c r="P31" i="17" s="1"/>
  <c r="O15" i="17"/>
  <c r="P15" i="17" s="1"/>
  <c r="O33" i="17"/>
  <c r="P33" i="17" s="1"/>
  <c r="O17" i="17"/>
  <c r="P17" i="17" s="1"/>
  <c r="AA7" i="17"/>
  <c r="M43" i="38"/>
  <c r="N43" i="38" s="1"/>
  <c r="L103" i="38"/>
  <c r="AK6" i="38" s="1"/>
  <c r="O82" i="17"/>
  <c r="P82" i="17" s="1"/>
  <c r="O60" i="17"/>
  <c r="P60" i="17" s="1"/>
  <c r="O65" i="17"/>
  <c r="P65" i="17" s="1"/>
  <c r="O59" i="17"/>
  <c r="P59" i="17" s="1"/>
  <c r="M102" i="38"/>
  <c r="N102" i="38" s="1"/>
  <c r="M37" i="38"/>
  <c r="N37" i="38" s="1"/>
  <c r="M29" i="38"/>
  <c r="N29" i="38" s="1"/>
  <c r="M21" i="38"/>
  <c r="N21" i="38" s="1"/>
  <c r="M52" i="38"/>
  <c r="N52" i="38" s="1"/>
  <c r="M44" i="38"/>
  <c r="N44" i="38" s="1"/>
  <c r="M36" i="38"/>
  <c r="N36" i="38" s="1"/>
  <c r="M28" i="38"/>
  <c r="N28" i="38" s="1"/>
  <c r="M20" i="38"/>
  <c r="N20" i="38" s="1"/>
  <c r="M12" i="38"/>
  <c r="N12" i="38" s="1"/>
  <c r="K103" i="38"/>
  <c r="M4" i="38"/>
  <c r="M85" i="38"/>
  <c r="N85" i="38" s="1"/>
  <c r="M76" i="38"/>
  <c r="N76" i="38" s="1"/>
  <c r="M60" i="38"/>
  <c r="N60" i="38" s="1"/>
  <c r="M55" i="38"/>
  <c r="N55" i="38" s="1"/>
  <c r="M31" i="38"/>
  <c r="N31" i="38" s="1"/>
  <c r="M23" i="38"/>
  <c r="N23" i="38" s="1"/>
  <c r="M15" i="38"/>
  <c r="N15" i="38" s="1"/>
  <c r="M7" i="38"/>
  <c r="N7" i="38" s="1"/>
  <c r="M46" i="38"/>
  <c r="N46" i="38" s="1"/>
  <c r="M38" i="38"/>
  <c r="N38" i="38" s="1"/>
  <c r="M30" i="38"/>
  <c r="N30" i="38" s="1"/>
  <c r="M22" i="38"/>
  <c r="N22" i="38" s="1"/>
  <c r="M14" i="38"/>
  <c r="N14" i="38" s="1"/>
  <c r="M6" i="38"/>
  <c r="N6" i="38" s="1"/>
  <c r="M101" i="38"/>
  <c r="N101" i="38" s="1"/>
  <c r="M69" i="38"/>
  <c r="N69" i="38" s="1"/>
  <c r="M92" i="38"/>
  <c r="N92" i="38" s="1"/>
  <c r="M47" i="38"/>
  <c r="N47" i="38" s="1"/>
  <c r="Y7" i="38"/>
  <c r="O90" i="17"/>
  <c r="P90" i="17" s="1"/>
  <c r="O36" i="17"/>
  <c r="P36" i="17" s="1"/>
  <c r="O91" i="17"/>
  <c r="P91" i="17" s="1"/>
  <c r="O64" i="17"/>
  <c r="P64" i="17" s="1"/>
  <c r="O40" i="17"/>
  <c r="P40" i="17" s="1"/>
  <c r="O92" i="17"/>
  <c r="P92" i="17" s="1"/>
  <c r="O66" i="17"/>
  <c r="P66" i="17" s="1"/>
  <c r="O93" i="17"/>
  <c r="P93" i="17" s="1"/>
  <c r="O68" i="17"/>
  <c r="P68" i="17" s="1"/>
  <c r="O48" i="17"/>
  <c r="P48" i="17" s="1"/>
  <c r="O69" i="17"/>
  <c r="P69" i="17" s="1"/>
  <c r="O53" i="17"/>
  <c r="P53" i="17" s="1"/>
  <c r="O50" i="17"/>
  <c r="P50" i="17" s="1"/>
  <c r="O79" i="17"/>
  <c r="P79" i="17" s="1"/>
  <c r="O63" i="17"/>
  <c r="P63" i="17" s="1"/>
  <c r="O38" i="17"/>
  <c r="P38" i="17" s="1"/>
  <c r="O51" i="17"/>
  <c r="P51" i="17" s="1"/>
  <c r="O35" i="17"/>
  <c r="P35" i="17" s="1"/>
  <c r="O19" i="17"/>
  <c r="P19" i="17" s="1"/>
  <c r="O32" i="17"/>
  <c r="P32" i="17" s="1"/>
  <c r="O16" i="17"/>
  <c r="P16" i="17" s="1"/>
  <c r="O37" i="17"/>
  <c r="P37" i="17" s="1"/>
  <c r="O21" i="17"/>
  <c r="P21" i="17" s="1"/>
  <c r="O5" i="17"/>
  <c r="P5" i="17" s="1"/>
  <c r="O6" i="17"/>
  <c r="P6" i="17" s="1"/>
  <c r="M89" i="38"/>
  <c r="N89" i="38" s="1"/>
  <c r="M73" i="38"/>
  <c r="N73" i="38" s="1"/>
  <c r="M94" i="38"/>
  <c r="N94" i="38" s="1"/>
  <c r="M78" i="38"/>
  <c r="N78" i="38" s="1"/>
  <c r="M62" i="38"/>
  <c r="N62" i="38" s="1"/>
  <c r="M87" i="38"/>
  <c r="N87" i="38" s="1"/>
  <c r="M71" i="38"/>
  <c r="N71" i="38" s="1"/>
  <c r="M96" i="38"/>
  <c r="N96" i="38" s="1"/>
  <c r="M80" i="38"/>
  <c r="N80" i="38" s="1"/>
  <c r="M64" i="38"/>
  <c r="N64" i="38" s="1"/>
  <c r="M59" i="38"/>
  <c r="N59" i="38" s="1"/>
  <c r="M57" i="38"/>
  <c r="N57" i="38" s="1"/>
  <c r="M49" i="38"/>
  <c r="N49" i="38" s="1"/>
  <c r="M41" i="38"/>
  <c r="N41" i="38" s="1"/>
  <c r="M33" i="38"/>
  <c r="N33" i="38" s="1"/>
  <c r="M25" i="38"/>
  <c r="N25" i="38" s="1"/>
  <c r="M17" i="38"/>
  <c r="N17" i="38" s="1"/>
  <c r="M9" i="38"/>
  <c r="N9" i="38" s="1"/>
  <c r="M56" i="38"/>
  <c r="N56" i="38" s="1"/>
  <c r="M48" i="38"/>
  <c r="N48" i="38" s="1"/>
  <c r="M40" i="38"/>
  <c r="N40" i="38" s="1"/>
  <c r="M32" i="38"/>
  <c r="N32" i="38" s="1"/>
  <c r="M24" i="38"/>
  <c r="N24" i="38" s="1"/>
  <c r="M16" i="38"/>
  <c r="N16" i="38" s="1"/>
  <c r="M8" i="38"/>
  <c r="N8" i="38" s="1"/>
  <c r="AD16" i="17" l="1"/>
  <c r="AH16" i="17" s="1"/>
  <c r="AB20" i="38"/>
  <c r="AF20" i="38" s="1"/>
  <c r="AD14" i="17" a="1"/>
  <c r="AD18" i="17" s="1"/>
  <c r="AH18" i="17" s="1"/>
  <c r="AB16" i="38"/>
  <c r="AF16" i="38" s="1"/>
  <c r="AB16" i="38" a="1"/>
  <c r="AB17" i="38" s="1"/>
  <c r="AF17" i="38" s="1"/>
  <c r="A10" i="41"/>
  <c r="J9" i="41"/>
  <c r="L9" i="41" s="1"/>
  <c r="M9" i="41" s="1"/>
  <c r="O59" i="38"/>
  <c r="P59" i="38" s="1"/>
  <c r="Q59" i="38" s="1"/>
  <c r="T59" i="38" s="1"/>
  <c r="Q68" i="17"/>
  <c r="Q8" i="17"/>
  <c r="Q63" i="17"/>
  <c r="T63" i="17" s="1"/>
  <c r="Q98" i="17"/>
  <c r="T98" i="17" s="1"/>
  <c r="Q51" i="17"/>
  <c r="R51" i="17" s="1"/>
  <c r="O48" i="38"/>
  <c r="O98" i="38"/>
  <c r="R98" i="38" s="1"/>
  <c r="O74" i="38"/>
  <c r="R74" i="38" s="1"/>
  <c r="Q42" i="17"/>
  <c r="T42" i="17" s="1"/>
  <c r="O95" i="38"/>
  <c r="O62" i="38"/>
  <c r="S62" i="38" s="1"/>
  <c r="Q41" i="17"/>
  <c r="U41" i="17" s="1"/>
  <c r="Q80" i="17"/>
  <c r="T80" i="17" s="1"/>
  <c r="Q23" i="17"/>
  <c r="Q56" i="17"/>
  <c r="T56" i="17" s="1"/>
  <c r="Q89" i="17"/>
  <c r="T89" i="17" s="1"/>
  <c r="Q29" i="17"/>
  <c r="T29" i="17" s="1"/>
  <c r="O40" i="38"/>
  <c r="R40" i="38" s="1"/>
  <c r="O87" i="38"/>
  <c r="S87" i="38" s="1"/>
  <c r="O51" i="38"/>
  <c r="S51" i="38" s="1"/>
  <c r="O43" i="38"/>
  <c r="R43" i="38" s="1"/>
  <c r="O90" i="38"/>
  <c r="O54" i="38"/>
  <c r="R54" i="38" s="1"/>
  <c r="Q34" i="17"/>
  <c r="T34" i="17" s="1"/>
  <c r="Q7" i="17"/>
  <c r="T7" i="17" s="1"/>
  <c r="Q82" i="17"/>
  <c r="Q13" i="17"/>
  <c r="R13" i="17" s="1"/>
  <c r="S13" i="17" s="1"/>
  <c r="V13" i="17" s="1"/>
  <c r="O32" i="38"/>
  <c r="R32" i="38" s="1"/>
  <c r="O79" i="38"/>
  <c r="R79" i="38" s="1"/>
  <c r="O24" i="38"/>
  <c r="O35" i="38"/>
  <c r="R35" i="38" s="1"/>
  <c r="O82" i="38"/>
  <c r="R82" i="38" s="1"/>
  <c r="O27" i="38"/>
  <c r="S27" i="38" s="1"/>
  <c r="Q4" i="17"/>
  <c r="Q67" i="17"/>
  <c r="R67" i="17" s="1"/>
  <c r="Q43" i="17"/>
  <c r="R43" i="17" s="1"/>
  <c r="S43" i="17" s="1"/>
  <c r="V43" i="17" s="1"/>
  <c r="Q92" i="17"/>
  <c r="U92" i="17" s="1"/>
  <c r="Q18" i="17"/>
  <c r="Q49" i="17"/>
  <c r="T49" i="17" s="1"/>
  <c r="Q88" i="17"/>
  <c r="U88" i="17" s="1"/>
  <c r="Q24" i="17"/>
  <c r="R24" i="17" s="1"/>
  <c r="S24" i="17" s="1"/>
  <c r="V24" i="17" s="1"/>
  <c r="Q69" i="17"/>
  <c r="O78" i="38"/>
  <c r="S78" i="38" s="1"/>
  <c r="O17" i="38"/>
  <c r="S17" i="38" s="1"/>
  <c r="O67" i="38"/>
  <c r="S67" i="38" s="1"/>
  <c r="O9" i="38"/>
  <c r="O18" i="38"/>
  <c r="P18" i="38" s="1"/>
  <c r="Q18" i="38" s="1"/>
  <c r="T18" i="38" s="1"/>
  <c r="O70" i="38"/>
  <c r="R70" i="38" s="1"/>
  <c r="O10" i="38"/>
  <c r="S10" i="38" s="1"/>
  <c r="Q86" i="17"/>
  <c r="Q37" i="17"/>
  <c r="T37" i="17" s="1"/>
  <c r="Q14" i="17"/>
  <c r="T14" i="17" s="1"/>
  <c r="Q75" i="17"/>
  <c r="T75" i="17" s="1"/>
  <c r="Q48" i="17"/>
  <c r="Q19" i="17"/>
  <c r="T19" i="17" s="1"/>
  <c r="Q81" i="17"/>
  <c r="T81" i="17" s="1"/>
  <c r="Q55" i="17"/>
  <c r="U55" i="17" s="1"/>
  <c r="Q20" i="17"/>
  <c r="Q85" i="17"/>
  <c r="U85" i="17" s="1"/>
  <c r="Q66" i="17"/>
  <c r="R66" i="17" s="1"/>
  <c r="Q25" i="17"/>
  <c r="T25" i="17" s="1"/>
  <c r="O77" i="38"/>
  <c r="O38" i="38"/>
  <c r="P38" i="38" s="1"/>
  <c r="O101" i="38"/>
  <c r="R101" i="38" s="1"/>
  <c r="O85" i="38"/>
  <c r="P85" i="38" s="1"/>
  <c r="Q85" i="38" s="1"/>
  <c r="T85" i="38" s="1"/>
  <c r="O65" i="38"/>
  <c r="O30" i="38"/>
  <c r="S30" i="38" s="1"/>
  <c r="O7" i="38"/>
  <c r="R7" i="38" s="1"/>
  <c r="O41" i="38"/>
  <c r="S41" i="38" s="1"/>
  <c r="O16" i="38"/>
  <c r="O88" i="38"/>
  <c r="R88" i="38" s="1"/>
  <c r="O80" i="38"/>
  <c r="P80" i="38" s="1"/>
  <c r="Q80" i="38" s="1"/>
  <c r="T80" i="38" s="1"/>
  <c r="O60" i="38"/>
  <c r="P60" i="38" s="1"/>
  <c r="Q60" i="38" s="1"/>
  <c r="T60" i="38" s="1"/>
  <c r="O25" i="38"/>
  <c r="Q94" i="17"/>
  <c r="R94" i="17" s="1"/>
  <c r="Q79" i="17"/>
  <c r="R79" i="17" s="1"/>
  <c r="Q52" i="17"/>
  <c r="U52" i="17" s="1"/>
  <c r="Q36" i="17"/>
  <c r="Q26" i="17"/>
  <c r="R26" i="17" s="1"/>
  <c r="S26" i="17" s="1"/>
  <c r="V26" i="17" s="1"/>
  <c r="Q10" i="17"/>
  <c r="T10" i="17" s="1"/>
  <c r="Q95" i="17"/>
  <c r="U95" i="17" s="1"/>
  <c r="Q74" i="17"/>
  <c r="Q60" i="17"/>
  <c r="R60" i="17" s="1"/>
  <c r="Q47" i="17"/>
  <c r="T47" i="17" s="1"/>
  <c r="Q31" i="17"/>
  <c r="R31" i="17" s="1"/>
  <c r="S31" i="17" s="1"/>
  <c r="V31" i="17" s="1"/>
  <c r="Q15" i="17"/>
  <c r="Q99" i="17"/>
  <c r="T99" i="17" s="1"/>
  <c r="Q76" i="17"/>
  <c r="R76" i="17" s="1"/>
  <c r="S76" i="17" s="1"/>
  <c r="V76" i="17" s="1"/>
  <c r="Q61" i="17"/>
  <c r="R61" i="17" s="1"/>
  <c r="S61" i="17" s="1"/>
  <c r="V61" i="17" s="1"/>
  <c r="Q54" i="17"/>
  <c r="Q32" i="17"/>
  <c r="T32" i="17" s="1"/>
  <c r="Q16" i="17"/>
  <c r="R16" i="17" s="1"/>
  <c r="Q100" i="17"/>
  <c r="T100" i="17" s="1"/>
  <c r="Q84" i="17"/>
  <c r="Q77" i="17"/>
  <c r="T77" i="17" s="1"/>
  <c r="Q62" i="17"/>
  <c r="U62" i="17" s="1"/>
  <c r="Q40" i="17"/>
  <c r="U40" i="17" s="1"/>
  <c r="Q21" i="17"/>
  <c r="Q5" i="17"/>
  <c r="R5" i="17" s="1"/>
  <c r="O76" i="38"/>
  <c r="R76" i="38" s="1"/>
  <c r="O44" i="38"/>
  <c r="P44" i="38" s="1"/>
  <c r="O36" i="38"/>
  <c r="O21" i="38"/>
  <c r="P21" i="38" s="1"/>
  <c r="Q21" i="38" s="1"/>
  <c r="T21" i="38" s="1"/>
  <c r="O99" i="38"/>
  <c r="P99" i="38" s="1"/>
  <c r="Q99" i="38" s="1"/>
  <c r="T99" i="38" s="1"/>
  <c r="O91" i="38"/>
  <c r="P91" i="38" s="1"/>
  <c r="Q91" i="38" s="1"/>
  <c r="T91" i="38" s="1"/>
  <c r="O83" i="38"/>
  <c r="O71" i="38"/>
  <c r="P71" i="38" s="1"/>
  <c r="Q71" i="38" s="1"/>
  <c r="T71" i="38" s="1"/>
  <c r="O63" i="38"/>
  <c r="S63" i="38" s="1"/>
  <c r="O55" i="38"/>
  <c r="R55" i="38" s="1"/>
  <c r="O28" i="38"/>
  <c r="O13" i="38"/>
  <c r="P13" i="38" s="1"/>
  <c r="Q13" i="38" s="1"/>
  <c r="T13" i="38" s="1"/>
  <c r="O5" i="38"/>
  <c r="P5" i="38" s="1"/>
  <c r="O47" i="38"/>
  <c r="P47" i="38" s="1"/>
  <c r="Q47" i="38" s="1"/>
  <c r="T47" i="38" s="1"/>
  <c r="O39" i="38"/>
  <c r="O22" i="38"/>
  <c r="P22" i="38" s="1"/>
  <c r="Q22" i="38" s="1"/>
  <c r="T22" i="38" s="1"/>
  <c r="O102" i="38"/>
  <c r="S102" i="38" s="1"/>
  <c r="O94" i="38"/>
  <c r="R94" i="38" s="1"/>
  <c r="O86" i="38"/>
  <c r="O75" i="38"/>
  <c r="P75" i="38" s="1"/>
  <c r="O66" i="38"/>
  <c r="S66" i="38" s="1"/>
  <c r="O58" i="38"/>
  <c r="R58" i="38" s="1"/>
  <c r="O31" i="38"/>
  <c r="O14" i="38"/>
  <c r="S14" i="38" s="1"/>
  <c r="O6" i="38"/>
  <c r="R6" i="38" s="1"/>
  <c r="M103" i="38"/>
  <c r="Y3" i="38" s="1"/>
  <c r="Y17" i="38"/>
  <c r="N4" i="38"/>
  <c r="O103" i="17"/>
  <c r="AA17" i="17"/>
  <c r="P4" i="17"/>
  <c r="Q96" i="17"/>
  <c r="T96" i="17" s="1"/>
  <c r="Q59" i="17"/>
  <c r="U59" i="17" s="1"/>
  <c r="Q30" i="17"/>
  <c r="U30" i="17" s="1"/>
  <c r="Q97" i="17"/>
  <c r="Q64" i="17"/>
  <c r="T64" i="17" s="1"/>
  <c r="Q38" i="17"/>
  <c r="U38" i="17" s="1"/>
  <c r="Q102" i="17"/>
  <c r="U102" i="17" s="1"/>
  <c r="Q65" i="17"/>
  <c r="Q39" i="17"/>
  <c r="R39" i="17" s="1"/>
  <c r="S39" i="17" s="1"/>
  <c r="V39" i="17" s="1"/>
  <c r="Q101" i="17"/>
  <c r="R101" i="17" s="1"/>
  <c r="Q78" i="17"/>
  <c r="T78" i="17" s="1"/>
  <c r="Q44" i="17"/>
  <c r="Q9" i="17"/>
  <c r="R9" i="17" s="1"/>
  <c r="S9" i="17" s="1"/>
  <c r="V9" i="17" s="1"/>
  <c r="O46" i="38"/>
  <c r="P46" i="38" s="1"/>
  <c r="O23" i="38"/>
  <c r="S23" i="38" s="1"/>
  <c r="O93" i="38"/>
  <c r="P93" i="38" s="1"/>
  <c r="Q93" i="38" s="1"/>
  <c r="T93" i="38" s="1"/>
  <c r="O73" i="38"/>
  <c r="S73" i="38" s="1"/>
  <c r="O57" i="38"/>
  <c r="S57" i="38" s="1"/>
  <c r="O15" i="38"/>
  <c r="P15" i="38" s="1"/>
  <c r="Q15" i="38" s="1"/>
  <c r="T15" i="38" s="1"/>
  <c r="O49" i="38"/>
  <c r="S49" i="38" s="1"/>
  <c r="O33" i="38"/>
  <c r="P33" i="38" s="1"/>
  <c r="O96" i="38"/>
  <c r="P96" i="38" s="1"/>
  <c r="Q96" i="38" s="1"/>
  <c r="T96" i="38" s="1"/>
  <c r="O68" i="38"/>
  <c r="S68" i="38" s="1"/>
  <c r="O52" i="38"/>
  <c r="S52" i="38" s="1"/>
  <c r="O8" i="38"/>
  <c r="P8" i="38" s="1"/>
  <c r="AA3" i="17"/>
  <c r="AM6" i="17"/>
  <c r="Q93" i="17"/>
  <c r="U93" i="17" s="1"/>
  <c r="Q72" i="17"/>
  <c r="U72" i="17" s="1"/>
  <c r="Q45" i="17"/>
  <c r="T45" i="17" s="1"/>
  <c r="Q35" i="17"/>
  <c r="U35" i="17" s="1"/>
  <c r="Q22" i="17"/>
  <c r="T22" i="17" s="1"/>
  <c r="Q6" i="17"/>
  <c r="T6" i="17" s="1"/>
  <c r="Q87" i="17"/>
  <c r="R87" i="17" s="1"/>
  <c r="Q73" i="17"/>
  <c r="T73" i="17" s="1"/>
  <c r="Q53" i="17"/>
  <c r="T53" i="17" s="1"/>
  <c r="Q46" i="17"/>
  <c r="R46" i="17" s="1"/>
  <c r="S46" i="17" s="1"/>
  <c r="V46" i="17" s="1"/>
  <c r="Q27" i="17"/>
  <c r="U27" i="17" s="1"/>
  <c r="Q11" i="17"/>
  <c r="T11" i="17" s="1"/>
  <c r="Q90" i="17"/>
  <c r="U90" i="17" s="1"/>
  <c r="Q70" i="17"/>
  <c r="U70" i="17" s="1"/>
  <c r="Q57" i="17"/>
  <c r="U57" i="17" s="1"/>
  <c r="Q50" i="17"/>
  <c r="U50" i="17" s="1"/>
  <c r="Q28" i="17"/>
  <c r="U28" i="17" s="1"/>
  <c r="Q12" i="17"/>
  <c r="T12" i="17" s="1"/>
  <c r="Q91" i="17"/>
  <c r="U91" i="17" s="1"/>
  <c r="Q83" i="17"/>
  <c r="T83" i="17" s="1"/>
  <c r="Q71" i="17"/>
  <c r="U71" i="17" s="1"/>
  <c r="Q58" i="17"/>
  <c r="U58" i="17" s="1"/>
  <c r="Q33" i="17"/>
  <c r="R33" i="17" s="1"/>
  <c r="S33" i="17" s="1"/>
  <c r="V33" i="17" s="1"/>
  <c r="Q17" i="17"/>
  <c r="T17" i="17" s="1"/>
  <c r="O50" i="38"/>
  <c r="O42" i="38"/>
  <c r="P42" i="38" s="1"/>
  <c r="Q42" i="38" s="1"/>
  <c r="T42" i="38" s="1"/>
  <c r="O34" i="38"/>
  <c r="S34" i="38" s="1"/>
  <c r="O19" i="38"/>
  <c r="S19" i="38" s="1"/>
  <c r="O97" i="38"/>
  <c r="O89" i="38"/>
  <c r="P89" i="38" s="1"/>
  <c r="Q89" i="38" s="1"/>
  <c r="T89" i="38" s="1"/>
  <c r="O81" i="38"/>
  <c r="S81" i="38" s="1"/>
  <c r="O69" i="38"/>
  <c r="S69" i="38" s="1"/>
  <c r="O61" i="38"/>
  <c r="O53" i="38"/>
  <c r="P53" i="38" s="1"/>
  <c r="Q53" i="38" s="1"/>
  <c r="T53" i="38" s="1"/>
  <c r="O26" i="38"/>
  <c r="S26" i="38" s="1"/>
  <c r="O11" i="38"/>
  <c r="S11" i="38" s="1"/>
  <c r="O4" i="38"/>
  <c r="O45" i="38"/>
  <c r="R45" i="38" s="1"/>
  <c r="O37" i="38"/>
  <c r="R37" i="38" s="1"/>
  <c r="O20" i="38"/>
  <c r="P20" i="38" s="1"/>
  <c r="Q20" i="38" s="1"/>
  <c r="T20" i="38" s="1"/>
  <c r="O100" i="38"/>
  <c r="O92" i="38"/>
  <c r="S92" i="38" s="1"/>
  <c r="O84" i="38"/>
  <c r="R84" i="38" s="1"/>
  <c r="O72" i="38"/>
  <c r="R72" i="38" s="1"/>
  <c r="O64" i="38"/>
  <c r="R64" i="38" s="1"/>
  <c r="O56" i="38"/>
  <c r="R56" i="38" s="1"/>
  <c r="O29" i="38"/>
  <c r="S29" i="38" s="1"/>
  <c r="O12" i="38"/>
  <c r="S12" i="38" s="1"/>
  <c r="AJ6" i="38"/>
  <c r="R77" i="38"/>
  <c r="S77" i="38"/>
  <c r="P77" i="38"/>
  <c r="S46" i="38"/>
  <c r="R38" i="38"/>
  <c r="R23" i="38"/>
  <c r="S101" i="38"/>
  <c r="R93" i="38"/>
  <c r="S65" i="38"/>
  <c r="R65" i="38"/>
  <c r="P65" i="38"/>
  <c r="Q65" i="38" s="1"/>
  <c r="T65" i="38" s="1"/>
  <c r="P57" i="38"/>
  <c r="Q57" i="38" s="1"/>
  <c r="T57" i="38" s="1"/>
  <c r="R30" i="38"/>
  <c r="S15" i="38"/>
  <c r="P7" i="38"/>
  <c r="Q7" i="38" s="1"/>
  <c r="T7" i="38" s="1"/>
  <c r="R49" i="38"/>
  <c r="S16" i="38"/>
  <c r="P16" i="38"/>
  <c r="Q16" i="38" s="1"/>
  <c r="T16" i="38" s="1"/>
  <c r="R16" i="38"/>
  <c r="R96" i="38"/>
  <c r="P88" i="38"/>
  <c r="Q88" i="38" s="1"/>
  <c r="T88" i="38" s="1"/>
  <c r="R80" i="38"/>
  <c r="S25" i="38"/>
  <c r="P25" i="38"/>
  <c r="Q25" i="38" s="1"/>
  <c r="T25" i="38" s="1"/>
  <c r="R25" i="38"/>
  <c r="S76" i="38"/>
  <c r="S36" i="38"/>
  <c r="P36" i="38"/>
  <c r="R36" i="38"/>
  <c r="S99" i="38"/>
  <c r="S91" i="38"/>
  <c r="P83" i="38"/>
  <c r="Q83" i="38" s="1"/>
  <c r="T83" i="38" s="1"/>
  <c r="R83" i="38"/>
  <c r="S83" i="38"/>
  <c r="P55" i="38"/>
  <c r="Q55" i="38" s="1"/>
  <c r="T55" i="38" s="1"/>
  <c r="S28" i="38"/>
  <c r="P28" i="38"/>
  <c r="Q28" i="38" s="1"/>
  <c r="T28" i="38" s="1"/>
  <c r="R28" i="38"/>
  <c r="S5" i="38"/>
  <c r="R47" i="38"/>
  <c r="S39" i="38"/>
  <c r="R39" i="38"/>
  <c r="P39" i="38"/>
  <c r="Q39" i="38" s="1"/>
  <c r="T39" i="38" s="1"/>
  <c r="P102" i="38"/>
  <c r="Q102" i="38" s="1"/>
  <c r="T102" i="38" s="1"/>
  <c r="P94" i="38"/>
  <c r="Q94" i="38" s="1"/>
  <c r="T94" i="38" s="1"/>
  <c r="P86" i="38"/>
  <c r="Q86" i="38" s="1"/>
  <c r="T86" i="38" s="1"/>
  <c r="S86" i="38"/>
  <c r="R86" i="38"/>
  <c r="S58" i="38"/>
  <c r="S31" i="38"/>
  <c r="P31" i="38"/>
  <c r="Q31" i="38" s="1"/>
  <c r="T31" i="38" s="1"/>
  <c r="R31" i="38"/>
  <c r="P6" i="38"/>
  <c r="Q6" i="38" s="1"/>
  <c r="T6" i="38" s="1"/>
  <c r="R44" i="38"/>
  <c r="S50" i="38"/>
  <c r="P50" i="38"/>
  <c r="Q50" i="38" s="1"/>
  <c r="T50" i="38" s="1"/>
  <c r="R50" i="38"/>
  <c r="P34" i="38"/>
  <c r="P97" i="38"/>
  <c r="Q97" i="38" s="1"/>
  <c r="T97" i="38" s="1"/>
  <c r="S97" i="38"/>
  <c r="R97" i="38"/>
  <c r="P81" i="38"/>
  <c r="Q81" i="38" s="1"/>
  <c r="T81" i="38" s="1"/>
  <c r="S61" i="38"/>
  <c r="R61" i="38"/>
  <c r="P61" i="38"/>
  <c r="Q61" i="38" s="1"/>
  <c r="T61" i="38" s="1"/>
  <c r="R26" i="38"/>
  <c r="P4" i="38"/>
  <c r="S4" i="38"/>
  <c r="P37" i="38"/>
  <c r="P100" i="38"/>
  <c r="Q100" i="38" s="1"/>
  <c r="T100" i="38" s="1"/>
  <c r="R100" i="38"/>
  <c r="S100" i="38"/>
  <c r="P84" i="38"/>
  <c r="Q84" i="38" s="1"/>
  <c r="T84" i="38" s="1"/>
  <c r="P64" i="38"/>
  <c r="R102" i="38"/>
  <c r="P78" i="38"/>
  <c r="Q78" i="38" s="1"/>
  <c r="T78" i="38" s="1"/>
  <c r="S48" i="38"/>
  <c r="P48" i="38"/>
  <c r="Q48" i="38" s="1"/>
  <c r="T48" i="38" s="1"/>
  <c r="R48" i="38"/>
  <c r="P40" i="38"/>
  <c r="Q40" i="38" s="1"/>
  <c r="T40" i="38" s="1"/>
  <c r="S40" i="38"/>
  <c r="P32" i="38"/>
  <c r="Q32" i="38" s="1"/>
  <c r="T32" i="38" s="1"/>
  <c r="R17" i="38"/>
  <c r="P95" i="38"/>
  <c r="Q95" i="38" s="1"/>
  <c r="T95" i="38" s="1"/>
  <c r="S95" i="38"/>
  <c r="R95" i="38"/>
  <c r="R87" i="38"/>
  <c r="S79" i="38"/>
  <c r="P67" i="38"/>
  <c r="Q67" i="38" s="1"/>
  <c r="T67" i="38" s="1"/>
  <c r="R59" i="38"/>
  <c r="R51" i="38"/>
  <c r="S24" i="38"/>
  <c r="P24" i="38"/>
  <c r="Q24" i="38" s="1"/>
  <c r="T24" i="38" s="1"/>
  <c r="R24" i="38"/>
  <c r="S9" i="38"/>
  <c r="P9" i="38"/>
  <c r="Q9" i="38" s="1"/>
  <c r="T9" i="38" s="1"/>
  <c r="R9" i="38"/>
  <c r="P74" i="38"/>
  <c r="S43" i="38"/>
  <c r="S18" i="38"/>
  <c r="S98" i="38"/>
  <c r="P90" i="38"/>
  <c r="Q90" i="38" s="1"/>
  <c r="T90" i="38" s="1"/>
  <c r="R90" i="38"/>
  <c r="S90" i="38"/>
  <c r="P82" i="38"/>
  <c r="Q82" i="38" s="1"/>
  <c r="T82" i="38" s="1"/>
  <c r="P70" i="38"/>
  <c r="S54" i="38"/>
  <c r="R27" i="38"/>
  <c r="R62" i="38"/>
  <c r="R66" i="38"/>
  <c r="R86" i="17"/>
  <c r="T86" i="17"/>
  <c r="U86" i="17"/>
  <c r="T59" i="17"/>
  <c r="R37" i="17"/>
  <c r="S37" i="17" s="1"/>
  <c r="V37" i="17" s="1"/>
  <c r="R30" i="17"/>
  <c r="S30" i="17" s="1"/>
  <c r="V30" i="17" s="1"/>
  <c r="R97" i="17"/>
  <c r="T97" i="17"/>
  <c r="U97" i="17"/>
  <c r="U48" i="17"/>
  <c r="R48" i="17"/>
  <c r="T48" i="17"/>
  <c r="R38" i="17"/>
  <c r="S38" i="17" s="1"/>
  <c r="V38" i="17" s="1"/>
  <c r="U19" i="17"/>
  <c r="R102" i="17"/>
  <c r="U81" i="17"/>
  <c r="T65" i="17"/>
  <c r="R65" i="17"/>
  <c r="S65" i="17" s="1"/>
  <c r="V65" i="17" s="1"/>
  <c r="U65" i="17"/>
  <c r="T55" i="17"/>
  <c r="T20" i="17"/>
  <c r="U20" i="17"/>
  <c r="R20" i="17"/>
  <c r="S20" i="17" s="1"/>
  <c r="V20" i="17" s="1"/>
  <c r="T85" i="17"/>
  <c r="R78" i="17"/>
  <c r="U66" i="17"/>
  <c r="U44" i="17"/>
  <c r="T44" i="17"/>
  <c r="R44" i="17"/>
  <c r="S44" i="17" s="1"/>
  <c r="V44" i="17" s="1"/>
  <c r="U79" i="17"/>
  <c r="U36" i="17"/>
  <c r="T36" i="17"/>
  <c r="R36" i="17"/>
  <c r="S36" i="17" s="1"/>
  <c r="V36" i="17" s="1"/>
  <c r="R10" i="17"/>
  <c r="S10" i="17" s="1"/>
  <c r="V10" i="17" s="1"/>
  <c r="R95" i="17"/>
  <c r="R74" i="17"/>
  <c r="U74" i="17"/>
  <c r="T74" i="17"/>
  <c r="U31" i="17"/>
  <c r="T15" i="17"/>
  <c r="R15" i="17"/>
  <c r="U15" i="17"/>
  <c r="U76" i="17"/>
  <c r="T61" i="17"/>
  <c r="U54" i="17"/>
  <c r="T54" i="17"/>
  <c r="R54" i="17"/>
  <c r="S54" i="17" s="1"/>
  <c r="V54" i="17" s="1"/>
  <c r="U16" i="17"/>
  <c r="U84" i="17"/>
  <c r="R84" i="17"/>
  <c r="T84" i="17"/>
  <c r="R40" i="17"/>
  <c r="S40" i="17" s="1"/>
  <c r="V40" i="17" s="1"/>
  <c r="R21" i="17"/>
  <c r="S21" i="17" s="1"/>
  <c r="V21" i="17" s="1"/>
  <c r="T21" i="17"/>
  <c r="U21" i="17"/>
  <c r="U94" i="17"/>
  <c r="T35" i="17"/>
  <c r="R6" i="17"/>
  <c r="T87" i="17"/>
  <c r="U73" i="17"/>
  <c r="T46" i="17"/>
  <c r="R27" i="17"/>
  <c r="S27" i="17" s="1"/>
  <c r="V27" i="17" s="1"/>
  <c r="U11" i="17"/>
  <c r="R70" i="17"/>
  <c r="T57" i="17"/>
  <c r="R91" i="17"/>
  <c r="S91" i="17" s="1"/>
  <c r="V91" i="17" s="1"/>
  <c r="U83" i="17"/>
  <c r="R58" i="17"/>
  <c r="S58" i="17" s="1"/>
  <c r="V58" i="17" s="1"/>
  <c r="T33" i="17"/>
  <c r="R17" i="17"/>
  <c r="S17" i="17" s="1"/>
  <c r="V17" i="17" s="1"/>
  <c r="R4" i="17"/>
  <c r="T4" i="17"/>
  <c r="U4" i="17"/>
  <c r="R92" i="17"/>
  <c r="T41" i="17"/>
  <c r="R34" i="17"/>
  <c r="S34" i="17" s="1"/>
  <c r="V34" i="17" s="1"/>
  <c r="T18" i="17"/>
  <c r="U18" i="17"/>
  <c r="R18" i="17"/>
  <c r="S18" i="17" s="1"/>
  <c r="V18" i="17" s="1"/>
  <c r="R80" i="17"/>
  <c r="T67" i="17"/>
  <c r="U49" i="17"/>
  <c r="U42" i="17"/>
  <c r="R42" i="17"/>
  <c r="S42" i="17" s="1"/>
  <c r="V42" i="17" s="1"/>
  <c r="T23" i="17"/>
  <c r="U23" i="17"/>
  <c r="R23" i="17"/>
  <c r="U7" i="17"/>
  <c r="U68" i="17"/>
  <c r="R68" i="17"/>
  <c r="S68" i="17" s="1"/>
  <c r="V68" i="17" s="1"/>
  <c r="T68" i="17"/>
  <c r="U56" i="17"/>
  <c r="T43" i="17"/>
  <c r="U24" i="17"/>
  <c r="T8" i="17"/>
  <c r="U8" i="17"/>
  <c r="R8" i="17"/>
  <c r="U89" i="17"/>
  <c r="R82" i="17"/>
  <c r="T82" i="17"/>
  <c r="U82" i="17"/>
  <c r="R69" i="17"/>
  <c r="S69" i="17" s="1"/>
  <c r="V69" i="17" s="1"/>
  <c r="U69" i="17"/>
  <c r="T69" i="17"/>
  <c r="T51" i="17"/>
  <c r="U51" i="17"/>
  <c r="R29" i="17"/>
  <c r="S29" i="17" s="1"/>
  <c r="V29" i="17" s="1"/>
  <c r="U13" i="17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7" i="15"/>
  <c r="C168" i="15"/>
  <c r="C169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187" i="15"/>
  <c r="C188" i="15"/>
  <c r="C189" i="15"/>
  <c r="C190" i="15"/>
  <c r="C191" i="15"/>
  <c r="C192" i="15"/>
  <c r="C193" i="15"/>
  <c r="C194" i="15"/>
  <c r="C195" i="15"/>
  <c r="C196" i="15"/>
  <c r="C197" i="15"/>
  <c r="C198" i="15"/>
  <c r="C199" i="15"/>
  <c r="C200" i="15"/>
  <c r="C201" i="15"/>
  <c r="C39" i="15"/>
  <c r="C40" i="15"/>
  <c r="C41" i="15"/>
  <c r="C42" i="15"/>
  <c r="C43" i="15"/>
  <c r="C44" i="15"/>
  <c r="C45" i="15"/>
  <c r="C46" i="15"/>
  <c r="C47" i="15"/>
  <c r="C48" i="15"/>
  <c r="C31" i="15"/>
  <c r="C32" i="15"/>
  <c r="C33" i="15"/>
  <c r="C34" i="15"/>
  <c r="C35" i="15"/>
  <c r="C36" i="15"/>
  <c r="C37" i="15"/>
  <c r="C38" i="15"/>
  <c r="C22" i="15"/>
  <c r="C23" i="15"/>
  <c r="C24" i="15"/>
  <c r="C25" i="15"/>
  <c r="C26" i="15"/>
  <c r="C27" i="15"/>
  <c r="C28" i="15"/>
  <c r="C29" i="15"/>
  <c r="C30" i="15"/>
  <c r="G5" i="15"/>
  <c r="G4" i="15"/>
  <c r="G3" i="15"/>
  <c r="G2" i="15"/>
  <c r="C14" i="15"/>
  <c r="C15" i="15"/>
  <c r="C16" i="15"/>
  <c r="C17" i="15"/>
  <c r="C18" i="15"/>
  <c r="C19" i="15"/>
  <c r="C20" i="15"/>
  <c r="C21" i="15"/>
  <c r="C3" i="15"/>
  <c r="C4" i="15"/>
  <c r="C5" i="15"/>
  <c r="C6" i="15"/>
  <c r="C7" i="15"/>
  <c r="C8" i="15"/>
  <c r="C9" i="15"/>
  <c r="C10" i="15"/>
  <c r="C11" i="15"/>
  <c r="C12" i="15"/>
  <c r="C13" i="15"/>
  <c r="C2" i="15"/>
  <c r="AQ5" i="17" a="1"/>
  <c r="AN5" i="38" a="1"/>
  <c r="R89" i="17" l="1"/>
  <c r="S89" i="17" s="1"/>
  <c r="V89" i="17" s="1"/>
  <c r="T88" i="17"/>
  <c r="U98" i="17"/>
  <c r="U34" i="17"/>
  <c r="T91" i="17"/>
  <c r="T27" i="17"/>
  <c r="U87" i="17"/>
  <c r="U45" i="17"/>
  <c r="R62" i="17"/>
  <c r="S62" i="17" s="1"/>
  <c r="V62" i="17" s="1"/>
  <c r="T16" i="17"/>
  <c r="R47" i="17"/>
  <c r="S47" i="17" s="1"/>
  <c r="V47" i="17" s="1"/>
  <c r="U10" i="17"/>
  <c r="T66" i="17"/>
  <c r="U101" i="17"/>
  <c r="R81" i="17"/>
  <c r="S81" i="17" s="1"/>
  <c r="V81" i="17" s="1"/>
  <c r="T38" i="17"/>
  <c r="U14" i="17"/>
  <c r="S70" i="38"/>
  <c r="S74" i="38"/>
  <c r="P51" i="38"/>
  <c r="Q51" i="38" s="1"/>
  <c r="T51" i="38" s="1"/>
  <c r="S59" i="38"/>
  <c r="P17" i="38"/>
  <c r="Q17" i="38" s="1"/>
  <c r="T17" i="38" s="1"/>
  <c r="S32" i="38"/>
  <c r="R29" i="38"/>
  <c r="S64" i="38"/>
  <c r="S37" i="38"/>
  <c r="P26" i="38"/>
  <c r="Q26" i="38" s="1"/>
  <c r="T26" i="38" s="1"/>
  <c r="R34" i="38"/>
  <c r="S6" i="38"/>
  <c r="R63" i="38"/>
  <c r="R99" i="38"/>
  <c r="S80" i="38"/>
  <c r="S96" i="38"/>
  <c r="S7" i="38"/>
  <c r="R57" i="38"/>
  <c r="P101" i="38"/>
  <c r="Q101" i="38" s="1"/>
  <c r="T101" i="38" s="1"/>
  <c r="R46" i="38"/>
  <c r="AD19" i="17"/>
  <c r="AH19" i="17" s="1"/>
  <c r="AD17" i="17"/>
  <c r="AH17" i="17" s="1"/>
  <c r="AD15" i="17"/>
  <c r="AH15" i="17" s="1"/>
  <c r="R98" i="17"/>
  <c r="R41" i="17"/>
  <c r="U33" i="17"/>
  <c r="R45" i="17"/>
  <c r="S45" i="17" s="1"/>
  <c r="V45" i="17" s="1"/>
  <c r="U47" i="17"/>
  <c r="T101" i="17"/>
  <c r="R14" i="17"/>
  <c r="S14" i="17" s="1"/>
  <c r="V14" i="17" s="1"/>
  <c r="R59" i="17"/>
  <c r="S59" i="17" s="1"/>
  <c r="V59" i="17" s="1"/>
  <c r="S82" i="38"/>
  <c r="P29" i="38"/>
  <c r="Q29" i="38" s="1"/>
  <c r="T29" i="38" s="1"/>
  <c r="S84" i="38"/>
  <c r="R81" i="38"/>
  <c r="P66" i="38"/>
  <c r="R5" i="38"/>
  <c r="P63" i="38"/>
  <c r="Q63" i="38" s="1"/>
  <c r="T63" i="38" s="1"/>
  <c r="P76" i="38"/>
  <c r="Q76" i="38" s="1"/>
  <c r="T76" i="38" s="1"/>
  <c r="AB19" i="38"/>
  <c r="AF19" i="38" s="1"/>
  <c r="AB18" i="38"/>
  <c r="AF18" i="38" s="1"/>
  <c r="U43" i="17"/>
  <c r="R88" i="17"/>
  <c r="S88" i="17" s="1"/>
  <c r="V88" i="17" s="1"/>
  <c r="R57" i="17"/>
  <c r="T62" i="17"/>
  <c r="T76" i="17"/>
  <c r="T79" i="17"/>
  <c r="AD14" i="17"/>
  <c r="AH14" i="17" s="1"/>
  <c r="U29" i="17"/>
  <c r="T24" i="17"/>
  <c r="R7" i="17"/>
  <c r="S7" i="17" s="1"/>
  <c r="V7" i="17" s="1"/>
  <c r="U80" i="17"/>
  <c r="U17" i="17"/>
  <c r="R83" i="17"/>
  <c r="T50" i="17"/>
  <c r="R11" i="17"/>
  <c r="S11" i="17" s="1"/>
  <c r="V11" i="17" s="1"/>
  <c r="R73" i="17"/>
  <c r="S73" i="17" s="1"/>
  <c r="V73" i="17" s="1"/>
  <c r="T40" i="17"/>
  <c r="U100" i="17"/>
  <c r="T31" i="17"/>
  <c r="T95" i="17"/>
  <c r="R52" i="17"/>
  <c r="S52" i="17" s="1"/>
  <c r="V52" i="17" s="1"/>
  <c r="T102" i="17"/>
  <c r="U75" i="17"/>
  <c r="T30" i="17"/>
  <c r="R10" i="38"/>
  <c r="P27" i="38"/>
  <c r="Q27" i="38" s="1"/>
  <c r="T27" i="38" s="1"/>
  <c r="R67" i="38"/>
  <c r="P79" i="38"/>
  <c r="Q79" i="38" s="1"/>
  <c r="T79" i="38" s="1"/>
  <c r="S55" i="38"/>
  <c r="R91" i="38"/>
  <c r="S44" i="38"/>
  <c r="S60" i="38"/>
  <c r="P23" i="38"/>
  <c r="Q23" i="38" s="1"/>
  <c r="T23" i="38" s="1"/>
  <c r="T92" i="17"/>
  <c r="R50" i="17"/>
  <c r="S50" i="17" s="1"/>
  <c r="V50" i="17" s="1"/>
  <c r="R35" i="17"/>
  <c r="S35" i="17" s="1"/>
  <c r="V35" i="17" s="1"/>
  <c r="R100" i="17"/>
  <c r="U61" i="17"/>
  <c r="T52" i="17"/>
  <c r="U78" i="17"/>
  <c r="P10" i="38"/>
  <c r="Q10" i="38" s="1"/>
  <c r="T10" i="38" s="1"/>
  <c r="P43" i="38"/>
  <c r="Q43" i="38" s="1"/>
  <c r="T43" i="38" s="1"/>
  <c r="S94" i="38"/>
  <c r="S47" i="38"/>
  <c r="P68" i="38"/>
  <c r="Q68" i="38" s="1"/>
  <c r="T68" i="38" s="1"/>
  <c r="R15" i="38"/>
  <c r="R25" i="17"/>
  <c r="S25" i="17" s="1"/>
  <c r="V25" i="17" s="1"/>
  <c r="R68" i="38"/>
  <c r="P58" i="38"/>
  <c r="A11" i="41"/>
  <c r="J10" i="41"/>
  <c r="L10" i="41" s="1"/>
  <c r="M10" i="41" s="1"/>
  <c r="P56" i="38"/>
  <c r="Q56" i="38" s="1"/>
  <c r="T56" i="38" s="1"/>
  <c r="P45" i="38"/>
  <c r="Q45" i="38" s="1"/>
  <c r="T45" i="38" s="1"/>
  <c r="R89" i="38"/>
  <c r="S8" i="38"/>
  <c r="R92" i="38"/>
  <c r="R53" i="38"/>
  <c r="S33" i="38"/>
  <c r="T13" i="17"/>
  <c r="U46" i="17"/>
  <c r="U6" i="17"/>
  <c r="R32" i="17"/>
  <c r="T60" i="17"/>
  <c r="U9" i="17"/>
  <c r="R85" i="17"/>
  <c r="U39" i="17"/>
  <c r="R19" i="17"/>
  <c r="S19" i="17" s="1"/>
  <c r="V19" i="17" s="1"/>
  <c r="R64" i="17"/>
  <c r="U37" i="17"/>
  <c r="U96" i="17"/>
  <c r="P62" i="38"/>
  <c r="P98" i="38"/>
  <c r="Q98" i="38" s="1"/>
  <c r="T98" i="38" s="1"/>
  <c r="P35" i="38"/>
  <c r="Q35" i="38" s="1"/>
  <c r="T35" i="38" s="1"/>
  <c r="P87" i="38"/>
  <c r="Q87" i="38" s="1"/>
  <c r="T87" i="38" s="1"/>
  <c r="R78" i="38"/>
  <c r="S56" i="38"/>
  <c r="P92" i="38"/>
  <c r="Q92" i="38" s="1"/>
  <c r="T92" i="38" s="1"/>
  <c r="S45" i="38"/>
  <c r="S53" i="38"/>
  <c r="S89" i="38"/>
  <c r="S42" i="38"/>
  <c r="S13" i="38"/>
  <c r="S21" i="38"/>
  <c r="P30" i="38"/>
  <c r="Q30" i="38" s="1"/>
  <c r="T30" i="38" s="1"/>
  <c r="P73" i="38"/>
  <c r="Q73" i="38" s="1"/>
  <c r="T73" i="38" s="1"/>
  <c r="S38" i="38"/>
  <c r="R49" i="17"/>
  <c r="S49" i="17" s="1"/>
  <c r="V49" i="17" s="1"/>
  <c r="T58" i="17"/>
  <c r="R12" i="17"/>
  <c r="S12" i="17" s="1"/>
  <c r="V12" i="17" s="1"/>
  <c r="R72" i="17"/>
  <c r="R56" i="17"/>
  <c r="S56" i="17" s="1"/>
  <c r="V56" i="17" s="1"/>
  <c r="R63" i="17"/>
  <c r="U12" i="17"/>
  <c r="T70" i="17"/>
  <c r="T72" i="17"/>
  <c r="R18" i="38"/>
  <c r="S35" i="38"/>
  <c r="R42" i="38"/>
  <c r="R75" i="38"/>
  <c r="R8" i="38"/>
  <c r="S88" i="38"/>
  <c r="R73" i="38"/>
  <c r="U67" i="17"/>
  <c r="U63" i="17"/>
  <c r="R77" i="17"/>
  <c r="S77" i="17" s="1"/>
  <c r="V77" i="17" s="1"/>
  <c r="U99" i="17"/>
  <c r="U26" i="17"/>
  <c r="P54" i="38"/>
  <c r="R33" i="38"/>
  <c r="S22" i="38"/>
  <c r="S71" i="38"/>
  <c r="S20" i="38"/>
  <c r="R52" i="38"/>
  <c r="S72" i="38"/>
  <c r="R4" i="38"/>
  <c r="AM4" i="17"/>
  <c r="AM8" i="17" s="1"/>
  <c r="AR7" i="17"/>
  <c r="AS12" i="17"/>
  <c r="AQ18" i="17"/>
  <c r="AR23" i="17"/>
  <c r="AS28" i="17"/>
  <c r="AQ34" i="17"/>
  <c r="AR39" i="17"/>
  <c r="AS44" i="17"/>
  <c r="AQ50" i="17"/>
  <c r="AR55" i="17"/>
  <c r="AS60" i="17"/>
  <c r="AQ66" i="17"/>
  <c r="AR71" i="17"/>
  <c r="AS76" i="17"/>
  <c r="AQ82" i="17"/>
  <c r="AR87" i="17"/>
  <c r="AS92" i="17"/>
  <c r="AQ98" i="17"/>
  <c r="AR103" i="17"/>
  <c r="AQ9" i="17"/>
  <c r="AR14" i="17"/>
  <c r="AS19" i="17"/>
  <c r="AQ25" i="17"/>
  <c r="AR30" i="17"/>
  <c r="AS35" i="17"/>
  <c r="AQ41" i="17"/>
  <c r="AR46" i="17"/>
  <c r="AS51" i="17"/>
  <c r="AQ57" i="17"/>
  <c r="AR62" i="17"/>
  <c r="AS67" i="17"/>
  <c r="AQ73" i="17"/>
  <c r="AR78" i="17"/>
  <c r="AS83" i="17"/>
  <c r="AQ89" i="17"/>
  <c r="AR94" i="17"/>
  <c r="AS99" i="17"/>
  <c r="AR5" i="17"/>
  <c r="AT5" i="17" s="1"/>
  <c r="AS10" i="17"/>
  <c r="AQ16" i="17"/>
  <c r="AR21" i="17"/>
  <c r="AS26" i="17"/>
  <c r="AQ32" i="17"/>
  <c r="AR37" i="17"/>
  <c r="AS42" i="17"/>
  <c r="AQ48" i="17"/>
  <c r="AR53" i="17"/>
  <c r="AS58" i="17"/>
  <c r="AQ64" i="17"/>
  <c r="AR69" i="17"/>
  <c r="AS74" i="17"/>
  <c r="AQ80" i="17"/>
  <c r="AR85" i="17"/>
  <c r="AS90" i="17"/>
  <c r="AQ96" i="17"/>
  <c r="AR101" i="17"/>
  <c r="AR8" i="17"/>
  <c r="AS13" i="17"/>
  <c r="AQ19" i="17"/>
  <c r="AR24" i="17"/>
  <c r="AS29" i="17"/>
  <c r="AQ35" i="17"/>
  <c r="AR40" i="17"/>
  <c r="AS45" i="17"/>
  <c r="AQ51" i="17"/>
  <c r="AR56" i="17"/>
  <c r="AS61" i="17"/>
  <c r="AQ67" i="17"/>
  <c r="AR72" i="17"/>
  <c r="AS77" i="17"/>
  <c r="AQ83" i="17"/>
  <c r="AR88" i="17"/>
  <c r="AS93" i="17"/>
  <c r="AQ99" i="17"/>
  <c r="AS8" i="17"/>
  <c r="AS24" i="17"/>
  <c r="AS40" i="17"/>
  <c r="AS56" i="17"/>
  <c r="AQ78" i="17"/>
  <c r="AQ94" i="17"/>
  <c r="AR10" i="17"/>
  <c r="AS15" i="17"/>
  <c r="AR26" i="17"/>
  <c r="AS31" i="17"/>
  <c r="AR42" i="17"/>
  <c r="AQ53" i="17"/>
  <c r="AR58" i="17"/>
  <c r="AQ69" i="17"/>
  <c r="AR74" i="17"/>
  <c r="AQ85" i="17"/>
  <c r="AS95" i="17"/>
  <c r="AQ101" i="17"/>
  <c r="AQ14" i="17"/>
  <c r="AR19" i="17"/>
  <c r="AQ30" i="17"/>
  <c r="AR35" i="17"/>
  <c r="AQ46" i="17"/>
  <c r="AR51" i="17"/>
  <c r="AQ62" i="17"/>
  <c r="AR67" i="17"/>
  <c r="AS72" i="17"/>
  <c r="AR83" i="17"/>
  <c r="AS88" i="17"/>
  <c r="AR99" i="17"/>
  <c r="AQ5" i="17"/>
  <c r="AQ21" i="17"/>
  <c r="AQ37" i="17"/>
  <c r="AS47" i="17"/>
  <c r="AS63" i="17"/>
  <c r="AS79" i="17"/>
  <c r="AR90" i="17"/>
  <c r="AS6" i="17"/>
  <c r="AR15" i="17"/>
  <c r="AQ26" i="17"/>
  <c r="AS36" i="17"/>
  <c r="AR47" i="17"/>
  <c r="AQ58" i="17"/>
  <c r="AS68" i="17"/>
  <c r="AR79" i="17"/>
  <c r="AQ90" i="17"/>
  <c r="AS100" i="17"/>
  <c r="AS11" i="17"/>
  <c r="AR22" i="17"/>
  <c r="AQ33" i="17"/>
  <c r="AS43" i="17"/>
  <c r="AR54" i="17"/>
  <c r="AQ65" i="17"/>
  <c r="AS75" i="17"/>
  <c r="AR86" i="17"/>
  <c r="AQ97" i="17"/>
  <c r="AQ8" i="17"/>
  <c r="AS14" i="17"/>
  <c r="AS22" i="17"/>
  <c r="AR29" i="17"/>
  <c r="AQ36" i="17"/>
  <c r="AQ44" i="17"/>
  <c r="AS50" i="17"/>
  <c r="AR57" i="17"/>
  <c r="AR65" i="17"/>
  <c r="AQ72" i="17"/>
  <c r="AS78" i="17"/>
  <c r="AS86" i="17"/>
  <c r="AR93" i="17"/>
  <c r="AQ100" i="17"/>
  <c r="AS9" i="17"/>
  <c r="AR16" i="17"/>
  <c r="AQ23" i="17"/>
  <c r="AQ31" i="17"/>
  <c r="AS37" i="17"/>
  <c r="AR44" i="17"/>
  <c r="AR52" i="17"/>
  <c r="AQ59" i="17"/>
  <c r="AS65" i="17"/>
  <c r="AS73" i="17"/>
  <c r="AR80" i="17"/>
  <c r="AQ87" i="17"/>
  <c r="AQ95" i="17"/>
  <c r="AS101" i="17"/>
  <c r="AR11" i="17"/>
  <c r="AQ22" i="17"/>
  <c r="AS32" i="17"/>
  <c r="AQ54" i="17"/>
  <c r="AR75" i="17"/>
  <c r="AS96" i="17"/>
  <c r="AR18" i="17"/>
  <c r="AS39" i="17"/>
  <c r="AQ61" i="17"/>
  <c r="AR82" i="17"/>
  <c r="AS103" i="17"/>
  <c r="AQ20" i="17"/>
  <c r="AS34" i="17"/>
  <c r="AR49" i="17"/>
  <c r="AQ56" i="17"/>
  <c r="AS70" i="17"/>
  <c r="AQ84" i="17"/>
  <c r="AS98" i="17"/>
  <c r="AQ15" i="17"/>
  <c r="AR28" i="17"/>
  <c r="AQ43" i="17"/>
  <c r="AS57" i="17"/>
  <c r="AQ71" i="17"/>
  <c r="AS85" i="17"/>
  <c r="AQ6" i="17"/>
  <c r="AS16" i="17"/>
  <c r="AR27" i="17"/>
  <c r="AQ38" i="17"/>
  <c r="AS48" i="17"/>
  <c r="AR59" i="17"/>
  <c r="AQ70" i="17"/>
  <c r="AS80" i="17"/>
  <c r="AR91" i="17"/>
  <c r="AQ102" i="17"/>
  <c r="AQ13" i="17"/>
  <c r="AS23" i="17"/>
  <c r="AR34" i="17"/>
  <c r="AQ45" i="17"/>
  <c r="AS55" i="17"/>
  <c r="AR66" i="17"/>
  <c r="AQ77" i="17"/>
  <c r="AS87" i="17"/>
  <c r="AR98" i="17"/>
  <c r="AR9" i="17"/>
  <c r="AR17" i="17"/>
  <c r="AQ24" i="17"/>
  <c r="AS30" i="17"/>
  <c r="AS38" i="17"/>
  <c r="AR45" i="17"/>
  <c r="AQ52" i="17"/>
  <c r="AQ60" i="17"/>
  <c r="AS66" i="17"/>
  <c r="AR73" i="17"/>
  <c r="AR81" i="17"/>
  <c r="AQ88" i="17"/>
  <c r="AS94" i="17"/>
  <c r="AS102" i="17"/>
  <c r="AQ11" i="17"/>
  <c r="AS17" i="17"/>
  <c r="AS25" i="17"/>
  <c r="AR32" i="17"/>
  <c r="AQ39" i="17"/>
  <c r="AQ47" i="17"/>
  <c r="AS53" i="17"/>
  <c r="AR60" i="17"/>
  <c r="AR68" i="17"/>
  <c r="AQ75" i="17"/>
  <c r="AS81" i="17"/>
  <c r="AS89" i="17"/>
  <c r="AR96" i="17"/>
  <c r="AQ103" i="17"/>
  <c r="AR43" i="17"/>
  <c r="AS64" i="17"/>
  <c r="AQ86" i="17"/>
  <c r="AS7" i="17"/>
  <c r="AQ29" i="17"/>
  <c r="AR50" i="17"/>
  <c r="AS71" i="17"/>
  <c r="AQ93" i="17"/>
  <c r="AR13" i="17"/>
  <c r="AQ28" i="17"/>
  <c r="AR41" i="17"/>
  <c r="AS62" i="17"/>
  <c r="AR77" i="17"/>
  <c r="AQ92" i="17"/>
  <c r="AQ7" i="17"/>
  <c r="AS21" i="17"/>
  <c r="AR36" i="17"/>
  <c r="AS49" i="17"/>
  <c r="AR64" i="17"/>
  <c r="AQ79" i="17"/>
  <c r="AR92" i="17"/>
  <c r="AR100" i="17"/>
  <c r="AQ10" i="17"/>
  <c r="AS20" i="17"/>
  <c r="AR31" i="17"/>
  <c r="AQ42" i="17"/>
  <c r="AS52" i="17"/>
  <c r="AR63" i="17"/>
  <c r="AQ74" i="17"/>
  <c r="AS84" i="17"/>
  <c r="AR95" i="17"/>
  <c r="AR6" i="17"/>
  <c r="AQ17" i="17"/>
  <c r="AS27" i="17"/>
  <c r="AR38" i="17"/>
  <c r="AQ49" i="17"/>
  <c r="AS59" i="17"/>
  <c r="AR70" i="17"/>
  <c r="AQ81" i="17"/>
  <c r="AS91" i="17"/>
  <c r="AR102" i="17"/>
  <c r="AQ12" i="17"/>
  <c r="AS18" i="17"/>
  <c r="AR25" i="17"/>
  <c r="AR33" i="17"/>
  <c r="AQ40" i="17"/>
  <c r="AS46" i="17"/>
  <c r="AS54" i="17"/>
  <c r="AR61" i="17"/>
  <c r="AQ68" i="17"/>
  <c r="AQ76" i="17"/>
  <c r="AS82" i="17"/>
  <c r="AR89" i="17"/>
  <c r="AR97" i="17"/>
  <c r="AS5" i="17"/>
  <c r="AU5" i="17" s="1"/>
  <c r="AR12" i="17"/>
  <c r="AR20" i="17"/>
  <c r="AQ27" i="17"/>
  <c r="AS33" i="17"/>
  <c r="AS41" i="17"/>
  <c r="AR48" i="17"/>
  <c r="AQ55" i="17"/>
  <c r="AQ63" i="17"/>
  <c r="AS69" i="17"/>
  <c r="AR76" i="17"/>
  <c r="AR84" i="17"/>
  <c r="AQ91" i="17"/>
  <c r="AS97" i="17"/>
  <c r="AP8" i="38"/>
  <c r="AN14" i="38"/>
  <c r="AO19" i="38"/>
  <c r="AP24" i="38"/>
  <c r="AN30" i="38"/>
  <c r="AO35" i="38"/>
  <c r="AP40" i="38"/>
  <c r="AN46" i="38"/>
  <c r="AO51" i="38"/>
  <c r="AP56" i="38"/>
  <c r="AN62" i="38"/>
  <c r="AO67" i="38"/>
  <c r="AP72" i="38"/>
  <c r="AN78" i="38"/>
  <c r="AO83" i="38"/>
  <c r="AP88" i="38"/>
  <c r="AN94" i="38"/>
  <c r="AO99" i="38"/>
  <c r="AN5" i="38"/>
  <c r="AO10" i="38"/>
  <c r="AP15" i="38"/>
  <c r="AN21" i="38"/>
  <c r="AO26" i="38"/>
  <c r="AP31" i="38"/>
  <c r="AN37" i="38"/>
  <c r="AO42" i="38"/>
  <c r="AP47" i="38"/>
  <c r="AN53" i="38"/>
  <c r="AO58" i="38"/>
  <c r="AP63" i="38"/>
  <c r="AN69" i="38"/>
  <c r="AO74" i="38"/>
  <c r="AP79" i="38"/>
  <c r="AN85" i="38"/>
  <c r="AO90" i="38"/>
  <c r="AP95" i="38"/>
  <c r="AN101" i="38"/>
  <c r="AP6" i="38"/>
  <c r="AN12" i="38"/>
  <c r="AO17" i="38"/>
  <c r="AP22" i="38"/>
  <c r="AN28" i="38"/>
  <c r="AO33" i="38"/>
  <c r="AP38" i="38"/>
  <c r="AN44" i="38"/>
  <c r="AO49" i="38"/>
  <c r="AP54" i="38"/>
  <c r="AN60" i="38"/>
  <c r="AO65" i="38"/>
  <c r="AP70" i="38"/>
  <c r="AN76" i="38"/>
  <c r="AO81" i="38"/>
  <c r="AP86" i="38"/>
  <c r="AN92" i="38"/>
  <c r="AO97" i="38"/>
  <c r="AP102" i="38"/>
  <c r="AP9" i="38"/>
  <c r="AN15" i="38"/>
  <c r="AO20" i="38"/>
  <c r="AP25" i="38"/>
  <c r="AN31" i="38"/>
  <c r="AO36" i="38"/>
  <c r="AP41" i="38"/>
  <c r="AN47" i="38"/>
  <c r="AO52" i="38"/>
  <c r="AP57" i="38"/>
  <c r="AN63" i="38"/>
  <c r="AO68" i="38"/>
  <c r="AP73" i="38"/>
  <c r="AN79" i="38"/>
  <c r="AO84" i="38"/>
  <c r="AP89" i="38"/>
  <c r="AN95" i="38"/>
  <c r="AO100" i="38"/>
  <c r="AN10" i="38"/>
  <c r="AO15" i="38"/>
  <c r="AP20" i="38"/>
  <c r="AN26" i="38"/>
  <c r="AO31" i="38"/>
  <c r="AP36" i="38"/>
  <c r="AN42" i="38"/>
  <c r="AO47" i="38"/>
  <c r="AP52" i="38"/>
  <c r="AN58" i="38"/>
  <c r="AO63" i="38"/>
  <c r="AP68" i="38"/>
  <c r="AN74" i="38"/>
  <c r="AO79" i="38"/>
  <c r="AP84" i="38"/>
  <c r="AN90" i="38"/>
  <c r="AO95" i="38"/>
  <c r="AP100" i="38"/>
  <c r="AO6" i="38"/>
  <c r="AP11" i="38"/>
  <c r="AN17" i="38"/>
  <c r="AO22" i="38"/>
  <c r="AP27" i="38"/>
  <c r="AN33" i="38"/>
  <c r="AO38" i="38"/>
  <c r="AP43" i="38"/>
  <c r="AN49" i="38"/>
  <c r="AO54" i="38"/>
  <c r="AP59" i="38"/>
  <c r="AN65" i="38"/>
  <c r="AO70" i="38"/>
  <c r="AP75" i="38"/>
  <c r="AN81" i="38"/>
  <c r="AO86" i="38"/>
  <c r="AP91" i="38"/>
  <c r="AN97" i="38"/>
  <c r="AO102" i="38"/>
  <c r="AN8" i="38"/>
  <c r="AO13" i="38"/>
  <c r="AP18" i="38"/>
  <c r="AN24" i="38"/>
  <c r="AO29" i="38"/>
  <c r="AP34" i="38"/>
  <c r="AO45" i="38"/>
  <c r="AP50" i="38"/>
  <c r="AN56" i="38"/>
  <c r="AO61" i="38"/>
  <c r="AP66" i="38"/>
  <c r="AN72" i="38"/>
  <c r="AO77" i="38"/>
  <c r="AP82" i="38"/>
  <c r="AN88" i="38"/>
  <c r="AO93" i="38"/>
  <c r="AP98" i="38"/>
  <c r="AP5" i="38"/>
  <c r="AR5" i="38" s="1"/>
  <c r="AN11" i="38"/>
  <c r="AO16" i="38"/>
  <c r="AP21" i="38"/>
  <c r="AN27" i="38"/>
  <c r="AO32" i="38"/>
  <c r="AP37" i="38"/>
  <c r="AN43" i="38"/>
  <c r="AO48" i="38"/>
  <c r="AP53" i="38"/>
  <c r="AN59" i="38"/>
  <c r="AO64" i="38"/>
  <c r="AP69" i="38"/>
  <c r="AN75" i="38"/>
  <c r="AO80" i="38"/>
  <c r="AP85" i="38"/>
  <c r="AN91" i="38"/>
  <c r="AP101" i="38"/>
  <c r="AN40" i="38"/>
  <c r="AO96" i="38"/>
  <c r="AO11" i="38"/>
  <c r="AN22" i="38"/>
  <c r="AP32" i="38"/>
  <c r="AO43" i="38"/>
  <c r="AN54" i="38"/>
  <c r="AP64" i="38"/>
  <c r="AO75" i="38"/>
  <c r="AN86" i="38"/>
  <c r="AP96" i="38"/>
  <c r="AP7" i="38"/>
  <c r="AO18" i="38"/>
  <c r="AN29" i="38"/>
  <c r="AP39" i="38"/>
  <c r="AO50" i="38"/>
  <c r="AN61" i="38"/>
  <c r="AP71" i="38"/>
  <c r="AO82" i="38"/>
  <c r="AN93" i="38"/>
  <c r="AP103" i="38"/>
  <c r="AP14" i="38"/>
  <c r="AO25" i="38"/>
  <c r="AN36" i="38"/>
  <c r="AP46" i="38"/>
  <c r="AO57" i="38"/>
  <c r="AN68" i="38"/>
  <c r="AP78" i="38"/>
  <c r="AO89" i="38"/>
  <c r="AN100" i="38"/>
  <c r="AO12" i="38"/>
  <c r="AN23" i="38"/>
  <c r="AP33" i="38"/>
  <c r="AO44" i="38"/>
  <c r="AN55" i="38"/>
  <c r="AP65" i="38"/>
  <c r="AO76" i="38"/>
  <c r="AN87" i="38"/>
  <c r="AP97" i="38"/>
  <c r="AO39" i="38"/>
  <c r="AP60" i="38"/>
  <c r="AN82" i="38"/>
  <c r="AO103" i="38"/>
  <c r="AN25" i="38"/>
  <c r="AO46" i="38"/>
  <c r="AP67" i="38"/>
  <c r="AN89" i="38"/>
  <c r="AP10" i="38"/>
  <c r="AN32" i="38"/>
  <c r="AO53" i="38"/>
  <c r="AP74" i="38"/>
  <c r="AN96" i="38"/>
  <c r="AN19" i="38"/>
  <c r="AO40" i="38"/>
  <c r="AP61" i="38"/>
  <c r="AN83" i="38"/>
  <c r="AP12" i="38"/>
  <c r="AO23" i="38"/>
  <c r="AN34" i="38"/>
  <c r="AP44" i="38"/>
  <c r="AO55" i="38"/>
  <c r="AN66" i="38"/>
  <c r="AP76" i="38"/>
  <c r="AO87" i="38"/>
  <c r="AN98" i="38"/>
  <c r="AN9" i="38"/>
  <c r="AP19" i="38"/>
  <c r="AO30" i="38"/>
  <c r="AN41" i="38"/>
  <c r="AP51" i="38"/>
  <c r="AO62" i="38"/>
  <c r="AN73" i="38"/>
  <c r="AP83" i="38"/>
  <c r="AO94" i="38"/>
  <c r="AO5" i="38"/>
  <c r="AQ5" i="38" s="1"/>
  <c r="AN16" i="38"/>
  <c r="AP26" i="38"/>
  <c r="AO37" i="38"/>
  <c r="AN48" i="38"/>
  <c r="AP58" i="38"/>
  <c r="AO69" i="38"/>
  <c r="AN80" i="38"/>
  <c r="AP90" i="38"/>
  <c r="AO101" i="38"/>
  <c r="AP13" i="38"/>
  <c r="AO24" i="38"/>
  <c r="AN35" i="38"/>
  <c r="AP45" i="38"/>
  <c r="AO56" i="38"/>
  <c r="AN67" i="38"/>
  <c r="AP77" i="38"/>
  <c r="AO88" i="38"/>
  <c r="AN99" i="38"/>
  <c r="AO7" i="38"/>
  <c r="AN18" i="38"/>
  <c r="AP28" i="38"/>
  <c r="AN50" i="38"/>
  <c r="AO71" i="38"/>
  <c r="AP92" i="38"/>
  <c r="AO14" i="38"/>
  <c r="AP35" i="38"/>
  <c r="AN57" i="38"/>
  <c r="AO78" i="38"/>
  <c r="AP99" i="38"/>
  <c r="AO21" i="38"/>
  <c r="AP42" i="38"/>
  <c r="AN64" i="38"/>
  <c r="AO85" i="38"/>
  <c r="AO8" i="38"/>
  <c r="AP29" i="38"/>
  <c r="AN51" i="38"/>
  <c r="AO72" i="38"/>
  <c r="AP93" i="38"/>
  <c r="AN6" i="38"/>
  <c r="AP16" i="38"/>
  <c r="AO27" i="38"/>
  <c r="AN38" i="38"/>
  <c r="AP48" i="38"/>
  <c r="AO59" i="38"/>
  <c r="AN70" i="38"/>
  <c r="AP80" i="38"/>
  <c r="AO91" i="38"/>
  <c r="AN102" i="38"/>
  <c r="AN13" i="38"/>
  <c r="AP23" i="38"/>
  <c r="AO34" i="38"/>
  <c r="AN45" i="38"/>
  <c r="AP55" i="38"/>
  <c r="AO66" i="38"/>
  <c r="AN77" i="38"/>
  <c r="AP87" i="38"/>
  <c r="AO98" i="38"/>
  <c r="AO9" i="38"/>
  <c r="AN20" i="38"/>
  <c r="AP30" i="38"/>
  <c r="AO41" i="38"/>
  <c r="AN52" i="38"/>
  <c r="AP62" i="38"/>
  <c r="AO73" i="38"/>
  <c r="AN84" i="38"/>
  <c r="AP94" i="38"/>
  <c r="AN7" i="38"/>
  <c r="AP17" i="38"/>
  <c r="AO28" i="38"/>
  <c r="AN39" i="38"/>
  <c r="AP49" i="38"/>
  <c r="AO60" i="38"/>
  <c r="AN71" i="38"/>
  <c r="AP81" i="38"/>
  <c r="AO92" i="38"/>
  <c r="AN103" i="38"/>
  <c r="AN4" i="17"/>
  <c r="AN5" i="17" s="1"/>
  <c r="AN8" i="17" s="1"/>
  <c r="R71" i="17"/>
  <c r="S71" i="17" s="1"/>
  <c r="V71" i="17" s="1"/>
  <c r="R28" i="17"/>
  <c r="S28" i="17" s="1"/>
  <c r="V28" i="17" s="1"/>
  <c r="R90" i="17"/>
  <c r="S90" i="17" s="1"/>
  <c r="V90" i="17" s="1"/>
  <c r="R53" i="17"/>
  <c r="S53" i="17" s="1"/>
  <c r="V53" i="17" s="1"/>
  <c r="U22" i="17"/>
  <c r="T93" i="17"/>
  <c r="T94" i="17"/>
  <c r="T5" i="17"/>
  <c r="U77" i="17"/>
  <c r="U32" i="17"/>
  <c r="R99" i="17"/>
  <c r="U60" i="17"/>
  <c r="T26" i="17"/>
  <c r="T9" i="17"/>
  <c r="T39" i="17"/>
  <c r="U64" i="17"/>
  <c r="R96" i="17"/>
  <c r="S96" i="17" s="1"/>
  <c r="V96" i="17" s="1"/>
  <c r="R12" i="38"/>
  <c r="R11" i="38"/>
  <c r="P69" i="38"/>
  <c r="Q69" i="38" s="1"/>
  <c r="T69" i="38" s="1"/>
  <c r="R19" i="38"/>
  <c r="R14" i="38"/>
  <c r="S75" i="38"/>
  <c r="R60" i="38"/>
  <c r="P52" i="38"/>
  <c r="Q52" i="38" s="1"/>
  <c r="T52" i="38" s="1"/>
  <c r="R41" i="38"/>
  <c r="P49" i="38"/>
  <c r="Q49" i="38" s="1"/>
  <c r="T49" i="38" s="1"/>
  <c r="R85" i="38"/>
  <c r="S93" i="38"/>
  <c r="S103" i="38" s="1"/>
  <c r="AO6" i="17"/>
  <c r="T71" i="17"/>
  <c r="T28" i="17"/>
  <c r="T90" i="17"/>
  <c r="U53" i="17"/>
  <c r="R22" i="17"/>
  <c r="S22" i="17" s="1"/>
  <c r="R93" i="17"/>
  <c r="S93" i="17" s="1"/>
  <c r="V93" i="17" s="1"/>
  <c r="U25" i="17"/>
  <c r="R55" i="17"/>
  <c r="S55" i="17" s="1"/>
  <c r="V55" i="17" s="1"/>
  <c r="R75" i="17"/>
  <c r="S75" i="17" s="1"/>
  <c r="P12" i="38"/>
  <c r="Q12" i="38" s="1"/>
  <c r="T12" i="38" s="1"/>
  <c r="R20" i="38"/>
  <c r="P11" i="38"/>
  <c r="Q11" i="38" s="1"/>
  <c r="T11" i="38" s="1"/>
  <c r="R69" i="38"/>
  <c r="P19" i="38"/>
  <c r="Q19" i="38" s="1"/>
  <c r="T19" i="38" s="1"/>
  <c r="P14" i="38"/>
  <c r="Q14" i="38" s="1"/>
  <c r="T14" i="38" s="1"/>
  <c r="R22" i="38"/>
  <c r="R13" i="38"/>
  <c r="R71" i="38"/>
  <c r="R21" i="38"/>
  <c r="P41" i="38"/>
  <c r="S85" i="38"/>
  <c r="U5" i="17"/>
  <c r="P72" i="38"/>
  <c r="Q72" i="38" s="1"/>
  <c r="T72" i="38" s="1"/>
  <c r="AL6" i="38"/>
  <c r="AJ12" i="38" s="1"/>
  <c r="AJ13" i="38" s="1"/>
  <c r="AJ14" i="38" s="1"/>
  <c r="AK4" i="38"/>
  <c r="AK5" i="38" s="1"/>
  <c r="AK8" i="38" s="1"/>
  <c r="AJ4" i="38"/>
  <c r="AJ5" i="38" s="1"/>
  <c r="Q36" i="38"/>
  <c r="T36" i="38" s="1"/>
  <c r="Q41" i="38"/>
  <c r="T41" i="38" s="1"/>
  <c r="Q46" i="38"/>
  <c r="T46" i="38" s="1"/>
  <c r="Q54" i="38"/>
  <c r="T54" i="38" s="1"/>
  <c r="Q70" i="38"/>
  <c r="T70" i="38" s="1"/>
  <c r="Q74" i="38"/>
  <c r="T74" i="38" s="1"/>
  <c r="Q58" i="38"/>
  <c r="T58" i="38" s="1"/>
  <c r="Q75" i="38"/>
  <c r="T75" i="38" s="1"/>
  <c r="Q8" i="38"/>
  <c r="T8" i="38" s="1"/>
  <c r="Q33" i="38"/>
  <c r="T33" i="38" s="1"/>
  <c r="Q77" i="38"/>
  <c r="T77" i="38" s="1"/>
  <c r="Q4" i="38"/>
  <c r="T4" i="38" s="1"/>
  <c r="Q34" i="38"/>
  <c r="T34" i="38" s="1"/>
  <c r="Q5" i="38"/>
  <c r="T5" i="38" s="1"/>
  <c r="Q62" i="38"/>
  <c r="T62" i="38" s="1"/>
  <c r="Q64" i="38"/>
  <c r="T64" i="38" s="1"/>
  <c r="Q37" i="38"/>
  <c r="T37" i="38" s="1"/>
  <c r="Q66" i="38"/>
  <c r="T66" i="38" s="1"/>
  <c r="Q44" i="38"/>
  <c r="T44" i="38" s="1"/>
  <c r="Q38" i="38"/>
  <c r="T38" i="38" s="1"/>
  <c r="S83" i="17"/>
  <c r="V83" i="17" s="1"/>
  <c r="S6" i="17"/>
  <c r="V6" i="17" s="1"/>
  <c r="S72" i="17"/>
  <c r="V72" i="17" s="1"/>
  <c r="S94" i="17"/>
  <c r="V94" i="17" s="1"/>
  <c r="S100" i="17"/>
  <c r="V100" i="17" s="1"/>
  <c r="S66" i="17"/>
  <c r="V66" i="17" s="1"/>
  <c r="S86" i="17"/>
  <c r="V86" i="17" s="1"/>
  <c r="S8" i="17"/>
  <c r="V8" i="17" s="1"/>
  <c r="S4" i="17"/>
  <c r="V4" i="17" s="1"/>
  <c r="S57" i="17"/>
  <c r="V57" i="17" s="1"/>
  <c r="S84" i="17"/>
  <c r="V84" i="17" s="1"/>
  <c r="S15" i="17"/>
  <c r="V15" i="17" s="1"/>
  <c r="S60" i="17"/>
  <c r="V60" i="17" s="1"/>
  <c r="S85" i="17"/>
  <c r="V85" i="17" s="1"/>
  <c r="S101" i="17"/>
  <c r="V101" i="17" s="1"/>
  <c r="S97" i="17"/>
  <c r="V97" i="17" s="1"/>
  <c r="S82" i="17"/>
  <c r="V82" i="17" s="1"/>
  <c r="S51" i="17"/>
  <c r="V51" i="17" s="1"/>
  <c r="S23" i="17"/>
  <c r="V23" i="17" s="1"/>
  <c r="S98" i="17"/>
  <c r="V98" i="17" s="1"/>
  <c r="S41" i="17"/>
  <c r="V41" i="17" s="1"/>
  <c r="S63" i="17"/>
  <c r="V63" i="17" s="1"/>
  <c r="S92" i="17"/>
  <c r="V92" i="17" s="1"/>
  <c r="S70" i="17"/>
  <c r="V70" i="17" s="1"/>
  <c r="S5" i="17"/>
  <c r="V5" i="17" s="1"/>
  <c r="S16" i="17"/>
  <c r="V16" i="17" s="1"/>
  <c r="S32" i="17"/>
  <c r="V32" i="17" s="1"/>
  <c r="S74" i="17"/>
  <c r="V74" i="17" s="1"/>
  <c r="S102" i="17"/>
  <c r="V102" i="17" s="1"/>
  <c r="S64" i="17"/>
  <c r="V64" i="17" s="1"/>
  <c r="S67" i="17"/>
  <c r="V67" i="17" s="1"/>
  <c r="S80" i="17"/>
  <c r="V80" i="17" s="1"/>
  <c r="S87" i="17"/>
  <c r="V87" i="17" s="1"/>
  <c r="S99" i="17"/>
  <c r="V99" i="17" s="1"/>
  <c r="S95" i="17"/>
  <c r="V95" i="17" s="1"/>
  <c r="S79" i="17"/>
  <c r="V79" i="17" s="1"/>
  <c r="S78" i="17"/>
  <c r="V78" i="17" s="1"/>
  <c r="S48" i="17"/>
  <c r="V48" i="17" s="1"/>
  <c r="A12" i="41" l="1"/>
  <c r="J11" i="41"/>
  <c r="L11" i="41" s="1"/>
  <c r="M11" i="41" s="1"/>
  <c r="T103" i="17"/>
  <c r="AA4" i="17" s="1"/>
  <c r="AA13" i="17" s="1"/>
  <c r="AA14" i="17" s="1"/>
  <c r="P103" i="38"/>
  <c r="V75" i="17"/>
  <c r="AL5" i="38"/>
  <c r="AM5" i="17"/>
  <c r="AO5" i="17" s="1"/>
  <c r="R103" i="38"/>
  <c r="Y4" i="38" s="1"/>
  <c r="Y13" i="38" s="1"/>
  <c r="Y14" i="38" s="1"/>
  <c r="V22" i="17"/>
  <c r="U103" i="17"/>
  <c r="R103" i="17"/>
  <c r="AO4" i="17"/>
  <c r="AU6" i="17"/>
  <c r="AO8" i="17"/>
  <c r="AQ6" i="38"/>
  <c r="AR6" i="38"/>
  <c r="AT6" i="17"/>
  <c r="AJ8" i="38"/>
  <c r="AL4" i="38"/>
  <c r="AL8" i="38"/>
  <c r="T103" i="38"/>
  <c r="Y16" i="38" s="1"/>
  <c r="Y18" i="38" s="1"/>
  <c r="Y20" i="38" s="1"/>
  <c r="Q103" i="38"/>
  <c r="S103" i="17"/>
  <c r="V103" i="17"/>
  <c r="AA16" i="17" s="1"/>
  <c r="AA18" i="17" s="1"/>
  <c r="AA20" i="17" s="1"/>
  <c r="AA12" i="17"/>
  <c r="AA6" i="17"/>
  <c r="AA8" i="17" s="1"/>
  <c r="AA10" i="17" s="1"/>
  <c r="Y6" i="38" l="1"/>
  <c r="Y8" i="38" s="1"/>
  <c r="Y10" i="38" s="1"/>
  <c r="Y12" i="38"/>
  <c r="A13" i="41"/>
  <c r="J12" i="41"/>
  <c r="L12" i="41" s="1"/>
  <c r="M12" i="41" s="1"/>
  <c r="AR7" i="38"/>
  <c r="AT7" i="17"/>
  <c r="AQ7" i="38"/>
  <c r="AU7" i="17"/>
  <c r="AA4" i="38" a="1"/>
  <c r="AC4" i="17" a="1"/>
  <c r="A14" i="41" l="1"/>
  <c r="J13" i="41"/>
  <c r="L13" i="41" s="1"/>
  <c r="M13" i="41" s="1"/>
  <c r="AH7" i="17"/>
  <c r="AD6" i="17"/>
  <c r="AH5" i="17"/>
  <c r="AD4" i="17"/>
  <c r="AC9" i="17"/>
  <c r="AC8" i="17"/>
  <c r="AC7" i="17"/>
  <c r="AH9" i="17"/>
  <c r="AD8" i="17"/>
  <c r="AG6" i="17"/>
  <c r="AG5" i="17"/>
  <c r="AG4" i="17"/>
  <c r="AF9" i="17"/>
  <c r="AF7" i="17"/>
  <c r="AG7" i="17"/>
  <c r="AD5" i="17"/>
  <c r="AE9" i="17"/>
  <c r="AE7" i="17"/>
  <c r="AE6" i="17"/>
  <c r="AE4" i="17"/>
  <c r="AF5" i="17"/>
  <c r="AC4" i="17"/>
  <c r="AH8" i="17"/>
  <c r="AF8" i="17"/>
  <c r="AH6" i="17"/>
  <c r="AF6" i="17"/>
  <c r="AH4" i="17"/>
  <c r="AG9" i="17"/>
  <c r="AG8" i="17"/>
  <c r="AC5" i="17"/>
  <c r="AD9" i="17"/>
  <c r="AF4" i="17"/>
  <c r="AC6" i="17"/>
  <c r="AE8" i="17"/>
  <c r="AE5" i="17"/>
  <c r="AD7" i="17"/>
  <c r="AE5" i="38"/>
  <c r="AE7" i="38"/>
  <c r="AD8" i="38"/>
  <c r="AB4" i="38"/>
  <c r="AA6" i="38"/>
  <c r="AC7" i="38"/>
  <c r="AE4" i="38"/>
  <c r="AD7" i="38"/>
  <c r="AC8" i="38"/>
  <c r="AC6" i="38"/>
  <c r="AA8" i="38"/>
  <c r="AE6" i="38"/>
  <c r="AC5" i="38"/>
  <c r="AA7" i="38"/>
  <c r="AC4" i="38"/>
  <c r="AD5" i="38"/>
  <c r="AD6" i="38"/>
  <c r="AA5" i="38"/>
  <c r="AB6" i="38"/>
  <c r="AB8" i="38"/>
  <c r="AE8" i="38"/>
  <c r="AB5" i="38"/>
  <c r="AD4" i="38"/>
  <c r="AA4" i="38"/>
  <c r="AB7" i="38"/>
  <c r="AQ8" i="38"/>
  <c r="AU8" i="17"/>
  <c r="AR8" i="38"/>
  <c r="AT8" i="17"/>
  <c r="AJ4" i="17" a="1"/>
  <c r="AE14" i="17" a="1"/>
  <c r="AG4" i="38" a="1"/>
  <c r="AC16" i="38" a="1"/>
  <c r="A15" i="41" l="1"/>
  <c r="J14" i="41"/>
  <c r="L14" i="41" s="1"/>
  <c r="M14" i="41" s="1"/>
  <c r="AJ7" i="17"/>
  <c r="AJ9" i="17"/>
  <c r="AJ6" i="17"/>
  <c r="AJ4" i="17"/>
  <c r="AJ5" i="17"/>
  <c r="AJ8" i="17"/>
  <c r="AC18" i="38"/>
  <c r="AC20" i="38"/>
  <c r="AC16" i="38"/>
  <c r="AD16" i="38" s="1"/>
  <c r="AE16" i="38" s="1"/>
  <c r="AC19" i="38"/>
  <c r="AC17" i="38"/>
  <c r="AG4" i="38"/>
  <c r="AG8" i="38"/>
  <c r="AG7" i="38"/>
  <c r="AG6" i="38"/>
  <c r="AG5" i="38"/>
  <c r="AE16" i="17"/>
  <c r="AE15" i="17"/>
  <c r="AE19" i="17"/>
  <c r="AE17" i="17"/>
  <c r="AE14" i="17"/>
  <c r="AF14" i="17" s="1"/>
  <c r="AG14" i="17" s="1"/>
  <c r="AE18" i="17"/>
  <c r="AR9" i="38"/>
  <c r="AT9" i="17"/>
  <c r="AQ9" i="38"/>
  <c r="AU9" i="17"/>
  <c r="A16" i="41" l="1"/>
  <c r="J15" i="41"/>
  <c r="L15" i="41" s="1"/>
  <c r="M15" i="41" s="1"/>
  <c r="AI18" i="17"/>
  <c r="AF18" i="17"/>
  <c r="AG18" i="17" s="1"/>
  <c r="AJ18" i="17"/>
  <c r="AF15" i="17"/>
  <c r="AG15" i="17" s="1"/>
  <c r="AI15" i="17"/>
  <c r="AJ15" i="17"/>
  <c r="AD19" i="38"/>
  <c r="AE19" i="38" s="1"/>
  <c r="AG19" i="38"/>
  <c r="AH19" i="38"/>
  <c r="AT10" i="17"/>
  <c r="AJ17" i="17"/>
  <c r="AF17" i="17"/>
  <c r="AG17" i="17" s="1"/>
  <c r="AI17" i="17"/>
  <c r="AD20" i="38"/>
  <c r="AE20" i="38" s="1"/>
  <c r="AG20" i="38"/>
  <c r="AH20" i="38"/>
  <c r="AU10" i="17"/>
  <c r="AF16" i="17"/>
  <c r="AG16" i="17" s="1"/>
  <c r="AI16" i="17"/>
  <c r="AJ16" i="17"/>
  <c r="AQ10" i="38"/>
  <c r="AR10" i="38"/>
  <c r="AI19" i="17"/>
  <c r="AJ19" i="17"/>
  <c r="AF19" i="17"/>
  <c r="AG19" i="17" s="1"/>
  <c r="AD17" i="38"/>
  <c r="AE17" i="38" s="1"/>
  <c r="AH17" i="38"/>
  <c r="AG17" i="38"/>
  <c r="AG18" i="38"/>
  <c r="AH18" i="38"/>
  <c r="AD18" i="38"/>
  <c r="AE18" i="38" s="1"/>
  <c r="A17" i="41" l="1"/>
  <c r="J16" i="41"/>
  <c r="L16" i="41" s="1"/>
  <c r="M16" i="41" s="1"/>
  <c r="AQ11" i="38"/>
  <c r="AU11" i="17"/>
  <c r="AR11" i="38"/>
  <c r="AT11" i="17"/>
  <c r="A18" i="41" l="1"/>
  <c r="J17" i="41"/>
  <c r="L17" i="41" s="1"/>
  <c r="M17" i="41" s="1"/>
  <c r="AT12" i="17"/>
  <c r="AU12" i="17"/>
  <c r="AR12" i="38"/>
  <c r="AQ12" i="38"/>
  <c r="A19" i="41" l="1"/>
  <c r="J18" i="41"/>
  <c r="L18" i="41" s="1"/>
  <c r="M18" i="41" s="1"/>
  <c r="AQ13" i="38"/>
  <c r="AR13" i="38"/>
  <c r="AU13" i="17"/>
  <c r="AT13" i="17"/>
  <c r="A20" i="41" l="1"/>
  <c r="J19" i="41"/>
  <c r="L19" i="41" s="1"/>
  <c r="M19" i="41" s="1"/>
  <c r="AU14" i="17"/>
  <c r="AT14" i="17"/>
  <c r="AR14" i="38"/>
  <c r="AQ14" i="38"/>
  <c r="A21" i="41" l="1"/>
  <c r="J20" i="41"/>
  <c r="L20" i="41" s="1"/>
  <c r="M20" i="41" s="1"/>
  <c r="AQ15" i="38"/>
  <c r="AR15" i="38"/>
  <c r="AU15" i="17"/>
  <c r="AT15" i="17"/>
  <c r="A22" i="41" l="1"/>
  <c r="J21" i="41"/>
  <c r="L21" i="41" s="1"/>
  <c r="M21" i="41" s="1"/>
  <c r="AR16" i="38"/>
  <c r="AT16" i="17"/>
  <c r="AU16" i="17"/>
  <c r="AQ16" i="38"/>
  <c r="A23" i="41" l="1"/>
  <c r="J22" i="41"/>
  <c r="L22" i="41" s="1"/>
  <c r="M22" i="41" s="1"/>
  <c r="AQ17" i="38"/>
  <c r="AT17" i="17"/>
  <c r="AU17" i="17"/>
  <c r="AR17" i="38"/>
  <c r="A24" i="41" l="1"/>
  <c r="J23" i="41"/>
  <c r="L23" i="41" s="1"/>
  <c r="M23" i="41" s="1"/>
  <c r="AT18" i="17"/>
  <c r="AU18" i="17"/>
  <c r="AR18" i="38"/>
  <c r="AQ18" i="38"/>
  <c r="A25" i="41" l="1"/>
  <c r="J24" i="41"/>
  <c r="L24" i="41" s="1"/>
  <c r="M24" i="41" s="1"/>
  <c r="AQ19" i="38"/>
  <c r="AR19" i="38"/>
  <c r="AU19" i="17"/>
  <c r="AT19" i="17"/>
  <c r="A26" i="41" l="1"/>
  <c r="J25" i="41"/>
  <c r="L25" i="41" s="1"/>
  <c r="M25" i="41" s="1"/>
  <c r="AT20" i="17"/>
  <c r="AQ20" i="38"/>
  <c r="AU20" i="17"/>
  <c r="AR20" i="38"/>
  <c r="A27" i="41" l="1"/>
  <c r="J26" i="41"/>
  <c r="L26" i="41" s="1"/>
  <c r="M26" i="41" s="1"/>
  <c r="AR21" i="38"/>
  <c r="AU21" i="17"/>
  <c r="AQ21" i="38"/>
  <c r="AT21" i="17"/>
  <c r="A28" i="41" l="1"/>
  <c r="J27" i="41"/>
  <c r="L27" i="41" s="1"/>
  <c r="M27" i="41" s="1"/>
  <c r="AT22" i="17"/>
  <c r="AQ22" i="38"/>
  <c r="AU22" i="17"/>
  <c r="AR22" i="38"/>
  <c r="A29" i="41" l="1"/>
  <c r="J28" i="41"/>
  <c r="L28" i="41" s="1"/>
  <c r="M28" i="41" s="1"/>
  <c r="AR23" i="38"/>
  <c r="AQ23" i="38"/>
  <c r="AU23" i="17"/>
  <c r="AT23" i="17"/>
  <c r="A30" i="41" l="1"/>
  <c r="J29" i="41"/>
  <c r="L29" i="41" s="1"/>
  <c r="M29" i="41" s="1"/>
  <c r="AQ24" i="38"/>
  <c r="AT24" i="17"/>
  <c r="AU24" i="17"/>
  <c r="AR24" i="38"/>
  <c r="A31" i="41" l="1"/>
  <c r="J30" i="41"/>
  <c r="L30" i="41" s="1"/>
  <c r="M30" i="41" s="1"/>
  <c r="AT25" i="17"/>
  <c r="AR25" i="38"/>
  <c r="AU25" i="17"/>
  <c r="AQ25" i="38"/>
  <c r="A32" i="41" l="1"/>
  <c r="J31" i="41"/>
  <c r="L31" i="41" s="1"/>
  <c r="M31" i="41" s="1"/>
  <c r="AQ26" i="38"/>
  <c r="AR26" i="38"/>
  <c r="AU26" i="17"/>
  <c r="AT26" i="17"/>
  <c r="A33" i="41" l="1"/>
  <c r="J32" i="41"/>
  <c r="L32" i="41" s="1"/>
  <c r="M32" i="41" s="1"/>
  <c r="AT27" i="17"/>
  <c r="AU27" i="17"/>
  <c r="AR27" i="38"/>
  <c r="AQ27" i="38"/>
  <c r="A34" i="41" l="1"/>
  <c r="J33" i="41"/>
  <c r="L33" i="41" s="1"/>
  <c r="M33" i="41" s="1"/>
  <c r="AU28" i="17"/>
  <c r="AQ28" i="38"/>
  <c r="AR28" i="38"/>
  <c r="AT28" i="17"/>
  <c r="A35" i="41" l="1"/>
  <c r="J34" i="41"/>
  <c r="L34" i="41" s="1"/>
  <c r="M34" i="41" s="1"/>
  <c r="AR29" i="38"/>
  <c r="AT29" i="17"/>
  <c r="AQ29" i="38"/>
  <c r="AU29" i="17"/>
  <c r="A36" i="41" l="1"/>
  <c r="J35" i="41"/>
  <c r="L35" i="41" s="1"/>
  <c r="M35" i="41" s="1"/>
  <c r="AU30" i="17"/>
  <c r="AQ30" i="38"/>
  <c r="AT30" i="17"/>
  <c r="AR30" i="38"/>
  <c r="A37" i="41" l="1"/>
  <c r="J36" i="41"/>
  <c r="L36" i="41" s="1"/>
  <c r="M36" i="41" s="1"/>
  <c r="AQ31" i="38"/>
  <c r="AR31" i="38"/>
  <c r="AT31" i="17"/>
  <c r="AU31" i="17"/>
  <c r="A38" i="41" l="1"/>
  <c r="J37" i="41"/>
  <c r="AT32" i="17"/>
  <c r="AU32" i="17"/>
  <c r="AR32" i="38"/>
  <c r="AQ32" i="38"/>
  <c r="L37" i="41" l="1"/>
  <c r="M37" i="41" s="1"/>
  <c r="A39" i="41"/>
  <c r="J38" i="41"/>
  <c r="AT33" i="17"/>
  <c r="AQ33" i="38"/>
  <c r="AU33" i="17"/>
  <c r="AR33" i="38"/>
  <c r="L38" i="41" l="1"/>
  <c r="M38" i="41" s="1"/>
  <c r="A40" i="41"/>
  <c r="J39" i="41"/>
  <c r="AU34" i="17"/>
  <c r="AR34" i="38"/>
  <c r="AQ34" i="38"/>
  <c r="AT34" i="17"/>
  <c r="L39" i="41" l="1"/>
  <c r="M39" i="41" s="1"/>
  <c r="A41" i="41"/>
  <c r="J40" i="41"/>
  <c r="K40" i="41" s="1"/>
  <c r="AT35" i="17"/>
  <c r="AQ35" i="38"/>
  <c r="AR35" i="38"/>
  <c r="AU35" i="17"/>
  <c r="L40" i="41" l="1"/>
  <c r="M40" i="41" s="1"/>
  <c r="M45" i="41" s="1"/>
  <c r="A42" i="41"/>
  <c r="J41" i="41"/>
  <c r="AR36" i="38"/>
  <c r="AU36" i="17"/>
  <c r="AQ36" i="38"/>
  <c r="AT36" i="17"/>
  <c r="L41" i="41" l="1"/>
  <c r="K41" i="41"/>
  <c r="A43" i="41"/>
  <c r="J42" i="41"/>
  <c r="AQ37" i="38"/>
  <c r="AT37" i="17"/>
  <c r="AU37" i="17"/>
  <c r="AR37" i="38"/>
  <c r="L42" i="41" l="1"/>
  <c r="K42" i="41"/>
  <c r="A44" i="41"/>
  <c r="J44" i="41" s="1"/>
  <c r="J43" i="41"/>
  <c r="AR38" i="38"/>
  <c r="AT38" i="17"/>
  <c r="AU38" i="17"/>
  <c r="AQ38" i="38"/>
  <c r="L43" i="41" l="1"/>
  <c r="K43" i="41"/>
  <c r="L44" i="41"/>
  <c r="K44" i="41"/>
  <c r="AU39" i="17"/>
  <c r="AR39" i="38"/>
  <c r="AQ39" i="38"/>
  <c r="AT39" i="17"/>
  <c r="AQ40" i="38" l="1"/>
  <c r="AT40" i="17"/>
  <c r="AR40" i="38"/>
  <c r="AU40" i="17"/>
  <c r="AU41" i="17" l="1"/>
  <c r="AT41" i="17"/>
  <c r="AR41" i="38"/>
  <c r="AQ41" i="38"/>
  <c r="AQ42" i="38" l="1"/>
  <c r="AR42" i="38"/>
  <c r="AT42" i="17"/>
  <c r="AU42" i="17"/>
  <c r="AR43" i="38" l="1"/>
  <c r="AU43" i="17"/>
  <c r="AT43" i="17"/>
  <c r="AQ43" i="38"/>
  <c r="AQ44" i="38" l="1"/>
  <c r="AT44" i="17"/>
  <c r="AR44" i="38"/>
  <c r="AU44" i="17"/>
  <c r="AU45" i="17" l="1"/>
  <c r="AR45" i="38"/>
  <c r="AT45" i="17"/>
  <c r="AQ45" i="38"/>
  <c r="AR46" i="38" l="1"/>
  <c r="AQ46" i="38"/>
  <c r="AT46" i="17"/>
  <c r="AU46" i="17"/>
  <c r="AQ47" i="38" l="1"/>
  <c r="AU47" i="17"/>
  <c r="AT47" i="17"/>
  <c r="AR47" i="38"/>
  <c r="AR48" i="38" l="1"/>
  <c r="AU48" i="17"/>
  <c r="AT48" i="17"/>
  <c r="AQ48" i="38"/>
  <c r="AQ49" i="38" l="1"/>
  <c r="AT49" i="17"/>
  <c r="AU49" i="17"/>
  <c r="AR49" i="38"/>
  <c r="AT50" i="17" l="1"/>
  <c r="AR50" i="38"/>
  <c r="AU50" i="17"/>
  <c r="AQ50" i="38"/>
  <c r="AQ51" i="38" l="1"/>
  <c r="AU51" i="17"/>
  <c r="AR51" i="38"/>
  <c r="AT51" i="17"/>
  <c r="AT52" i="17" l="1"/>
  <c r="AQ52" i="38"/>
  <c r="AR52" i="38"/>
  <c r="AU52" i="17"/>
  <c r="AR53" i="38" l="1"/>
  <c r="AU53" i="17"/>
  <c r="AQ53" i="38"/>
  <c r="AT53" i="17"/>
  <c r="AT54" i="17" l="1"/>
  <c r="AU54" i="17"/>
  <c r="AR54" i="38"/>
  <c r="AQ54" i="38"/>
  <c r="AQ55" i="38" l="1"/>
  <c r="AU55" i="17"/>
  <c r="AR55" i="38"/>
  <c r="AT55" i="17"/>
  <c r="AT56" i="17" l="1"/>
  <c r="AR56" i="38"/>
  <c r="AU56" i="17"/>
  <c r="AQ56" i="38"/>
  <c r="AQ57" i="38" l="1"/>
  <c r="AR57" i="38"/>
  <c r="AU57" i="17"/>
  <c r="AT57" i="17"/>
  <c r="AU58" i="17" l="1"/>
  <c r="AR58" i="38"/>
  <c r="AT58" i="17"/>
  <c r="AQ58" i="38"/>
  <c r="AQ59" i="38" l="1"/>
  <c r="AT59" i="17"/>
  <c r="AR59" i="38"/>
  <c r="AU59" i="17"/>
  <c r="AQ60" i="38" l="1"/>
  <c r="AU60" i="17"/>
  <c r="AR60" i="38"/>
  <c r="AT60" i="17"/>
  <c r="AU61" i="17" l="1"/>
  <c r="AR61" i="38"/>
  <c r="AT61" i="17"/>
  <c r="AQ61" i="38"/>
  <c r="AR62" i="38" l="1"/>
  <c r="AQ62" i="38"/>
  <c r="AT62" i="17"/>
  <c r="AU62" i="17"/>
  <c r="AU63" i="17" l="1"/>
  <c r="AQ63" i="38"/>
  <c r="AT63" i="17"/>
  <c r="AR63" i="38"/>
  <c r="AU64" i="17" l="1"/>
  <c r="AT64" i="17"/>
  <c r="AQ64" i="38"/>
  <c r="AR64" i="38"/>
  <c r="AU65" i="17" l="1"/>
  <c r="AQ65" i="38"/>
  <c r="AR65" i="38"/>
  <c r="AT65" i="17"/>
  <c r="AQ66" i="38" l="1"/>
  <c r="AT66" i="17"/>
  <c r="AU66" i="17"/>
  <c r="AR66" i="38"/>
  <c r="AQ67" i="38" l="1"/>
  <c r="AR67" i="38"/>
  <c r="AU67" i="17"/>
  <c r="AT67" i="17"/>
  <c r="AR68" i="38" l="1"/>
  <c r="AU68" i="17"/>
  <c r="AQ68" i="38"/>
  <c r="AT68" i="17"/>
  <c r="AU69" i="17" l="1"/>
  <c r="AT69" i="17"/>
  <c r="AQ69" i="38"/>
  <c r="AR69" i="38"/>
  <c r="AT70" i="17" l="1"/>
  <c r="AR70" i="38"/>
  <c r="AQ70" i="38"/>
  <c r="AU70" i="17"/>
  <c r="AQ71" i="38" l="1"/>
  <c r="AT71" i="17"/>
  <c r="AU71" i="17"/>
  <c r="AR71" i="38"/>
  <c r="AU72" i="17" l="1"/>
  <c r="AR72" i="38"/>
  <c r="AT72" i="17"/>
  <c r="AQ72" i="38"/>
  <c r="AR73" i="38" l="1"/>
  <c r="AQ73" i="38"/>
  <c r="AT73" i="17"/>
  <c r="AU73" i="17"/>
  <c r="AT74" i="17" l="1"/>
  <c r="AU74" i="17"/>
  <c r="AQ74" i="38"/>
  <c r="AR74" i="38"/>
  <c r="AR75" i="38" l="1"/>
  <c r="AQ75" i="38"/>
  <c r="AU75" i="17"/>
  <c r="AT75" i="17"/>
  <c r="AU76" i="17" l="1"/>
  <c r="AT76" i="17"/>
  <c r="AQ76" i="38"/>
  <c r="AR76" i="38"/>
  <c r="AT77" i="17" l="1"/>
  <c r="AR77" i="38"/>
  <c r="AQ77" i="38"/>
  <c r="AU77" i="17"/>
  <c r="AU78" i="17" l="1"/>
  <c r="AR78" i="38"/>
  <c r="AQ78" i="38"/>
  <c r="AT78" i="17"/>
  <c r="AU79" i="17" l="1"/>
  <c r="AQ79" i="38"/>
  <c r="AR79" i="38"/>
  <c r="AT79" i="17"/>
  <c r="AU80" i="17" l="1"/>
  <c r="AR80" i="38"/>
  <c r="AT80" i="17"/>
  <c r="AQ80" i="38"/>
  <c r="AQ81" i="38" l="1"/>
  <c r="AU81" i="17"/>
  <c r="AT81" i="17"/>
  <c r="AR81" i="38"/>
  <c r="AT82" i="17" l="1"/>
  <c r="AQ82" i="38"/>
  <c r="AR82" i="38"/>
  <c r="AU82" i="17"/>
  <c r="AR83" i="38" l="1"/>
  <c r="AQ83" i="38"/>
  <c r="AU83" i="17"/>
  <c r="AT83" i="17"/>
  <c r="AQ84" i="38" l="1"/>
  <c r="AT84" i="17"/>
  <c r="AU84" i="17"/>
  <c r="AR84" i="38"/>
  <c r="AU85" i="17" l="1"/>
  <c r="AT85" i="17"/>
  <c r="AR85" i="38"/>
  <c r="AQ85" i="38"/>
  <c r="AT86" i="17" l="1"/>
  <c r="AQ86" i="38"/>
  <c r="AR86" i="38"/>
  <c r="AU86" i="17"/>
  <c r="AU87" i="17" l="1"/>
  <c r="AT87" i="17"/>
  <c r="AR87" i="38"/>
  <c r="AQ87" i="38"/>
  <c r="AQ88" i="38" l="1"/>
  <c r="AU88" i="17"/>
  <c r="AR88" i="38"/>
  <c r="AT88" i="17"/>
  <c r="AR89" i="38" l="1"/>
  <c r="AQ89" i="38"/>
  <c r="AT89" i="17"/>
  <c r="AU89" i="17"/>
  <c r="AR90" i="38" l="1"/>
  <c r="AT90" i="17"/>
  <c r="AU90" i="17"/>
  <c r="AQ90" i="38"/>
  <c r="AT91" i="17" l="1"/>
  <c r="AQ91" i="38"/>
  <c r="AU91" i="17"/>
  <c r="AR91" i="38"/>
  <c r="AU92" i="17" l="1"/>
  <c r="AR92" i="38"/>
  <c r="AQ92" i="38"/>
  <c r="AT92" i="17"/>
  <c r="AQ93" i="38" l="1"/>
  <c r="AU93" i="17"/>
  <c r="AT93" i="17"/>
  <c r="AR93" i="38"/>
  <c r="AR94" i="38" l="1"/>
  <c r="AQ94" i="38"/>
  <c r="AT94" i="17"/>
  <c r="AU94" i="17"/>
  <c r="AT95" i="17" l="1"/>
  <c r="AU95" i="17"/>
  <c r="AQ95" i="38"/>
  <c r="AR95" i="38"/>
  <c r="AR96" i="38" l="1"/>
  <c r="AQ96" i="38"/>
  <c r="AU96" i="17"/>
  <c r="AT96" i="17"/>
  <c r="AT97" i="17" l="1"/>
  <c r="AQ97" i="38"/>
  <c r="AU97" i="17"/>
  <c r="AR97" i="38"/>
  <c r="AQ98" i="38" l="1"/>
  <c r="AR98" i="38"/>
  <c r="AU98" i="17"/>
  <c r="AT98" i="17"/>
  <c r="AT99" i="17" l="1"/>
  <c r="AR99" i="38"/>
  <c r="AU99" i="17"/>
  <c r="AQ99" i="38"/>
  <c r="AU100" i="17" l="1"/>
  <c r="AT100" i="17"/>
  <c r="AR100" i="38"/>
  <c r="AQ100" i="38"/>
  <c r="AQ101" i="38" l="1"/>
  <c r="AT101" i="17"/>
  <c r="AR101" i="38"/>
  <c r="AU101" i="17"/>
  <c r="AR102" i="38" l="1"/>
  <c r="AQ102" i="38"/>
  <c r="AU102" i="17"/>
  <c r="AT102" i="17"/>
  <c r="AR103" i="38" l="1"/>
  <c r="AT102" i="38" s="1"/>
  <c r="AU103" i="17"/>
  <c r="AW102" i="17" s="1"/>
  <c r="AT103" i="17"/>
  <c r="AQ103" i="38"/>
  <c r="AS102" i="38" s="1"/>
  <c r="AV103" i="17" l="1"/>
  <c r="AV4" i="17"/>
  <c r="AV5" i="17"/>
  <c r="AV6" i="17"/>
  <c r="AV7" i="17"/>
  <c r="AV8" i="17"/>
  <c r="AV9" i="17"/>
  <c r="AV10" i="17"/>
  <c r="AV11" i="17"/>
  <c r="AV12" i="17"/>
  <c r="AV13" i="17"/>
  <c r="AV14" i="17"/>
  <c r="AV15" i="17"/>
  <c r="AV16" i="17"/>
  <c r="AV17" i="17"/>
  <c r="AV18" i="17"/>
  <c r="AV19" i="17"/>
  <c r="AV20" i="17"/>
  <c r="AV21" i="17"/>
  <c r="AV22" i="17"/>
  <c r="AV23" i="17"/>
  <c r="AV24" i="17"/>
  <c r="AV25" i="17"/>
  <c r="AV26" i="17"/>
  <c r="AV27" i="17"/>
  <c r="AV28" i="17"/>
  <c r="AV29" i="17"/>
  <c r="AV30" i="17"/>
  <c r="AV31" i="17"/>
  <c r="AV32" i="17"/>
  <c r="AV33" i="17"/>
  <c r="AV34" i="17"/>
  <c r="AV35" i="17"/>
  <c r="AV36" i="17"/>
  <c r="AV37" i="17"/>
  <c r="AV38" i="17"/>
  <c r="AV39" i="17"/>
  <c r="AV40" i="17"/>
  <c r="AV41" i="17"/>
  <c r="AV42" i="17"/>
  <c r="AV43" i="17"/>
  <c r="AV44" i="17"/>
  <c r="AV45" i="17"/>
  <c r="AV46" i="17"/>
  <c r="AV47" i="17"/>
  <c r="AV48" i="17"/>
  <c r="AV49" i="17"/>
  <c r="AV50" i="17"/>
  <c r="AV51" i="17"/>
  <c r="AV52" i="17"/>
  <c r="AV53" i="17"/>
  <c r="AV54" i="17"/>
  <c r="AV55" i="17"/>
  <c r="AV56" i="17"/>
  <c r="AV57" i="17"/>
  <c r="AV58" i="17"/>
  <c r="AV59" i="17"/>
  <c r="AV60" i="17"/>
  <c r="AV61" i="17"/>
  <c r="AV62" i="17"/>
  <c r="AV63" i="17"/>
  <c r="AV64" i="17"/>
  <c r="AV65" i="17"/>
  <c r="AV66" i="17"/>
  <c r="AV67" i="17"/>
  <c r="AV68" i="17"/>
  <c r="AV69" i="17"/>
  <c r="AV70" i="17"/>
  <c r="AV71" i="17"/>
  <c r="AV72" i="17"/>
  <c r="AV73" i="17"/>
  <c r="AV74" i="17"/>
  <c r="AV75" i="17"/>
  <c r="AV76" i="17"/>
  <c r="AV77" i="17"/>
  <c r="AV78" i="17"/>
  <c r="AV79" i="17"/>
  <c r="AV80" i="17"/>
  <c r="AV81" i="17"/>
  <c r="AV82" i="17"/>
  <c r="AV83" i="17"/>
  <c r="AV84" i="17"/>
  <c r="AV85" i="17"/>
  <c r="AV86" i="17"/>
  <c r="AV87" i="17"/>
  <c r="AV88" i="17"/>
  <c r="AV89" i="17"/>
  <c r="AV90" i="17"/>
  <c r="AV91" i="17"/>
  <c r="AV92" i="17"/>
  <c r="AV93" i="17"/>
  <c r="AV94" i="17"/>
  <c r="AV95" i="17"/>
  <c r="AV96" i="17"/>
  <c r="AV97" i="17"/>
  <c r="AV98" i="17"/>
  <c r="AV99" i="17"/>
  <c r="AV100" i="17"/>
  <c r="AV101" i="17"/>
  <c r="AV102" i="17"/>
  <c r="AS103" i="38"/>
  <c r="AS4" i="38"/>
  <c r="AS5" i="38"/>
  <c r="AS6" i="38"/>
  <c r="AS7" i="38"/>
  <c r="AS8" i="38"/>
  <c r="AS9" i="38"/>
  <c r="AS10" i="38"/>
  <c r="AS11" i="38"/>
  <c r="AS12" i="38"/>
  <c r="AS13" i="38"/>
  <c r="AS14" i="38"/>
  <c r="AS15" i="38"/>
  <c r="AS16" i="38"/>
  <c r="AS17" i="38"/>
  <c r="AS18" i="38"/>
  <c r="AS19" i="38"/>
  <c r="AS20" i="38"/>
  <c r="AS21" i="38"/>
  <c r="AS22" i="38"/>
  <c r="AS23" i="38"/>
  <c r="AS24" i="38"/>
  <c r="AS25" i="38"/>
  <c r="AS26" i="38"/>
  <c r="AS27" i="38"/>
  <c r="AS28" i="38"/>
  <c r="AS29" i="38"/>
  <c r="AS30" i="38"/>
  <c r="AS31" i="38"/>
  <c r="AS32" i="38"/>
  <c r="AS33" i="38"/>
  <c r="AS34" i="38"/>
  <c r="AS35" i="38"/>
  <c r="AS36" i="38"/>
  <c r="AS37" i="38"/>
  <c r="AS38" i="38"/>
  <c r="AS39" i="38"/>
  <c r="AS40" i="38"/>
  <c r="AS41" i="38"/>
  <c r="AS42" i="38"/>
  <c r="AS43" i="38"/>
  <c r="AS44" i="38"/>
  <c r="AS45" i="38"/>
  <c r="AS46" i="38"/>
  <c r="AS47" i="38"/>
  <c r="AS48" i="38"/>
  <c r="AS49" i="38"/>
  <c r="AS50" i="38"/>
  <c r="AS51" i="38"/>
  <c r="AS52" i="38"/>
  <c r="AS53" i="38"/>
  <c r="AS54" i="38"/>
  <c r="AS55" i="38"/>
  <c r="AS56" i="38"/>
  <c r="AS57" i="38"/>
  <c r="AS58" i="38"/>
  <c r="AS59" i="38"/>
  <c r="AS60" i="38"/>
  <c r="AS61" i="38"/>
  <c r="AS62" i="38"/>
  <c r="AS63" i="38"/>
  <c r="AS64" i="38"/>
  <c r="AS65" i="38"/>
  <c r="AS66" i="38"/>
  <c r="AS67" i="38"/>
  <c r="AS68" i="38"/>
  <c r="AS69" i="38"/>
  <c r="AS70" i="38"/>
  <c r="AS71" i="38"/>
  <c r="AS72" i="38"/>
  <c r="AS73" i="38"/>
  <c r="AS74" i="38"/>
  <c r="AS75" i="38"/>
  <c r="AS76" i="38"/>
  <c r="AS77" i="38"/>
  <c r="AS78" i="38"/>
  <c r="AS79" i="38"/>
  <c r="AS80" i="38"/>
  <c r="AS81" i="38"/>
  <c r="AS82" i="38"/>
  <c r="AS83" i="38"/>
  <c r="AS84" i="38"/>
  <c r="AS85" i="38"/>
  <c r="AS86" i="38"/>
  <c r="AS87" i="38"/>
  <c r="AS88" i="38"/>
  <c r="AS89" i="38"/>
  <c r="AS90" i="38"/>
  <c r="AS91" i="38"/>
  <c r="AS92" i="38"/>
  <c r="AS93" i="38"/>
  <c r="AS94" i="38"/>
  <c r="AS95" i="38"/>
  <c r="AS96" i="38"/>
  <c r="AS97" i="38"/>
  <c r="AS98" i="38"/>
  <c r="AS99" i="38"/>
  <c r="AS100" i="38"/>
  <c r="AS101" i="38"/>
  <c r="AW103" i="17"/>
  <c r="AW4" i="17"/>
  <c r="AW5" i="17"/>
  <c r="AW6" i="17"/>
  <c r="AW7" i="17"/>
  <c r="AW8" i="17"/>
  <c r="AW9" i="17"/>
  <c r="AW10" i="17"/>
  <c r="AW11" i="17"/>
  <c r="AW12" i="17"/>
  <c r="AW13" i="17"/>
  <c r="AW14" i="17"/>
  <c r="AW15" i="17"/>
  <c r="AW16" i="17"/>
  <c r="AW17" i="17"/>
  <c r="AW18" i="17"/>
  <c r="AW19" i="17"/>
  <c r="AW20" i="17"/>
  <c r="AW21" i="17"/>
  <c r="AW22" i="17"/>
  <c r="AW23" i="17"/>
  <c r="AW24" i="17"/>
  <c r="AW25" i="17"/>
  <c r="AW26" i="17"/>
  <c r="AW27" i="17"/>
  <c r="AW28" i="17"/>
  <c r="AW29" i="17"/>
  <c r="AW30" i="17"/>
  <c r="AW31" i="17"/>
  <c r="AW32" i="17"/>
  <c r="AW33" i="17"/>
  <c r="AW34" i="17"/>
  <c r="AW35" i="17"/>
  <c r="AW36" i="17"/>
  <c r="AW37" i="17"/>
  <c r="AW38" i="17"/>
  <c r="AW39" i="17"/>
  <c r="AW40" i="17"/>
  <c r="AW41" i="17"/>
  <c r="AW42" i="17"/>
  <c r="AW43" i="17"/>
  <c r="AW44" i="17"/>
  <c r="AW45" i="17"/>
  <c r="AW46" i="17"/>
  <c r="AW47" i="17"/>
  <c r="AW48" i="17"/>
  <c r="AW49" i="17"/>
  <c r="AW50" i="17"/>
  <c r="AW51" i="17"/>
  <c r="AW52" i="17"/>
  <c r="AW53" i="17"/>
  <c r="AW54" i="17"/>
  <c r="AW55" i="17"/>
  <c r="AW56" i="17"/>
  <c r="AW57" i="17"/>
  <c r="AW58" i="17"/>
  <c r="AW59" i="17"/>
  <c r="AW60" i="17"/>
  <c r="AW61" i="17"/>
  <c r="AW62" i="17"/>
  <c r="AW63" i="17"/>
  <c r="AW64" i="17"/>
  <c r="AW65" i="17"/>
  <c r="AW66" i="17"/>
  <c r="AW67" i="17"/>
  <c r="AW68" i="17"/>
  <c r="AW69" i="17"/>
  <c r="AW70" i="17"/>
  <c r="AW71" i="17"/>
  <c r="AW72" i="17"/>
  <c r="AW73" i="17"/>
  <c r="AW74" i="17"/>
  <c r="AW75" i="17"/>
  <c r="AW76" i="17"/>
  <c r="AW77" i="17"/>
  <c r="AW78" i="17"/>
  <c r="AW79" i="17"/>
  <c r="AW80" i="17"/>
  <c r="AW81" i="17"/>
  <c r="AW82" i="17"/>
  <c r="AW83" i="17"/>
  <c r="AW84" i="17"/>
  <c r="AW85" i="17"/>
  <c r="AW86" i="17"/>
  <c r="AW87" i="17"/>
  <c r="AW88" i="17"/>
  <c r="AW89" i="17"/>
  <c r="AW90" i="17"/>
  <c r="AW91" i="17"/>
  <c r="AW92" i="17"/>
  <c r="AW93" i="17"/>
  <c r="AW94" i="17"/>
  <c r="AW95" i="17"/>
  <c r="AW96" i="17"/>
  <c r="AW97" i="17"/>
  <c r="AW98" i="17"/>
  <c r="AW99" i="17"/>
  <c r="AW100" i="17"/>
  <c r="AW101" i="17"/>
  <c r="AT4" i="38"/>
  <c r="AT103" i="38"/>
  <c r="AT5" i="38"/>
  <c r="AT6" i="38"/>
  <c r="AT7" i="38"/>
  <c r="AT8" i="38"/>
  <c r="AT9" i="38"/>
  <c r="AT10" i="38"/>
  <c r="AT11" i="38"/>
  <c r="AT12" i="38"/>
  <c r="AT13" i="38"/>
  <c r="AT14" i="38"/>
  <c r="AT15" i="38"/>
  <c r="AT16" i="38"/>
  <c r="AT17" i="38"/>
  <c r="AT18" i="38"/>
  <c r="AT19" i="38"/>
  <c r="AT20" i="38"/>
  <c r="AT21" i="38"/>
  <c r="AT22" i="38"/>
  <c r="AT23" i="38"/>
  <c r="AT24" i="38"/>
  <c r="AT25" i="38"/>
  <c r="AT26" i="38"/>
  <c r="AT27" i="38"/>
  <c r="AT28" i="38"/>
  <c r="AT29" i="38"/>
  <c r="AT30" i="38"/>
  <c r="AT31" i="38"/>
  <c r="AT32" i="38"/>
  <c r="AT33" i="38"/>
  <c r="AT34" i="38"/>
  <c r="AT35" i="38"/>
  <c r="AT36" i="38"/>
  <c r="AT37" i="38"/>
  <c r="AT38" i="38"/>
  <c r="AT39" i="38"/>
  <c r="AT40" i="38"/>
  <c r="AT41" i="38"/>
  <c r="AT42" i="38"/>
  <c r="AT43" i="38"/>
  <c r="AT44" i="38"/>
  <c r="AT45" i="38"/>
  <c r="AT46" i="38"/>
  <c r="AT47" i="38"/>
  <c r="AT48" i="38"/>
  <c r="AT49" i="38"/>
  <c r="AT50" i="38"/>
  <c r="AT51" i="38"/>
  <c r="AT52" i="38"/>
  <c r="AT53" i="38"/>
  <c r="AT54" i="38"/>
  <c r="AT55" i="38"/>
  <c r="AT56" i="38"/>
  <c r="AT57" i="38"/>
  <c r="AT58" i="38"/>
  <c r="AT59" i="38"/>
  <c r="AT60" i="38"/>
  <c r="AT61" i="38"/>
  <c r="AT62" i="38"/>
  <c r="AT63" i="38"/>
  <c r="AT64" i="38"/>
  <c r="AT65" i="38"/>
  <c r="AT66" i="38"/>
  <c r="AT67" i="38"/>
  <c r="AT68" i="38"/>
  <c r="AT69" i="38"/>
  <c r="AT70" i="38"/>
  <c r="AT71" i="38"/>
  <c r="AT72" i="38"/>
  <c r="AT73" i="38"/>
  <c r="AT74" i="38"/>
  <c r="AT75" i="38"/>
  <c r="AT76" i="38"/>
  <c r="AT77" i="38"/>
  <c r="AT78" i="38"/>
  <c r="AT79" i="38"/>
  <c r="AT80" i="38"/>
  <c r="AT81" i="38"/>
  <c r="AT82" i="38"/>
  <c r="AT83" i="38"/>
  <c r="AT84" i="38"/>
  <c r="AT85" i="38"/>
  <c r="AT86" i="38"/>
  <c r="AT87" i="38"/>
  <c r="AT88" i="38"/>
  <c r="AT89" i="38"/>
  <c r="AT90" i="38"/>
  <c r="AT91" i="38"/>
  <c r="AT92" i="38"/>
  <c r="AT93" i="38"/>
  <c r="AT94" i="38"/>
  <c r="AT95" i="38"/>
  <c r="AT96" i="38"/>
  <c r="AT97" i="38"/>
  <c r="AT98" i="38"/>
  <c r="AT99" i="38"/>
  <c r="AT100" i="38"/>
  <c r="AT101" i="38"/>
  <c r="AX102" i="17" l="1"/>
  <c r="AX98" i="17"/>
  <c r="AX94" i="17"/>
  <c r="AX90" i="17"/>
  <c r="AX86" i="17"/>
  <c r="AX82" i="17"/>
  <c r="AX78" i="17"/>
  <c r="AX74" i="17"/>
  <c r="AX70" i="17"/>
  <c r="AX66" i="17"/>
  <c r="AX62" i="17"/>
  <c r="AX58" i="17"/>
  <c r="AX54" i="17"/>
  <c r="AX50" i="17"/>
  <c r="AX46" i="17"/>
  <c r="AX42" i="17"/>
  <c r="AX38" i="17"/>
  <c r="AX34" i="17"/>
  <c r="AX30" i="17"/>
  <c r="AX26" i="17"/>
  <c r="AX22" i="17"/>
  <c r="AX18" i="17"/>
  <c r="AU94" i="38"/>
  <c r="AU82" i="38"/>
  <c r="AU66" i="38"/>
  <c r="AU101" i="38"/>
  <c r="AU97" i="38"/>
  <c r="AU93" i="38"/>
  <c r="AU89" i="38"/>
  <c r="AU85" i="38"/>
  <c r="AU81" i="38"/>
  <c r="AU77" i="38"/>
  <c r="AU73" i="38"/>
  <c r="AU69" i="38"/>
  <c r="AU65" i="38"/>
  <c r="AU61" i="38"/>
  <c r="AU57" i="38"/>
  <c r="AU53" i="38"/>
  <c r="AU49" i="38"/>
  <c r="AU45" i="38"/>
  <c r="AU41" i="38"/>
  <c r="AU37" i="38"/>
  <c r="AU33" i="38"/>
  <c r="AU29" i="38"/>
  <c r="AU25" i="38"/>
  <c r="AU21" i="38"/>
  <c r="AU17" i="38"/>
  <c r="AU13" i="38"/>
  <c r="AU9" i="38"/>
  <c r="AU5" i="38"/>
  <c r="AX101" i="17"/>
  <c r="AX97" i="17"/>
  <c r="AX93" i="17"/>
  <c r="AX89" i="17"/>
  <c r="AX85" i="17"/>
  <c r="AX81" i="17"/>
  <c r="AX77" i="17"/>
  <c r="AX73" i="17"/>
  <c r="AX69" i="17"/>
  <c r="AX65" i="17"/>
  <c r="AX61" i="17"/>
  <c r="AX57" i="17"/>
  <c r="AX53" i="17"/>
  <c r="AX49" i="17"/>
  <c r="AX45" i="17"/>
  <c r="AX41" i="17"/>
  <c r="AX37" i="17"/>
  <c r="AX33" i="17"/>
  <c r="AX29" i="17"/>
  <c r="AX25" i="17"/>
  <c r="AX21" i="17"/>
  <c r="AX17" i="17"/>
  <c r="AX13" i="17"/>
  <c r="AX9" i="17"/>
  <c r="AX5" i="17"/>
  <c r="AU90" i="38"/>
  <c r="AU78" i="38"/>
  <c r="AU70" i="38"/>
  <c r="AU62" i="38"/>
  <c r="AU58" i="38"/>
  <c r="AU54" i="38"/>
  <c r="AU50" i="38"/>
  <c r="AU46" i="38"/>
  <c r="AU42" i="38"/>
  <c r="AU38" i="38"/>
  <c r="AU34" i="38"/>
  <c r="AU30" i="38"/>
  <c r="AU26" i="38"/>
  <c r="AU22" i="38"/>
  <c r="AU18" i="38"/>
  <c r="AU14" i="38"/>
  <c r="AU10" i="38"/>
  <c r="AU99" i="38"/>
  <c r="AU100" i="38"/>
  <c r="AU95" i="38"/>
  <c r="AU96" i="38"/>
  <c r="AU91" i="38"/>
  <c r="AU92" i="38"/>
  <c r="AU87" i="38"/>
  <c r="AU88" i="38"/>
  <c r="AU83" i="38"/>
  <c r="AU84" i="38"/>
  <c r="AU79" i="38"/>
  <c r="AU80" i="38"/>
  <c r="AU75" i="38"/>
  <c r="AU76" i="38"/>
  <c r="AU71" i="38"/>
  <c r="AU72" i="38"/>
  <c r="AU67" i="38"/>
  <c r="AU68" i="38"/>
  <c r="AU63" i="38"/>
  <c r="AU64" i="38"/>
  <c r="AU59" i="38"/>
  <c r="AU60" i="38"/>
  <c r="AU55" i="38"/>
  <c r="AU56" i="38"/>
  <c r="AU51" i="38"/>
  <c r="AU52" i="38"/>
  <c r="AU47" i="38"/>
  <c r="AU48" i="38"/>
  <c r="AU43" i="38"/>
  <c r="AU44" i="38"/>
  <c r="AU39" i="38"/>
  <c r="AU40" i="38"/>
  <c r="AU35" i="38"/>
  <c r="AU36" i="38"/>
  <c r="AU31" i="38"/>
  <c r="AU32" i="38"/>
  <c r="AU27" i="38"/>
  <c r="AU28" i="38"/>
  <c r="AU23" i="38"/>
  <c r="AU24" i="38"/>
  <c r="AU19" i="38"/>
  <c r="AU20" i="38"/>
  <c r="AU15" i="38"/>
  <c r="AU16" i="38"/>
  <c r="AU11" i="38"/>
  <c r="AU12" i="38"/>
  <c r="AU7" i="38"/>
  <c r="AU8" i="38"/>
  <c r="AU4" i="38"/>
  <c r="AX99" i="17"/>
  <c r="AX100" i="17"/>
  <c r="AX95" i="17"/>
  <c r="AX96" i="17"/>
  <c r="AX91" i="17"/>
  <c r="AX92" i="17"/>
  <c r="AX87" i="17"/>
  <c r="AX88" i="17"/>
  <c r="AX83" i="17"/>
  <c r="AX84" i="17"/>
  <c r="AX79" i="17"/>
  <c r="AX80" i="17"/>
  <c r="AX75" i="17"/>
  <c r="AX76" i="17"/>
  <c r="AX71" i="17"/>
  <c r="AX72" i="17"/>
  <c r="AX67" i="17"/>
  <c r="AX68" i="17"/>
  <c r="AX63" i="17"/>
  <c r="AX64" i="17"/>
  <c r="AX59" i="17"/>
  <c r="AX60" i="17"/>
  <c r="AX55" i="17"/>
  <c r="AX56" i="17"/>
  <c r="AX51" i="17"/>
  <c r="AX52" i="17"/>
  <c r="AX47" i="17"/>
  <c r="AX48" i="17"/>
  <c r="AX43" i="17"/>
  <c r="AX44" i="17"/>
  <c r="AX39" i="17"/>
  <c r="AX40" i="17"/>
  <c r="AX35" i="17"/>
  <c r="AX36" i="17"/>
  <c r="AX31" i="17"/>
  <c r="AX32" i="17"/>
  <c r="AX27" i="17"/>
  <c r="AX28" i="17"/>
  <c r="AX23" i="17"/>
  <c r="AX24" i="17"/>
  <c r="AX19" i="17"/>
  <c r="AX20" i="17"/>
  <c r="AX15" i="17"/>
  <c r="AX16" i="17"/>
  <c r="AX11" i="17"/>
  <c r="AX12" i="17"/>
  <c r="AX7" i="17"/>
  <c r="AX8" i="17"/>
  <c r="AX4" i="17"/>
  <c r="AU6" i="38"/>
  <c r="AU103" i="38"/>
  <c r="AX103" i="17"/>
  <c r="AU98" i="38"/>
  <c r="AU86" i="38"/>
  <c r="AU74" i="38"/>
  <c r="AX14" i="17"/>
  <c r="AX10" i="17"/>
  <c r="AX6" i="17"/>
  <c r="AU102" i="38"/>
  <c r="AU104" i="38" l="1"/>
  <c r="AX104" i="17"/>
</calcChain>
</file>

<file path=xl/sharedStrings.xml><?xml version="1.0" encoding="utf-8"?>
<sst xmlns="http://schemas.openxmlformats.org/spreadsheetml/2006/main" count="950" uniqueCount="438">
  <si>
    <t>ID</t>
  </si>
  <si>
    <t>Measurement Scale</t>
  </si>
  <si>
    <t>Region</t>
  </si>
  <si>
    <t>Advertising</t>
  </si>
  <si>
    <t>Competitive Pricing</t>
  </si>
  <si>
    <t>Order &amp; Billing</t>
  </si>
  <si>
    <t>Price Flexibility</t>
  </si>
  <si>
    <t>Advert</t>
  </si>
  <si>
    <t>Short Description</t>
  </si>
  <si>
    <t>Extended Description</t>
  </si>
  <si>
    <t>Identification Number</t>
  </si>
  <si>
    <t>Customer location</t>
  </si>
  <si>
    <t>Perception that ordering and billing is handled efficiently and correctly</t>
  </si>
  <si>
    <t>A scale from 1 = Poor to 10 = Excellent</t>
  </si>
  <si>
    <t>Variable Label</t>
  </si>
  <si>
    <t>Q3</t>
  </si>
  <si>
    <t>Q4</t>
  </si>
  <si>
    <t>Q1</t>
  </si>
  <si>
    <t>Q2</t>
  </si>
  <si>
    <t>Quarter</t>
  </si>
  <si>
    <t>Year</t>
  </si>
  <si>
    <t>Financial Year</t>
  </si>
  <si>
    <t>Financial Quarter</t>
  </si>
  <si>
    <t>Quarter description</t>
  </si>
  <si>
    <t>Financial year description</t>
  </si>
  <si>
    <t>For further information see www.jeremydawson.co.uk/slopes.htm.</t>
  </si>
  <si>
    <t>Enter information from your regression in the shaded cells</t>
  </si>
  <si>
    <t>Variable names:</t>
  </si>
  <si>
    <t>Name of independent variable:</t>
  </si>
  <si>
    <t>Name of interacting variable (moderator):</t>
  </si>
  <si>
    <t>Regression Coefficients:</t>
  </si>
  <si>
    <t>Independent variable:</t>
  </si>
  <si>
    <t>Interacting variable (moderator):</t>
  </si>
  <si>
    <t>Interaction Term:</t>
  </si>
  <si>
    <t>Intercept / Constant:</t>
  </si>
  <si>
    <t>Means / SDs of variables:</t>
  </si>
  <si>
    <t>Mean of independent variable:</t>
  </si>
  <si>
    <t>SD of independent variable:</t>
  </si>
  <si>
    <t>Mean of moderator:</t>
  </si>
  <si>
    <t>SD of moderator:</t>
  </si>
  <si>
    <t>Do not type below this line</t>
  </si>
  <si>
    <t>Cust_Type</t>
  </si>
  <si>
    <t>Dist_Channel</t>
  </si>
  <si>
    <t>Distribution Channel</t>
  </si>
  <si>
    <t>Quality</t>
  </si>
  <si>
    <t>Product Quality Perception</t>
  </si>
  <si>
    <t>A scale from 1 = Poor Quality to 10 = Excellent Quality</t>
  </si>
  <si>
    <t>SM_Presence</t>
  </si>
  <si>
    <t>Social Media Presence</t>
  </si>
  <si>
    <t>A scale from 1 = No Presence at all to 10 = Active Presence on SM platforms</t>
  </si>
  <si>
    <t>Brand_Image</t>
  </si>
  <si>
    <t>Brand Image Perception</t>
  </si>
  <si>
    <t>Comp_Pricing</t>
  </si>
  <si>
    <t>Flex_Price</t>
  </si>
  <si>
    <t>A scale from 1 = Not Flexible at all to 10 = Very Flexible</t>
  </si>
  <si>
    <t>0 = Through a Sales Representative; 1 = Directly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</si>
  <si>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</si>
  <si>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</si>
  <si>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</si>
  <si>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</si>
  <si>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</si>
  <si>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</si>
  <si>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</si>
  <si>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</si>
  <si>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</si>
  <si>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</si>
  <si>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</si>
  <si>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</si>
  <si>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</si>
  <si>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</si>
  <si>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</si>
  <si>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</si>
  <si>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</si>
  <si>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</si>
  <si>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</si>
  <si>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</si>
  <si>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</si>
  <si>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</si>
  <si>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</si>
  <si>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</si>
  <si>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</si>
  <si>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</si>
  <si>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</si>
  <si>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</si>
  <si>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</si>
  <si>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</si>
  <si>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</si>
  <si>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</si>
  <si>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</si>
  <si>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</si>
  <si>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</si>
  <si>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</si>
  <si>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</si>
  <si>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</si>
  <si>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</si>
  <si>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</si>
  <si>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</si>
  <si>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</si>
  <si>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</si>
  <si>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</si>
  <si>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</si>
  <si>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</si>
  <si>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</si>
  <si>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</si>
  <si>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</si>
  <si>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</si>
  <si>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</si>
  <si>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</si>
  <si>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</si>
  <si>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</si>
  <si>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</si>
  <si>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</si>
  <si>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</si>
  <si>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</si>
  <si>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</si>
  <si>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</si>
  <si>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</si>
  <si>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</si>
  <si>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</si>
  <si>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</si>
  <si>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</si>
  <si>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</si>
  <si>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</si>
  <si>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</si>
  <si>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</si>
  <si>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</si>
  <si>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</si>
  <si>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</si>
  <si>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</si>
  <si>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</si>
  <si>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</si>
  <si>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</si>
  <si>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</si>
  <si>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</si>
  <si>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</si>
  <si>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</si>
  <si>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</si>
  <si>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</si>
  <si>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</si>
  <si>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</si>
  <si>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</si>
  <si>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</si>
  <si>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</si>
  <si>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</si>
  <si>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</si>
  <si>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</si>
  <si>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</si>
  <si>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</si>
  <si>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</si>
  <si>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</si>
  <si>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</si>
  <si>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</si>
  <si>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</si>
  <si>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</si>
  <si>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</si>
  <si>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</si>
  <si>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</si>
  <si>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</si>
  <si>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</si>
  <si>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</si>
  <si>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</si>
  <si>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</si>
  <si>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</si>
  <si>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</si>
  <si>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</si>
  <si>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</si>
  <si>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</si>
  <si>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</si>
  <si>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</si>
  <si>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</si>
  <si>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</si>
  <si>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</si>
  <si>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</si>
  <si>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</si>
  <si>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</si>
  <si>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</si>
  <si>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</si>
  <si>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</si>
  <si>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</si>
  <si>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</si>
  <si>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</si>
  <si>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</si>
  <si>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</si>
  <si>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</si>
  <si>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</si>
  <si>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</si>
  <si>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</si>
  <si>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</si>
  <si>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</si>
  <si>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</si>
  <si>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</si>
  <si>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</si>
  <si>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</si>
  <si>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</si>
  <si>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</si>
  <si>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</si>
  <si>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</si>
  <si>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</si>
  <si>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</si>
  <si>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</si>
  <si>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</si>
  <si>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</si>
  <si>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</si>
  <si>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</si>
  <si>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</si>
  <si>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</si>
  <si>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</si>
  <si>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</si>
  <si>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</si>
  <si>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</si>
  <si>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</si>
  <si>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</si>
  <si>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</si>
  <si>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</si>
  <si>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</si>
  <si>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</si>
  <si>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</si>
  <si>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</si>
  <si>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</si>
  <si>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</si>
  <si>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</si>
  <si>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</si>
  <si>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</si>
  <si>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</si>
  <si>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</si>
  <si>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</si>
  <si>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</si>
  <si>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</si>
  <si>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</si>
  <si>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</si>
  <si>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</si>
  <si>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</si>
  <si>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</si>
  <si>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</si>
  <si>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</si>
  <si>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</si>
  <si>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</si>
  <si>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</si>
  <si>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</si>
  <si>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</si>
  <si>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</si>
  <si>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</si>
  <si>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</si>
  <si>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</si>
  <si>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</si>
  <si>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</si>
  <si>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</si>
  <si>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</si>
  <si>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</si>
  <si>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</si>
  <si>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</si>
  <si>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</si>
  <si>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</si>
  <si>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</si>
  <si>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</si>
  <si>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</si>
  <si>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Loyalty</t>
  </si>
  <si>
    <t>Order_Fulfillment</t>
  </si>
  <si>
    <t>A scale from 1 = Very Slow to 10 = Very Fast</t>
  </si>
  <si>
    <t>Shipping Speed</t>
  </si>
  <si>
    <t>Shipping Cost</t>
  </si>
  <si>
    <t>Shipping_Speed</t>
  </si>
  <si>
    <t>Shipping_Cost</t>
  </si>
  <si>
    <t>A scale from 1 = Not Affordable at All to 10 = Definitely Affordable</t>
  </si>
  <si>
    <t>A scale from 1 = Negative Image to 10 = Positive Image</t>
  </si>
  <si>
    <t>Perception of time it takes to deliver products once an order has been confirmed</t>
  </si>
  <si>
    <t>Perception of delivery costs</t>
  </si>
  <si>
    <t>Number of years</t>
  </si>
  <si>
    <t>Order_Qty</t>
  </si>
  <si>
    <t>Quantity_Ordered</t>
  </si>
  <si>
    <t>Length of Relationship with TPM</t>
  </si>
  <si>
    <t>Length of time a particular customer has been buying from TPM</t>
  </si>
  <si>
    <t>0 Magazine industry; 1 = Newspaper industry</t>
  </si>
  <si>
    <t>0 = Australia and New Zealand; 1 = Outside ANZ</t>
  </si>
  <si>
    <t>How paper products are sold to customers</t>
  </si>
  <si>
    <t>Perceived level of quality of TPM's products</t>
  </si>
  <si>
    <t>Overall perception of TPM's online presence, especially on social media platforms</t>
  </si>
  <si>
    <t>Perceptions of TPM's advertising campaigns</t>
  </si>
  <si>
    <t>Overall image of TPM's brand</t>
  </si>
  <si>
    <t xml:space="preserve">Extent to which customers believe TPM offers competitive pricing </t>
  </si>
  <si>
    <t>Perceived willingness of TPM to negotiate product prices</t>
  </si>
  <si>
    <t xml:space="preserve">Contract </t>
  </si>
  <si>
    <t>Contract with TPM</t>
  </si>
  <si>
    <t>0 = No Contract; 1 = Contract</t>
  </si>
  <si>
    <t>Paper Products</t>
  </si>
  <si>
    <t>Tonnes</t>
  </si>
  <si>
    <t>Prdct_Line</t>
  </si>
  <si>
    <t>Product Line</t>
  </si>
  <si>
    <t>Paper products ordered by  cusomer</t>
  </si>
  <si>
    <t>Total amount of paper products produced in tonnes</t>
  </si>
  <si>
    <t>Contract</t>
  </si>
  <si>
    <t>Customer Type</t>
  </si>
  <si>
    <t>Type of  customer that purchases TPM products</t>
  </si>
  <si>
    <t>Depth and breadth of TPM product line to meet customer needs</t>
  </si>
  <si>
    <t>Brand_Image * Quality</t>
  </si>
  <si>
    <t>mean of iv</t>
  </si>
  <si>
    <t>std of iv</t>
  </si>
  <si>
    <t>mean of moderator</t>
  </si>
  <si>
    <t>std of moderator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</si>
  <si>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</si>
  <si>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</si>
  <si>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</si>
  <si>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</si>
  <si>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</si>
  <si>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</si>
  <si>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</si>
  <si>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</si>
  <si>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</si>
  <si>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</si>
  <si>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</si>
  <si>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</si>
  <si>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</si>
  <si>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</si>
  <si>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</si>
  <si>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</si>
  <si>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</si>
  <si>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</si>
  <si>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</si>
  <si>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</si>
  <si>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</si>
  <si>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</si>
  <si>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</si>
  <si>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</si>
  <si>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Brand Image</t>
  </si>
  <si>
    <t>RESIDUAL OUTPUT</t>
  </si>
  <si>
    <t>Observation</t>
  </si>
  <si>
    <t>Predicted Order_Qty</t>
  </si>
  <si>
    <t>Residuals</t>
  </si>
  <si>
    <t>Standard Residuals</t>
  </si>
  <si>
    <t>PROBABILITY OUTPUT</t>
  </si>
  <si>
    <t>Percentile</t>
  </si>
  <si>
    <t>if &gt; 0.7 strong</t>
  </si>
  <si>
    <t>IV to IV Scatterplots</t>
  </si>
  <si>
    <t>IV to DV Scatterplots</t>
  </si>
  <si>
    <t>Correlation tables</t>
  </si>
  <si>
    <t>IV - IV</t>
  </si>
  <si>
    <t>IV - DV</t>
  </si>
  <si>
    <t>* Potential multicollinearity between Order_fullfillment, Shipping Speed and Shipping_cost</t>
  </si>
  <si>
    <t>std err</t>
  </si>
  <si>
    <t>Coeff</t>
  </si>
  <si>
    <t>iv</t>
  </si>
  <si>
    <t>int term</t>
  </si>
  <si>
    <t>int v</t>
  </si>
  <si>
    <t>Logistic Regression</t>
  </si>
  <si>
    <t>Success</t>
  </si>
  <si>
    <t>Failure</t>
  </si>
  <si>
    <t>p-Obs</t>
  </si>
  <si>
    <t>p-Pred</t>
  </si>
  <si>
    <t>Suc-Pred</t>
  </si>
  <si>
    <t>Fail-Pred</t>
  </si>
  <si>
    <t>LL</t>
  </si>
  <si>
    <t>% Correct</t>
  </si>
  <si>
    <t>HL Stat</t>
  </si>
  <si>
    <t>LL0</t>
  </si>
  <si>
    <t>LL1</t>
  </si>
  <si>
    <t>Chi-Sq</t>
  </si>
  <si>
    <t>p-value</t>
  </si>
  <si>
    <t>alpha</t>
  </si>
  <si>
    <t>sig</t>
  </si>
  <si>
    <t>R-Sq (L)</t>
  </si>
  <si>
    <t>R-Sq (CS)</t>
  </si>
  <si>
    <t>R-Sq (N)</t>
  </si>
  <si>
    <t>Hosmer</t>
  </si>
  <si>
    <t>Covariance Matrix</t>
  </si>
  <si>
    <t>coeff b</t>
  </si>
  <si>
    <t>s.e.</t>
  </si>
  <si>
    <t>Wald</t>
  </si>
  <si>
    <t>exp(b)</t>
  </si>
  <si>
    <t>lower</t>
  </si>
  <si>
    <t>upper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</si>
  <si>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</si>
  <si>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</si>
  <si>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</si>
  <si>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</si>
  <si>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</si>
  <si>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</si>
  <si>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</si>
  <si>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</si>
  <si>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</si>
  <si>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</si>
  <si>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</si>
  <si>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</si>
  <si>
    <t>MCC</t>
  </si>
  <si>
    <t>PCC</t>
  </si>
  <si>
    <t>Standard</t>
  </si>
  <si>
    <t>Regresion Model: -16.83 + 0.81 q + 0.61 pl + 0.76 bi + 0.64 fp</t>
  </si>
  <si>
    <t>Logit</t>
  </si>
  <si>
    <t>Odds</t>
  </si>
  <si>
    <t>Probability</t>
  </si>
  <si>
    <t>Brand Img</t>
  </si>
  <si>
    <t>Flex Price</t>
  </si>
  <si>
    <t>Time Period</t>
  </si>
  <si>
    <t>4 MA</t>
  </si>
  <si>
    <t>4 Centered MA</t>
  </si>
  <si>
    <t>Ratio (Obs/MA)</t>
  </si>
  <si>
    <t>Index</t>
  </si>
  <si>
    <t>Deseasonalised</t>
  </si>
  <si>
    <t>Trend</t>
  </si>
  <si>
    <t>Forecast</t>
  </si>
  <si>
    <t>APE</t>
  </si>
  <si>
    <t>Average</t>
  </si>
  <si>
    <t>Indices</t>
  </si>
  <si>
    <t>Sum</t>
  </si>
  <si>
    <t>if &lt; 0.3 it's week</t>
  </si>
  <si>
    <t>if 0.3 - 0.7 medium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</si>
  <si>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</si>
  <si>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</si>
  <si>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</si>
  <si>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</si>
  <si>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</si>
  <si>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</si>
  <si>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</si>
  <si>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</si>
  <si>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</si>
  <si>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</si>
  <si>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Count</t>
  </si>
  <si>
    <t>Flex Price 5</t>
  </si>
  <si>
    <t>Flex Price 6</t>
  </si>
  <si>
    <t>Flex Price 7</t>
  </si>
  <si>
    <t>Flex Price 8</t>
  </si>
  <si>
    <t>Flex Price 9</t>
  </si>
  <si>
    <t>Flex Price 10</t>
  </si>
  <si>
    <t>Quantity (tonnes)</t>
  </si>
  <si>
    <t>Qty normal</t>
  </si>
  <si>
    <r>
      <t>* Potential multicollinearity between SM_Presence</t>
    </r>
    <r>
      <rPr>
        <sz val="10"/>
        <rFont val="Arial"/>
        <family val="2"/>
      </rPr>
      <t xml:space="preserve"> and Brand_Image</t>
    </r>
  </si>
  <si>
    <t>exclude sm_presence</t>
  </si>
  <si>
    <t>exclude shipping speed</t>
  </si>
  <si>
    <t>Order Quantity</t>
  </si>
  <si>
    <t>Customers without contracts</t>
  </si>
  <si>
    <t>Customer with contracts</t>
  </si>
  <si>
    <t>First model</t>
  </si>
  <si>
    <t>Iteration 2</t>
  </si>
  <si>
    <t>Iteration 3</t>
  </si>
  <si>
    <t>Iteration 4</t>
  </si>
  <si>
    <t>Iteration 8</t>
  </si>
  <si>
    <t>Iteration 7</t>
  </si>
  <si>
    <t>Iteration 6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</si>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</sst>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0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sz val="10"/>
      <color indexed="18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i/>
      <sz val="10"/>
      <name val="Arial"/>
      <family val="2"/>
    </font>
    <font>
      <sz val="10"/>
      <color theme="8"/>
      <name val="Arial"/>
      <family val="2"/>
    </font>
    <font>
      <i/>
      <sz val="10"/>
      <color theme="5"/>
      <name val="Arial"/>
      <family val="2"/>
    </font>
    <font>
      <sz val="10"/>
      <color theme="5"/>
      <name val="Arial"/>
      <family val="2"/>
    </font>
    <font>
      <i/>
      <sz val="10"/>
      <color theme="4"/>
      <name val="Arial"/>
      <family val="2"/>
    </font>
    <font>
      <sz val="10"/>
      <color theme="4"/>
      <name val="Arial"/>
      <family val="2"/>
    </font>
    <font>
      <i/>
      <sz val="10"/>
      <color rgb="FF00B0F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C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BFF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7" fillId="0" borderId="0" applyFont="0" applyFill="0" applyBorder="0" applyAlignment="0" applyProtection="0"/>
  </cellStyleXfs>
  <cellXfs count="155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3" borderId="0" xfId="0" applyFill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0" xfId="0" quotePrefix="1" applyFill="1"/>
    <xf numFmtId="0" fontId="8" fillId="4" borderId="0" xfId="0" applyFont="1" applyFill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/>
    <xf numFmtId="0" fontId="8" fillId="0" borderId="0" xfId="0" applyFont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7" borderId="0" xfId="0" applyFont="1" applyFill="1" applyBorder="1" applyAlignment="1">
      <alignment horizontal="left" vertical="center"/>
    </xf>
    <xf numFmtId="0" fontId="8" fillId="7" borderId="0" xfId="0" applyFont="1" applyFill="1"/>
    <xf numFmtId="0" fontId="8" fillId="7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/>
    </xf>
    <xf numFmtId="0" fontId="8" fillId="7" borderId="1" xfId="0" quotePrefix="1" applyFont="1" applyFill="1" applyBorder="1"/>
    <xf numFmtId="164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2" fontId="0" fillId="0" borderId="0" xfId="0" applyNumberFormat="1"/>
    <xf numFmtId="2" fontId="9" fillId="0" borderId="3" xfId="0" applyNumberFormat="1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  <xf numFmtId="2" fontId="9" fillId="0" borderId="3" xfId="0" applyNumberFormat="1" applyFont="1" applyFill="1" applyBorder="1" applyAlignment="1">
      <alignment horizontal="center"/>
    </xf>
    <xf numFmtId="0" fontId="0" fillId="0" borderId="0" xfId="0" applyBorder="1"/>
    <xf numFmtId="0" fontId="0" fillId="9" borderId="0" xfId="0" applyFill="1" applyBorder="1" applyAlignment="1"/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12" fillId="0" borderId="0" xfId="0" applyFont="1" applyFill="1" applyBorder="1" applyAlignment="1"/>
    <xf numFmtId="0" fontId="14" fillId="0" borderId="0" xfId="0" applyFont="1" applyFill="1" applyBorder="1" applyAlignment="1"/>
    <xf numFmtId="0" fontId="9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10" fontId="0" fillId="0" borderId="0" xfId="0" applyNumberFormat="1"/>
    <xf numFmtId="0" fontId="0" fillId="0" borderId="0" xfId="0" applyAlignment="1">
      <alignment horizontal="right"/>
    </xf>
    <xf numFmtId="0" fontId="15" fillId="0" borderId="0" xfId="0" applyFont="1" applyFill="1" applyBorder="1" applyAlignment="1">
      <alignment horizontal="left"/>
    </xf>
    <xf numFmtId="0" fontId="0" fillId="9" borderId="0" xfId="0" applyFill="1"/>
    <xf numFmtId="0" fontId="1" fillId="0" borderId="0" xfId="0" applyFont="1" applyBorder="1"/>
    <xf numFmtId="2" fontId="16" fillId="0" borderId="0" xfId="0" applyNumberFormat="1" applyFont="1" applyFill="1" applyBorder="1" applyAlignment="1"/>
    <xf numFmtId="2" fontId="0" fillId="3" borderId="0" xfId="0" applyNumberFormat="1" applyFill="1"/>
    <xf numFmtId="2" fontId="4" fillId="2" borderId="0" xfId="0" applyNumberFormat="1" applyFont="1" applyFill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9" fillId="0" borderId="14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right"/>
    </xf>
    <xf numFmtId="0" fontId="9" fillId="0" borderId="19" xfId="0" applyFont="1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2" fontId="9" fillId="0" borderId="19" xfId="0" applyNumberFormat="1" applyFont="1" applyBorder="1" applyAlignment="1">
      <alignment horizontal="center"/>
    </xf>
    <xf numFmtId="2" fontId="0" fillId="0" borderId="20" xfId="0" applyNumberFormat="1" applyBorder="1"/>
    <xf numFmtId="2" fontId="16" fillId="0" borderId="0" xfId="0" applyNumberFormat="1" applyFont="1"/>
    <xf numFmtId="9" fontId="0" fillId="0" borderId="0" xfId="1" applyFont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0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0" fontId="18" fillId="0" borderId="0" xfId="0" applyFont="1" applyFill="1" applyBorder="1" applyAlignment="1">
      <alignment horizontal="center" vertical="center"/>
    </xf>
    <xf numFmtId="1" fontId="1" fillId="0" borderId="0" xfId="0" applyNumberFormat="1" applyFont="1"/>
    <xf numFmtId="2" fontId="0" fillId="5" borderId="0" xfId="0" applyNumberFormat="1" applyFill="1" applyBorder="1"/>
    <xf numFmtId="2" fontId="0" fillId="5" borderId="4" xfId="0" applyNumberFormat="1" applyFill="1" applyBorder="1"/>
    <xf numFmtId="2" fontId="0" fillId="5" borderId="26" xfId="0" applyNumberFormat="1" applyFill="1" applyBorder="1"/>
    <xf numFmtId="2" fontId="0" fillId="5" borderId="23" xfId="0" applyNumberFormat="1" applyFill="1" applyBorder="1"/>
    <xf numFmtId="1" fontId="0" fillId="5" borderId="25" xfId="0" applyNumberFormat="1" applyFill="1" applyBorder="1"/>
    <xf numFmtId="1" fontId="0" fillId="5" borderId="4" xfId="0" applyNumberFormat="1" applyFill="1" applyBorder="1"/>
    <xf numFmtId="1" fontId="0" fillId="5" borderId="24" xfId="0" applyNumberFormat="1" applyFill="1" applyBorder="1"/>
    <xf numFmtId="1" fontId="0" fillId="5" borderId="0" xfId="0" applyNumberFormat="1" applyFill="1" applyBorder="1"/>
    <xf numFmtId="1" fontId="0" fillId="11" borderId="24" xfId="0" applyNumberFormat="1" applyFill="1" applyBorder="1"/>
    <xf numFmtId="1" fontId="0" fillId="11" borderId="0" xfId="0" applyNumberFormat="1" applyFill="1" applyBorder="1"/>
    <xf numFmtId="2" fontId="0" fillId="11" borderId="0" xfId="0" applyNumberFormat="1" applyFill="1" applyBorder="1"/>
    <xf numFmtId="2" fontId="0" fillId="11" borderId="23" xfId="0" applyNumberFormat="1" applyFill="1" applyBorder="1"/>
    <xf numFmtId="1" fontId="0" fillId="11" borderId="27" xfId="0" applyNumberFormat="1" applyFill="1" applyBorder="1"/>
    <xf numFmtId="1" fontId="0" fillId="11" borderId="20" xfId="0" applyNumberFormat="1" applyFill="1" applyBorder="1"/>
    <xf numFmtId="0" fontId="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right" indent="1"/>
    </xf>
    <xf numFmtId="0" fontId="6" fillId="0" borderId="0" xfId="0" applyFont="1" applyAlignment="1" applyProtection="1">
      <alignment horizontal="right"/>
    </xf>
    <xf numFmtId="2" fontId="0" fillId="0" borderId="16" xfId="0" applyNumberFormat="1" applyBorder="1"/>
    <xf numFmtId="2" fontId="0" fillId="0" borderId="18" xfId="0" applyNumberFormat="1" applyBorder="1"/>
    <xf numFmtId="2" fontId="0" fillId="0" borderId="17" xfId="0" applyNumberFormat="1" applyBorder="1"/>
    <xf numFmtId="2" fontId="16" fillId="0" borderId="6" xfId="0" applyNumberFormat="1" applyFont="1" applyBorder="1"/>
    <xf numFmtId="2" fontId="16" fillId="0" borderId="0" xfId="0" applyNumberFormat="1" applyFont="1" applyBorder="1"/>
    <xf numFmtId="2" fontId="16" fillId="0" borderId="13" xfId="0" applyNumberFormat="1" applyFont="1" applyBorder="1"/>
    <xf numFmtId="0" fontId="9" fillId="0" borderId="3" xfId="0" applyFont="1" applyFill="1" applyBorder="1" applyAlignment="1">
      <alignment horizontal="centerContinuous"/>
    </xf>
    <xf numFmtId="2" fontId="0" fillId="8" borderId="23" xfId="0" applyNumberFormat="1" applyFill="1" applyBorder="1"/>
    <xf numFmtId="2" fontId="1" fillId="0" borderId="0" xfId="0" applyNumberFormat="1" applyFont="1"/>
    <xf numFmtId="2" fontId="18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64" fontId="8" fillId="0" borderId="0" xfId="0" applyNumberFormat="1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Border="1"/>
    <xf numFmtId="2" fontId="19" fillId="0" borderId="0" xfId="0" applyNumberFormat="1" applyFont="1" applyFill="1" applyBorder="1" applyAlignment="1"/>
    <xf numFmtId="2" fontId="9" fillId="0" borderId="3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/>
    <xf numFmtId="2" fontId="0" fillId="9" borderId="0" xfId="0" applyNumberFormat="1" applyFill="1" applyBorder="1" applyAlignment="1"/>
    <xf numFmtId="2" fontId="0" fillId="10" borderId="0" xfId="0" applyNumberFormat="1" applyFill="1" applyBorder="1" applyAlignment="1"/>
    <xf numFmtId="2" fontId="0" fillId="0" borderId="2" xfId="0" applyNumberFormat="1" applyFont="1" applyFill="1" applyBorder="1" applyAlignment="1"/>
    <xf numFmtId="2" fontId="19" fillId="0" borderId="2" xfId="0" applyNumberFormat="1" applyFont="1" applyFill="1" applyBorder="1" applyAlignment="1"/>
    <xf numFmtId="2" fontId="19" fillId="0" borderId="17" xfId="0" applyNumberFormat="1" applyFont="1" applyBorder="1"/>
    <xf numFmtId="2" fontId="19" fillId="0" borderId="18" xfId="0" applyNumberFormat="1" applyFont="1" applyBorder="1" applyAlignment="1">
      <alignment horizontal="right"/>
    </xf>
    <xf numFmtId="2" fontId="19" fillId="0" borderId="16" xfId="0" applyNumberFormat="1" applyFont="1" applyBorder="1"/>
    <xf numFmtId="2" fontId="19" fillId="0" borderId="18" xfId="0" applyNumberFormat="1" applyFont="1" applyBorder="1"/>
    <xf numFmtId="0" fontId="19" fillId="0" borderId="18" xfId="0" applyFont="1" applyBorder="1" applyAlignment="1">
      <alignment horizontal="right"/>
    </xf>
    <xf numFmtId="0" fontId="19" fillId="0" borderId="5" xfId="0" applyFont="1" applyBorder="1"/>
    <xf numFmtId="9" fontId="19" fillId="0" borderId="0" xfId="1" applyFont="1"/>
    <xf numFmtId="9" fontId="19" fillId="8" borderId="0" xfId="1" applyFont="1" applyFill="1"/>
    <xf numFmtId="2" fontId="19" fillId="0" borderId="0" xfId="0" applyNumberFormat="1" applyFont="1"/>
    <xf numFmtId="2" fontId="19" fillId="0" borderId="20" xfId="0" applyNumberFormat="1" applyFont="1" applyBorder="1"/>
    <xf numFmtId="0" fontId="0" fillId="12" borderId="0" xfId="0" applyFill="1"/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color auto="1"/>
      </font>
      <fill>
        <patternFill patternType="none">
          <bgColor auto="1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B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distribution</a:t>
            </a:r>
            <a:r>
              <a:rPr lang="en-US" baseline="0"/>
              <a:t> of Order Quantity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'Task 1'!$B$1</c:f>
              <c:strCache>
                <c:ptCount val="1"/>
                <c:pt idx="0">
                  <c:v>Qty normal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'Task 1'!$A$2:$A$246</c:f>
              <c:numCache>
                <c:formatCode>0.0</c:formatCode>
                <c:ptCount val="245"/>
                <c:pt idx="0">
                  <c:v>4.3</c:v>
                </c:pt>
                <c:pt idx="1">
                  <c:v>5.5</c:v>
                </c:pt>
                <c:pt idx="2">
                  <c:v>5.6</c:v>
                </c:pt>
                <c:pt idx="3">
                  <c:v>5.8</c:v>
                </c:pt>
                <c:pt idx="4">
                  <c:v>5.8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6.1</c:v>
                </c:pt>
                <c:pt idx="9">
                  <c:v>6.1</c:v>
                </c:pt>
                <c:pt idx="10">
                  <c:v>6.2</c:v>
                </c:pt>
                <c:pt idx="11">
                  <c:v>6.2</c:v>
                </c:pt>
                <c:pt idx="12">
                  <c:v>6.2</c:v>
                </c:pt>
                <c:pt idx="13">
                  <c:v>6.2</c:v>
                </c:pt>
                <c:pt idx="14">
                  <c:v>6.2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6.5</c:v>
                </c:pt>
                <c:pt idx="19">
                  <c:v>6.5</c:v>
                </c:pt>
                <c:pt idx="20">
                  <c:v>6.5</c:v>
                </c:pt>
                <c:pt idx="21">
                  <c:v>6.6</c:v>
                </c:pt>
                <c:pt idx="22">
                  <c:v>6.6</c:v>
                </c:pt>
                <c:pt idx="23">
                  <c:v>6.6</c:v>
                </c:pt>
                <c:pt idx="24">
                  <c:v>6.6</c:v>
                </c:pt>
                <c:pt idx="25">
                  <c:v>6.7</c:v>
                </c:pt>
                <c:pt idx="26">
                  <c:v>6.7</c:v>
                </c:pt>
                <c:pt idx="27">
                  <c:v>6.7</c:v>
                </c:pt>
                <c:pt idx="28">
                  <c:v>6.7</c:v>
                </c:pt>
                <c:pt idx="29">
                  <c:v>6.7</c:v>
                </c:pt>
                <c:pt idx="30">
                  <c:v>6.7</c:v>
                </c:pt>
                <c:pt idx="31">
                  <c:v>6.9</c:v>
                </c:pt>
                <c:pt idx="32">
                  <c:v>6.9</c:v>
                </c:pt>
                <c:pt idx="33">
                  <c:v>6.9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7.1</c:v>
                </c:pt>
                <c:pt idx="42">
                  <c:v>7.1</c:v>
                </c:pt>
                <c:pt idx="43">
                  <c:v>7.1</c:v>
                </c:pt>
                <c:pt idx="44">
                  <c:v>7.1</c:v>
                </c:pt>
                <c:pt idx="45">
                  <c:v>7.1</c:v>
                </c:pt>
                <c:pt idx="46">
                  <c:v>7.1</c:v>
                </c:pt>
                <c:pt idx="47">
                  <c:v>7.1</c:v>
                </c:pt>
                <c:pt idx="48">
                  <c:v>7.1</c:v>
                </c:pt>
                <c:pt idx="49">
                  <c:v>7.1</c:v>
                </c:pt>
                <c:pt idx="50">
                  <c:v>7.1</c:v>
                </c:pt>
                <c:pt idx="51">
                  <c:v>7.1</c:v>
                </c:pt>
                <c:pt idx="52">
                  <c:v>7.1</c:v>
                </c:pt>
                <c:pt idx="53">
                  <c:v>7.1</c:v>
                </c:pt>
                <c:pt idx="54">
                  <c:v>7.1</c:v>
                </c:pt>
                <c:pt idx="55">
                  <c:v>7.2</c:v>
                </c:pt>
                <c:pt idx="56">
                  <c:v>7.2</c:v>
                </c:pt>
                <c:pt idx="57">
                  <c:v>7.2</c:v>
                </c:pt>
                <c:pt idx="58">
                  <c:v>7.2</c:v>
                </c:pt>
                <c:pt idx="59">
                  <c:v>7.2</c:v>
                </c:pt>
                <c:pt idx="60">
                  <c:v>7.2</c:v>
                </c:pt>
                <c:pt idx="61">
                  <c:v>7.2</c:v>
                </c:pt>
                <c:pt idx="62">
                  <c:v>7.2</c:v>
                </c:pt>
                <c:pt idx="63">
                  <c:v>7.2</c:v>
                </c:pt>
                <c:pt idx="64">
                  <c:v>7.2</c:v>
                </c:pt>
                <c:pt idx="65">
                  <c:v>7.2</c:v>
                </c:pt>
                <c:pt idx="66">
                  <c:v>7.2</c:v>
                </c:pt>
                <c:pt idx="67">
                  <c:v>7.2</c:v>
                </c:pt>
                <c:pt idx="68">
                  <c:v>7.2</c:v>
                </c:pt>
                <c:pt idx="69">
                  <c:v>7.4</c:v>
                </c:pt>
                <c:pt idx="70">
                  <c:v>7.4</c:v>
                </c:pt>
                <c:pt idx="71">
                  <c:v>7.4</c:v>
                </c:pt>
                <c:pt idx="72">
                  <c:v>7.4</c:v>
                </c:pt>
                <c:pt idx="73">
                  <c:v>7.4</c:v>
                </c:pt>
                <c:pt idx="74">
                  <c:v>7.4</c:v>
                </c:pt>
                <c:pt idx="75">
                  <c:v>7.4</c:v>
                </c:pt>
                <c:pt idx="76">
                  <c:v>7.4</c:v>
                </c:pt>
                <c:pt idx="77">
                  <c:v>7.4</c:v>
                </c:pt>
                <c:pt idx="78">
                  <c:v>7.5</c:v>
                </c:pt>
                <c:pt idx="79">
                  <c:v>7.5</c:v>
                </c:pt>
                <c:pt idx="80">
                  <c:v>7.5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7.5</c:v>
                </c:pt>
                <c:pt idx="85">
                  <c:v>7.5</c:v>
                </c:pt>
                <c:pt idx="86">
                  <c:v>7.5</c:v>
                </c:pt>
                <c:pt idx="87">
                  <c:v>7.6</c:v>
                </c:pt>
                <c:pt idx="88">
                  <c:v>7.6</c:v>
                </c:pt>
                <c:pt idx="89">
                  <c:v>7.6</c:v>
                </c:pt>
                <c:pt idx="90">
                  <c:v>7.6</c:v>
                </c:pt>
                <c:pt idx="91">
                  <c:v>7.6</c:v>
                </c:pt>
                <c:pt idx="92">
                  <c:v>7.6</c:v>
                </c:pt>
                <c:pt idx="93">
                  <c:v>7.6</c:v>
                </c:pt>
                <c:pt idx="94">
                  <c:v>7.6</c:v>
                </c:pt>
                <c:pt idx="95">
                  <c:v>7.6</c:v>
                </c:pt>
                <c:pt idx="96">
                  <c:v>7.6</c:v>
                </c:pt>
                <c:pt idx="97">
                  <c:v>7.6</c:v>
                </c:pt>
                <c:pt idx="98">
                  <c:v>7.6</c:v>
                </c:pt>
                <c:pt idx="99">
                  <c:v>7.6</c:v>
                </c:pt>
                <c:pt idx="100">
                  <c:v>7.6</c:v>
                </c:pt>
                <c:pt idx="101">
                  <c:v>7.7</c:v>
                </c:pt>
                <c:pt idx="102">
                  <c:v>7.7</c:v>
                </c:pt>
                <c:pt idx="103">
                  <c:v>7.7</c:v>
                </c:pt>
                <c:pt idx="104">
                  <c:v>7.7</c:v>
                </c:pt>
                <c:pt idx="105">
                  <c:v>7.7</c:v>
                </c:pt>
                <c:pt idx="106">
                  <c:v>7.7</c:v>
                </c:pt>
                <c:pt idx="107">
                  <c:v>7.7</c:v>
                </c:pt>
                <c:pt idx="108">
                  <c:v>7.9</c:v>
                </c:pt>
                <c:pt idx="109">
                  <c:v>7.9</c:v>
                </c:pt>
                <c:pt idx="110">
                  <c:v>7.9</c:v>
                </c:pt>
                <c:pt idx="111">
                  <c:v>7.9</c:v>
                </c:pt>
                <c:pt idx="112">
                  <c:v>7.9</c:v>
                </c:pt>
                <c:pt idx="113">
                  <c:v>7.9</c:v>
                </c:pt>
                <c:pt idx="114">
                  <c:v>7.9</c:v>
                </c:pt>
                <c:pt idx="115">
                  <c:v>7.9</c:v>
                </c:pt>
                <c:pt idx="116">
                  <c:v>7.9</c:v>
                </c:pt>
                <c:pt idx="117">
                  <c:v>7.9</c:v>
                </c:pt>
                <c:pt idx="118">
                  <c:v>7.9</c:v>
                </c:pt>
                <c:pt idx="119">
                  <c:v>7.9</c:v>
                </c:pt>
                <c:pt idx="120">
                  <c:v>7.9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8.1</c:v>
                </c:pt>
                <c:pt idx="136">
                  <c:v>8.1</c:v>
                </c:pt>
                <c:pt idx="137">
                  <c:v>8.1</c:v>
                </c:pt>
                <c:pt idx="138">
                  <c:v>8.1</c:v>
                </c:pt>
                <c:pt idx="139">
                  <c:v>8.1</c:v>
                </c:pt>
                <c:pt idx="140">
                  <c:v>8.1</c:v>
                </c:pt>
                <c:pt idx="141">
                  <c:v>8.1</c:v>
                </c:pt>
                <c:pt idx="142">
                  <c:v>8.1</c:v>
                </c:pt>
                <c:pt idx="143">
                  <c:v>8.1</c:v>
                </c:pt>
                <c:pt idx="144">
                  <c:v>8.1</c:v>
                </c:pt>
                <c:pt idx="145">
                  <c:v>8.1999999999999993</c:v>
                </c:pt>
                <c:pt idx="146">
                  <c:v>8.1999999999999993</c:v>
                </c:pt>
                <c:pt idx="147">
                  <c:v>8.1999999999999993</c:v>
                </c:pt>
                <c:pt idx="148">
                  <c:v>8.1999999999999993</c:v>
                </c:pt>
                <c:pt idx="149">
                  <c:v>8.1999999999999993</c:v>
                </c:pt>
                <c:pt idx="150">
                  <c:v>8.1999999999999993</c:v>
                </c:pt>
                <c:pt idx="151">
                  <c:v>8.1999999999999993</c:v>
                </c:pt>
                <c:pt idx="152">
                  <c:v>8.1999999999999993</c:v>
                </c:pt>
                <c:pt idx="153">
                  <c:v>8.1999999999999993</c:v>
                </c:pt>
                <c:pt idx="154">
                  <c:v>8.1999999999999993</c:v>
                </c:pt>
                <c:pt idx="155">
                  <c:v>8.1999999999999993</c:v>
                </c:pt>
                <c:pt idx="156">
                  <c:v>8.4</c:v>
                </c:pt>
                <c:pt idx="157">
                  <c:v>8.4</c:v>
                </c:pt>
                <c:pt idx="158">
                  <c:v>8.4</c:v>
                </c:pt>
                <c:pt idx="159">
                  <c:v>8.4</c:v>
                </c:pt>
                <c:pt idx="160">
                  <c:v>8.4</c:v>
                </c:pt>
                <c:pt idx="161">
                  <c:v>8.4</c:v>
                </c:pt>
                <c:pt idx="162">
                  <c:v>8.4</c:v>
                </c:pt>
                <c:pt idx="163">
                  <c:v>8.4</c:v>
                </c:pt>
                <c:pt idx="164">
                  <c:v>8.4</c:v>
                </c:pt>
                <c:pt idx="165">
                  <c:v>8.4</c:v>
                </c:pt>
                <c:pt idx="166">
                  <c:v>8.4</c:v>
                </c:pt>
                <c:pt idx="167">
                  <c:v>8.5</c:v>
                </c:pt>
                <c:pt idx="168">
                  <c:v>8.5</c:v>
                </c:pt>
                <c:pt idx="169">
                  <c:v>8.5</c:v>
                </c:pt>
                <c:pt idx="170">
                  <c:v>8.5</c:v>
                </c:pt>
                <c:pt idx="171">
                  <c:v>8.6</c:v>
                </c:pt>
                <c:pt idx="172">
                  <c:v>8.6</c:v>
                </c:pt>
                <c:pt idx="173">
                  <c:v>8.6</c:v>
                </c:pt>
                <c:pt idx="174">
                  <c:v>8.6</c:v>
                </c:pt>
                <c:pt idx="175">
                  <c:v>8.8000000000000007</c:v>
                </c:pt>
                <c:pt idx="176">
                  <c:v>8.8000000000000007</c:v>
                </c:pt>
                <c:pt idx="177">
                  <c:v>8.8000000000000007</c:v>
                </c:pt>
                <c:pt idx="178">
                  <c:v>8.8000000000000007</c:v>
                </c:pt>
                <c:pt idx="179">
                  <c:v>8.8000000000000007</c:v>
                </c:pt>
                <c:pt idx="180">
                  <c:v>8.8000000000000007</c:v>
                </c:pt>
                <c:pt idx="181">
                  <c:v>8.9</c:v>
                </c:pt>
                <c:pt idx="182">
                  <c:v>8.9</c:v>
                </c:pt>
                <c:pt idx="183">
                  <c:v>8.9</c:v>
                </c:pt>
                <c:pt idx="184">
                  <c:v>8.9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9.3000000000000007</c:v>
                </c:pt>
                <c:pt idx="192">
                  <c:v>9.3000000000000007</c:v>
                </c:pt>
                <c:pt idx="193">
                  <c:v>9.3000000000000007</c:v>
                </c:pt>
                <c:pt idx="194">
                  <c:v>9.4</c:v>
                </c:pt>
                <c:pt idx="195">
                  <c:v>9.4</c:v>
                </c:pt>
                <c:pt idx="196">
                  <c:v>9.5</c:v>
                </c:pt>
                <c:pt idx="197">
                  <c:v>9.8000000000000007</c:v>
                </c:pt>
                <c:pt idx="198">
                  <c:v>9.9</c:v>
                </c:pt>
                <c:pt idx="199">
                  <c:v>9.9</c:v>
                </c:pt>
              </c:numCache>
            </c:numRef>
          </c:xVal>
          <c:yVal>
            <c:numRef>
              <c:f>'Task 1'!$B$2:$B$246</c:f>
              <c:numCache>
                <c:formatCode>0.00</c:formatCode>
                <c:ptCount val="245"/>
                <c:pt idx="0">
                  <c:v>3.7000680650874453E-4</c:v>
                </c:pt>
                <c:pt idx="1">
                  <c:v>2.3673775522268112E-2</c:v>
                </c:pt>
                <c:pt idx="2">
                  <c:v>3.0859683213315996E-2</c:v>
                </c:pt>
                <c:pt idx="3">
                  <c:v>5.0502130928715867E-2</c:v>
                </c:pt>
                <c:pt idx="4">
                  <c:v>5.0502130928715867E-2</c:v>
                </c:pt>
                <c:pt idx="5">
                  <c:v>7.8605890958643357E-2</c:v>
                </c:pt>
                <c:pt idx="6">
                  <c:v>7.8605890958643357E-2</c:v>
                </c:pt>
                <c:pt idx="7">
                  <c:v>7.8605890958643357E-2</c:v>
                </c:pt>
                <c:pt idx="8">
                  <c:v>9.6241630435106404E-2</c:v>
                </c:pt>
                <c:pt idx="9">
                  <c:v>9.6241630435106404E-2</c:v>
                </c:pt>
                <c:pt idx="10">
                  <c:v>0.11636641016998665</c:v>
                </c:pt>
                <c:pt idx="11">
                  <c:v>0.11636641016998665</c:v>
                </c:pt>
                <c:pt idx="12">
                  <c:v>0.11636641016998665</c:v>
                </c:pt>
                <c:pt idx="13">
                  <c:v>0.11636641016998665</c:v>
                </c:pt>
                <c:pt idx="14">
                  <c:v>0.11636641016998665</c:v>
                </c:pt>
                <c:pt idx="15">
                  <c:v>0.19079296562208689</c:v>
                </c:pt>
                <c:pt idx="16">
                  <c:v>0.19079296562208689</c:v>
                </c:pt>
                <c:pt idx="17">
                  <c:v>0.19079296562208689</c:v>
                </c:pt>
                <c:pt idx="18">
                  <c:v>0.19079296562208689</c:v>
                </c:pt>
                <c:pt idx="19">
                  <c:v>0.19079296562208689</c:v>
                </c:pt>
                <c:pt idx="20">
                  <c:v>0.19079296562208689</c:v>
                </c:pt>
                <c:pt idx="21">
                  <c:v>0.21940886697886705</c:v>
                </c:pt>
                <c:pt idx="22">
                  <c:v>0.21940886697886705</c:v>
                </c:pt>
                <c:pt idx="23">
                  <c:v>0.21940886697886705</c:v>
                </c:pt>
                <c:pt idx="24">
                  <c:v>0.21940886697886705</c:v>
                </c:pt>
                <c:pt idx="25">
                  <c:v>0.24917403138748292</c:v>
                </c:pt>
                <c:pt idx="26">
                  <c:v>0.24917403138748292</c:v>
                </c:pt>
                <c:pt idx="27">
                  <c:v>0.24917403138748292</c:v>
                </c:pt>
                <c:pt idx="28">
                  <c:v>0.24917403138748292</c:v>
                </c:pt>
                <c:pt idx="29">
                  <c:v>0.24917403138748292</c:v>
                </c:pt>
                <c:pt idx="30">
                  <c:v>0.24917403138748292</c:v>
                </c:pt>
                <c:pt idx="31">
                  <c:v>0.30950691037473654</c:v>
                </c:pt>
                <c:pt idx="32">
                  <c:v>0.30950691037473654</c:v>
                </c:pt>
                <c:pt idx="33">
                  <c:v>0.30950691037473654</c:v>
                </c:pt>
                <c:pt idx="34">
                  <c:v>0.33852388575661402</c:v>
                </c:pt>
                <c:pt idx="35">
                  <c:v>0.33852388575661402</c:v>
                </c:pt>
                <c:pt idx="36">
                  <c:v>0.33852388575661402</c:v>
                </c:pt>
                <c:pt idx="37">
                  <c:v>0.33852388575661402</c:v>
                </c:pt>
                <c:pt idx="38">
                  <c:v>0.33852388575661402</c:v>
                </c:pt>
                <c:pt idx="39">
                  <c:v>0.33852388575661402</c:v>
                </c:pt>
                <c:pt idx="40">
                  <c:v>0.33852388575661402</c:v>
                </c:pt>
                <c:pt idx="41">
                  <c:v>0.36564957451604863</c:v>
                </c:pt>
                <c:pt idx="42">
                  <c:v>0.36564957451604863</c:v>
                </c:pt>
                <c:pt idx="43">
                  <c:v>0.36564957451604863</c:v>
                </c:pt>
                <c:pt idx="44">
                  <c:v>0.36564957451604863</c:v>
                </c:pt>
                <c:pt idx="45">
                  <c:v>0.36564957451604863</c:v>
                </c:pt>
                <c:pt idx="46">
                  <c:v>0.36564957451604863</c:v>
                </c:pt>
                <c:pt idx="47">
                  <c:v>0.36564957451604863</c:v>
                </c:pt>
                <c:pt idx="48">
                  <c:v>0.36564957451604863</c:v>
                </c:pt>
                <c:pt idx="49">
                  <c:v>0.36564957451604863</c:v>
                </c:pt>
                <c:pt idx="50">
                  <c:v>0.36564957451604863</c:v>
                </c:pt>
                <c:pt idx="51">
                  <c:v>0.36564957451604863</c:v>
                </c:pt>
                <c:pt idx="52">
                  <c:v>0.36564957451604863</c:v>
                </c:pt>
                <c:pt idx="53">
                  <c:v>0.36564957451604863</c:v>
                </c:pt>
                <c:pt idx="54">
                  <c:v>0.36564957451604863</c:v>
                </c:pt>
                <c:pt idx="55">
                  <c:v>0.39002964281860297</c:v>
                </c:pt>
                <c:pt idx="56">
                  <c:v>0.39002964281860297</c:v>
                </c:pt>
                <c:pt idx="57">
                  <c:v>0.39002964281860297</c:v>
                </c:pt>
                <c:pt idx="58">
                  <c:v>0.39002964281860297</c:v>
                </c:pt>
                <c:pt idx="59">
                  <c:v>0.39002964281860297</c:v>
                </c:pt>
                <c:pt idx="60">
                  <c:v>0.39002964281860297</c:v>
                </c:pt>
                <c:pt idx="61">
                  <c:v>0.39002964281860297</c:v>
                </c:pt>
                <c:pt idx="62">
                  <c:v>0.39002964281860297</c:v>
                </c:pt>
                <c:pt idx="63">
                  <c:v>0.39002964281860297</c:v>
                </c:pt>
                <c:pt idx="64">
                  <c:v>0.39002964281860297</c:v>
                </c:pt>
                <c:pt idx="65">
                  <c:v>0.39002964281860297</c:v>
                </c:pt>
                <c:pt idx="66">
                  <c:v>0.39002964281860297</c:v>
                </c:pt>
                <c:pt idx="67">
                  <c:v>0.39002964281860297</c:v>
                </c:pt>
                <c:pt idx="68">
                  <c:v>0.39002964281860297</c:v>
                </c:pt>
                <c:pt idx="69">
                  <c:v>0.42739856968735596</c:v>
                </c:pt>
                <c:pt idx="70">
                  <c:v>0.42739856968735596</c:v>
                </c:pt>
                <c:pt idx="71">
                  <c:v>0.42739856968735596</c:v>
                </c:pt>
                <c:pt idx="72">
                  <c:v>0.42739856968735596</c:v>
                </c:pt>
                <c:pt idx="73">
                  <c:v>0.42739856968735596</c:v>
                </c:pt>
                <c:pt idx="74">
                  <c:v>0.42739856968735596</c:v>
                </c:pt>
                <c:pt idx="75">
                  <c:v>0.42739856968735596</c:v>
                </c:pt>
                <c:pt idx="76">
                  <c:v>0.42739856968735596</c:v>
                </c:pt>
                <c:pt idx="77">
                  <c:v>0.42739856968735596</c:v>
                </c:pt>
                <c:pt idx="78">
                  <c:v>0.43907223055126182</c:v>
                </c:pt>
                <c:pt idx="79">
                  <c:v>0.43907223055126182</c:v>
                </c:pt>
                <c:pt idx="80">
                  <c:v>0.43907223055126182</c:v>
                </c:pt>
                <c:pt idx="81">
                  <c:v>0.43907223055126182</c:v>
                </c:pt>
                <c:pt idx="82">
                  <c:v>0.43907223055126182</c:v>
                </c:pt>
                <c:pt idx="83">
                  <c:v>0.43907223055126182</c:v>
                </c:pt>
                <c:pt idx="84">
                  <c:v>0.43907223055126182</c:v>
                </c:pt>
                <c:pt idx="85">
                  <c:v>0.43907223055126182</c:v>
                </c:pt>
                <c:pt idx="86">
                  <c:v>0.43907223055126182</c:v>
                </c:pt>
                <c:pt idx="87">
                  <c:v>0.44544661675416547</c:v>
                </c:pt>
                <c:pt idx="88">
                  <c:v>0.44544661675416547</c:v>
                </c:pt>
                <c:pt idx="89">
                  <c:v>0.44544661675416547</c:v>
                </c:pt>
                <c:pt idx="90">
                  <c:v>0.44544661675416547</c:v>
                </c:pt>
                <c:pt idx="91">
                  <c:v>0.44544661675416547</c:v>
                </c:pt>
                <c:pt idx="92">
                  <c:v>0.44544661675416547</c:v>
                </c:pt>
                <c:pt idx="93">
                  <c:v>0.44544661675416547</c:v>
                </c:pt>
                <c:pt idx="94">
                  <c:v>0.44544661675416547</c:v>
                </c:pt>
                <c:pt idx="95">
                  <c:v>0.44544661675416547</c:v>
                </c:pt>
                <c:pt idx="96">
                  <c:v>0.44544661675416547</c:v>
                </c:pt>
                <c:pt idx="97">
                  <c:v>0.44544661675416547</c:v>
                </c:pt>
                <c:pt idx="98">
                  <c:v>0.44544661675416547</c:v>
                </c:pt>
                <c:pt idx="99">
                  <c:v>0.44544661675416547</c:v>
                </c:pt>
                <c:pt idx="100">
                  <c:v>0.44544661675416547</c:v>
                </c:pt>
                <c:pt idx="101">
                  <c:v>0.44628485251286626</c:v>
                </c:pt>
                <c:pt idx="102">
                  <c:v>0.44628485251286626</c:v>
                </c:pt>
                <c:pt idx="103">
                  <c:v>0.44628485251286626</c:v>
                </c:pt>
                <c:pt idx="104">
                  <c:v>0.44628485251286626</c:v>
                </c:pt>
                <c:pt idx="105">
                  <c:v>0.44628485251286626</c:v>
                </c:pt>
                <c:pt idx="106">
                  <c:v>0.44628485251286626</c:v>
                </c:pt>
                <c:pt idx="107">
                  <c:v>0.44628485251286626</c:v>
                </c:pt>
                <c:pt idx="108">
                  <c:v>0.43143509877469788</c:v>
                </c:pt>
                <c:pt idx="109">
                  <c:v>0.43143509877469788</c:v>
                </c:pt>
                <c:pt idx="110">
                  <c:v>0.43143509877469788</c:v>
                </c:pt>
                <c:pt idx="111">
                  <c:v>0.43143509877469788</c:v>
                </c:pt>
                <c:pt idx="112">
                  <c:v>0.43143509877469788</c:v>
                </c:pt>
                <c:pt idx="113">
                  <c:v>0.43143509877469788</c:v>
                </c:pt>
                <c:pt idx="114">
                  <c:v>0.43143509877469788</c:v>
                </c:pt>
                <c:pt idx="115">
                  <c:v>0.43143509877469788</c:v>
                </c:pt>
                <c:pt idx="116">
                  <c:v>0.43143509877469788</c:v>
                </c:pt>
                <c:pt idx="117">
                  <c:v>0.43143509877469788</c:v>
                </c:pt>
                <c:pt idx="118">
                  <c:v>0.43143509877469788</c:v>
                </c:pt>
                <c:pt idx="119">
                  <c:v>0.43143509877469788</c:v>
                </c:pt>
                <c:pt idx="120">
                  <c:v>0.43143509877469788</c:v>
                </c:pt>
                <c:pt idx="121">
                  <c:v>0.41629607747746405</c:v>
                </c:pt>
                <c:pt idx="122">
                  <c:v>0.41629607747746405</c:v>
                </c:pt>
                <c:pt idx="123">
                  <c:v>0.41629607747746405</c:v>
                </c:pt>
                <c:pt idx="124">
                  <c:v>0.41629607747746405</c:v>
                </c:pt>
                <c:pt idx="125">
                  <c:v>0.41629607747746405</c:v>
                </c:pt>
                <c:pt idx="126">
                  <c:v>0.41629607747746405</c:v>
                </c:pt>
                <c:pt idx="127">
                  <c:v>0.41629607747746405</c:v>
                </c:pt>
                <c:pt idx="128">
                  <c:v>0.41629607747746405</c:v>
                </c:pt>
                <c:pt idx="129">
                  <c:v>0.41629607747746405</c:v>
                </c:pt>
                <c:pt idx="130">
                  <c:v>0.41629607747746405</c:v>
                </c:pt>
                <c:pt idx="131">
                  <c:v>0.41629607747746405</c:v>
                </c:pt>
                <c:pt idx="132">
                  <c:v>0.41629607747746405</c:v>
                </c:pt>
                <c:pt idx="133">
                  <c:v>0.41629607747746405</c:v>
                </c:pt>
                <c:pt idx="134">
                  <c:v>0.41629607747746405</c:v>
                </c:pt>
                <c:pt idx="135">
                  <c:v>0.39668515814153354</c:v>
                </c:pt>
                <c:pt idx="136">
                  <c:v>0.39668515814153354</c:v>
                </c:pt>
                <c:pt idx="137">
                  <c:v>0.39668515814153354</c:v>
                </c:pt>
                <c:pt idx="138">
                  <c:v>0.39668515814153354</c:v>
                </c:pt>
                <c:pt idx="139">
                  <c:v>0.39668515814153354</c:v>
                </c:pt>
                <c:pt idx="140">
                  <c:v>0.39668515814153354</c:v>
                </c:pt>
                <c:pt idx="141">
                  <c:v>0.39668515814153354</c:v>
                </c:pt>
                <c:pt idx="142">
                  <c:v>0.39668515814153354</c:v>
                </c:pt>
                <c:pt idx="143">
                  <c:v>0.39668515814153354</c:v>
                </c:pt>
                <c:pt idx="144">
                  <c:v>0.39668515814153354</c:v>
                </c:pt>
                <c:pt idx="145">
                  <c:v>0.37329001435849157</c:v>
                </c:pt>
                <c:pt idx="146">
                  <c:v>0.37329001435849157</c:v>
                </c:pt>
                <c:pt idx="147">
                  <c:v>0.37329001435849157</c:v>
                </c:pt>
                <c:pt idx="148">
                  <c:v>0.37329001435849157</c:v>
                </c:pt>
                <c:pt idx="149">
                  <c:v>0.37329001435849157</c:v>
                </c:pt>
                <c:pt idx="150">
                  <c:v>0.37329001435849157</c:v>
                </c:pt>
                <c:pt idx="151">
                  <c:v>0.37329001435849157</c:v>
                </c:pt>
                <c:pt idx="152">
                  <c:v>0.37329001435849157</c:v>
                </c:pt>
                <c:pt idx="153">
                  <c:v>0.37329001435849157</c:v>
                </c:pt>
                <c:pt idx="154">
                  <c:v>0.37329001435849157</c:v>
                </c:pt>
                <c:pt idx="155">
                  <c:v>0.37329001435849157</c:v>
                </c:pt>
                <c:pt idx="156">
                  <c:v>0.31835932663788213</c:v>
                </c:pt>
                <c:pt idx="157">
                  <c:v>0.31835932663788213</c:v>
                </c:pt>
                <c:pt idx="158">
                  <c:v>0.31835932663788213</c:v>
                </c:pt>
                <c:pt idx="159">
                  <c:v>0.31835932663788213</c:v>
                </c:pt>
                <c:pt idx="160">
                  <c:v>0.31835932663788213</c:v>
                </c:pt>
                <c:pt idx="161">
                  <c:v>0.31835932663788213</c:v>
                </c:pt>
                <c:pt idx="162">
                  <c:v>0.31835932663788213</c:v>
                </c:pt>
                <c:pt idx="163">
                  <c:v>0.31835932663788213</c:v>
                </c:pt>
                <c:pt idx="164">
                  <c:v>0.31835932663788213</c:v>
                </c:pt>
                <c:pt idx="165">
                  <c:v>0.31835932663788213</c:v>
                </c:pt>
                <c:pt idx="166">
                  <c:v>0.31835932663788213</c:v>
                </c:pt>
                <c:pt idx="167">
                  <c:v>0.28852826324921982</c:v>
                </c:pt>
                <c:pt idx="168">
                  <c:v>0.28852826324921982</c:v>
                </c:pt>
                <c:pt idx="169">
                  <c:v>0.28852826324921982</c:v>
                </c:pt>
                <c:pt idx="170">
                  <c:v>0.28852826324921982</c:v>
                </c:pt>
                <c:pt idx="171">
                  <c:v>0.25823549310182997</c:v>
                </c:pt>
                <c:pt idx="172">
                  <c:v>0.25823549310182997</c:v>
                </c:pt>
                <c:pt idx="173">
                  <c:v>0.25823549310182997</c:v>
                </c:pt>
                <c:pt idx="174">
                  <c:v>0.25823549310182997</c:v>
                </c:pt>
                <c:pt idx="175">
                  <c:v>0.19922390144036567</c:v>
                </c:pt>
                <c:pt idx="176">
                  <c:v>0.19922390144036567</c:v>
                </c:pt>
                <c:pt idx="177">
                  <c:v>0.19922390144036567</c:v>
                </c:pt>
                <c:pt idx="178">
                  <c:v>0.19922390144036567</c:v>
                </c:pt>
                <c:pt idx="179">
                  <c:v>0.19922390144036567</c:v>
                </c:pt>
                <c:pt idx="180">
                  <c:v>0.19922390144036567</c:v>
                </c:pt>
                <c:pt idx="181">
                  <c:v>0.17172731355055276</c:v>
                </c:pt>
                <c:pt idx="182">
                  <c:v>0.17172731355055276</c:v>
                </c:pt>
                <c:pt idx="183">
                  <c:v>0.17172731355055276</c:v>
                </c:pt>
                <c:pt idx="184">
                  <c:v>0.17172731355055276</c:v>
                </c:pt>
                <c:pt idx="185">
                  <c:v>0.14618206720393598</c:v>
                </c:pt>
                <c:pt idx="186">
                  <c:v>0.14618206720393598</c:v>
                </c:pt>
                <c:pt idx="187">
                  <c:v>0.14618206720393598</c:v>
                </c:pt>
                <c:pt idx="188">
                  <c:v>0.14618206720393598</c:v>
                </c:pt>
                <c:pt idx="189">
                  <c:v>0.14618206720393598</c:v>
                </c:pt>
                <c:pt idx="190">
                  <c:v>0.14618206720393598</c:v>
                </c:pt>
                <c:pt idx="191">
                  <c:v>8.3637105618742227E-2</c:v>
                </c:pt>
                <c:pt idx="192">
                  <c:v>8.3637105618742227E-2</c:v>
                </c:pt>
                <c:pt idx="193">
                  <c:v>8.3637105618742227E-2</c:v>
                </c:pt>
                <c:pt idx="194">
                  <c:v>6.7714374211967771E-2</c:v>
                </c:pt>
                <c:pt idx="195">
                  <c:v>6.7714374211967771E-2</c:v>
                </c:pt>
                <c:pt idx="196">
                  <c:v>5.4140159546250913E-2</c:v>
                </c:pt>
                <c:pt idx="197">
                  <c:v>2.5667066985992377E-2</c:v>
                </c:pt>
                <c:pt idx="198">
                  <c:v>1.9518303068989273E-2</c:v>
                </c:pt>
                <c:pt idx="199">
                  <c:v>1.9518303068989273E-2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EB-42A3-919A-8DA4230BB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858016"/>
        <c:axId val="421180368"/>
      </c:scatterChart>
      <c:valAx>
        <c:axId val="24685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80368"/>
        <c:crosses val="autoZero"/>
        <c:crossBetween val="midCat"/>
      </c:valAx>
      <c:valAx>
        <c:axId val="42118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85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Quality v. Order</a:t>
            </a:r>
            <a:r>
              <a:rPr lang="en-AU" baseline="0"/>
              <a:t> Qty</a:t>
            </a:r>
            <a:endParaRPr lang="en-AU"/>
          </a:p>
        </c:rich>
      </c:tx>
      <c:layout>
        <c:manualLayout>
          <c:xMode val="edge"/>
          <c:yMode val="edge"/>
          <c:x val="0.29835515334600687"/>
          <c:y val="3.8970111435032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Dataset!$F$2:$F$201</c:f>
              <c:numCache>
                <c:formatCode>0.0</c:formatCode>
                <c:ptCount val="200"/>
                <c:pt idx="0">
                  <c:v>8.5</c:v>
                </c:pt>
                <c:pt idx="1">
                  <c:v>8.1999999999999993</c:v>
                </c:pt>
                <c:pt idx="2">
                  <c:v>9.1999999999999993</c:v>
                </c:pt>
                <c:pt idx="3">
                  <c:v>6.4</c:v>
                </c:pt>
                <c:pt idx="4">
                  <c:v>9</c:v>
                </c:pt>
                <c:pt idx="5">
                  <c:v>6.5</c:v>
                </c:pt>
                <c:pt idx="6">
                  <c:v>6.9</c:v>
                </c:pt>
                <c:pt idx="7">
                  <c:v>6.2</c:v>
                </c:pt>
                <c:pt idx="8">
                  <c:v>5.8</c:v>
                </c:pt>
                <c:pt idx="9">
                  <c:v>6.4</c:v>
                </c:pt>
                <c:pt idx="10">
                  <c:v>8.6999999999999993</c:v>
                </c:pt>
                <c:pt idx="11">
                  <c:v>6.1</c:v>
                </c:pt>
                <c:pt idx="12">
                  <c:v>9.5</c:v>
                </c:pt>
                <c:pt idx="13">
                  <c:v>9.1999999999999993</c:v>
                </c:pt>
                <c:pt idx="14">
                  <c:v>6.3</c:v>
                </c:pt>
                <c:pt idx="15">
                  <c:v>8.6999999999999993</c:v>
                </c:pt>
                <c:pt idx="16">
                  <c:v>5.7</c:v>
                </c:pt>
                <c:pt idx="17">
                  <c:v>5.9</c:v>
                </c:pt>
                <c:pt idx="18">
                  <c:v>5.6</c:v>
                </c:pt>
                <c:pt idx="19">
                  <c:v>9.1</c:v>
                </c:pt>
                <c:pt idx="20">
                  <c:v>5.2</c:v>
                </c:pt>
                <c:pt idx="21">
                  <c:v>9.6</c:v>
                </c:pt>
                <c:pt idx="22">
                  <c:v>8.6</c:v>
                </c:pt>
                <c:pt idx="23">
                  <c:v>9.3000000000000007</c:v>
                </c:pt>
                <c:pt idx="24">
                  <c:v>6</c:v>
                </c:pt>
                <c:pt idx="25">
                  <c:v>6.4</c:v>
                </c:pt>
                <c:pt idx="26">
                  <c:v>8.5</c:v>
                </c:pt>
                <c:pt idx="27">
                  <c:v>7</c:v>
                </c:pt>
                <c:pt idx="28">
                  <c:v>8.5</c:v>
                </c:pt>
                <c:pt idx="29">
                  <c:v>7.6</c:v>
                </c:pt>
                <c:pt idx="30">
                  <c:v>6.9</c:v>
                </c:pt>
                <c:pt idx="31">
                  <c:v>8.1</c:v>
                </c:pt>
                <c:pt idx="32">
                  <c:v>6.7</c:v>
                </c:pt>
                <c:pt idx="33">
                  <c:v>8</c:v>
                </c:pt>
                <c:pt idx="34">
                  <c:v>6.7</c:v>
                </c:pt>
                <c:pt idx="35">
                  <c:v>8.6999999999999993</c:v>
                </c:pt>
                <c:pt idx="36">
                  <c:v>9</c:v>
                </c:pt>
                <c:pt idx="37">
                  <c:v>9.6</c:v>
                </c:pt>
                <c:pt idx="38">
                  <c:v>8.1999999999999993</c:v>
                </c:pt>
                <c:pt idx="39">
                  <c:v>6.1</c:v>
                </c:pt>
                <c:pt idx="40">
                  <c:v>8.3000000000000007</c:v>
                </c:pt>
                <c:pt idx="41">
                  <c:v>9.4</c:v>
                </c:pt>
                <c:pt idx="42">
                  <c:v>9.3000000000000007</c:v>
                </c:pt>
                <c:pt idx="43">
                  <c:v>5.0999999999999996</c:v>
                </c:pt>
                <c:pt idx="44">
                  <c:v>8</c:v>
                </c:pt>
                <c:pt idx="45">
                  <c:v>5.9</c:v>
                </c:pt>
                <c:pt idx="46">
                  <c:v>10</c:v>
                </c:pt>
                <c:pt idx="47">
                  <c:v>5.7</c:v>
                </c:pt>
                <c:pt idx="48">
                  <c:v>9.9</c:v>
                </c:pt>
                <c:pt idx="49">
                  <c:v>7.9</c:v>
                </c:pt>
                <c:pt idx="50">
                  <c:v>6.7</c:v>
                </c:pt>
                <c:pt idx="51">
                  <c:v>8.1999999999999993</c:v>
                </c:pt>
                <c:pt idx="52">
                  <c:v>9.4</c:v>
                </c:pt>
                <c:pt idx="53">
                  <c:v>6.9</c:v>
                </c:pt>
                <c:pt idx="54">
                  <c:v>8</c:v>
                </c:pt>
                <c:pt idx="55">
                  <c:v>9.3000000000000007</c:v>
                </c:pt>
                <c:pt idx="56">
                  <c:v>7.4</c:v>
                </c:pt>
                <c:pt idx="57">
                  <c:v>7.6</c:v>
                </c:pt>
                <c:pt idx="58">
                  <c:v>10</c:v>
                </c:pt>
                <c:pt idx="59">
                  <c:v>9.9</c:v>
                </c:pt>
                <c:pt idx="60">
                  <c:v>8.6999999999999993</c:v>
                </c:pt>
                <c:pt idx="61">
                  <c:v>8.4</c:v>
                </c:pt>
                <c:pt idx="62">
                  <c:v>8.8000000000000007</c:v>
                </c:pt>
                <c:pt idx="63">
                  <c:v>7.7</c:v>
                </c:pt>
                <c:pt idx="64">
                  <c:v>6.6</c:v>
                </c:pt>
                <c:pt idx="65">
                  <c:v>5.7</c:v>
                </c:pt>
                <c:pt idx="66">
                  <c:v>5.7</c:v>
                </c:pt>
                <c:pt idx="67">
                  <c:v>5.5</c:v>
                </c:pt>
                <c:pt idx="68">
                  <c:v>7.5</c:v>
                </c:pt>
                <c:pt idx="69">
                  <c:v>6.4</c:v>
                </c:pt>
                <c:pt idx="70">
                  <c:v>9.1</c:v>
                </c:pt>
                <c:pt idx="71">
                  <c:v>6.7</c:v>
                </c:pt>
                <c:pt idx="72">
                  <c:v>6.5</c:v>
                </c:pt>
                <c:pt idx="73">
                  <c:v>9.9</c:v>
                </c:pt>
                <c:pt idx="74">
                  <c:v>8.5</c:v>
                </c:pt>
                <c:pt idx="75">
                  <c:v>9.9</c:v>
                </c:pt>
                <c:pt idx="76">
                  <c:v>7.6</c:v>
                </c:pt>
                <c:pt idx="77">
                  <c:v>9.4</c:v>
                </c:pt>
                <c:pt idx="78">
                  <c:v>9.3000000000000007</c:v>
                </c:pt>
                <c:pt idx="79">
                  <c:v>7.1</c:v>
                </c:pt>
                <c:pt idx="80">
                  <c:v>9.9</c:v>
                </c:pt>
                <c:pt idx="81">
                  <c:v>8.6999999999999993</c:v>
                </c:pt>
                <c:pt idx="82">
                  <c:v>8.6</c:v>
                </c:pt>
                <c:pt idx="83">
                  <c:v>6.4</c:v>
                </c:pt>
                <c:pt idx="84">
                  <c:v>7.7</c:v>
                </c:pt>
                <c:pt idx="85">
                  <c:v>7.5</c:v>
                </c:pt>
                <c:pt idx="86">
                  <c:v>5</c:v>
                </c:pt>
                <c:pt idx="87">
                  <c:v>7.7</c:v>
                </c:pt>
                <c:pt idx="88">
                  <c:v>9.1</c:v>
                </c:pt>
                <c:pt idx="89">
                  <c:v>5.5</c:v>
                </c:pt>
                <c:pt idx="90">
                  <c:v>9.1</c:v>
                </c:pt>
                <c:pt idx="91">
                  <c:v>7.1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9.3000000000000007</c:v>
                </c:pt>
                <c:pt idx="95">
                  <c:v>8.6</c:v>
                </c:pt>
                <c:pt idx="96">
                  <c:v>7.4</c:v>
                </c:pt>
                <c:pt idx="97">
                  <c:v>8.6999999999999993</c:v>
                </c:pt>
                <c:pt idx="98">
                  <c:v>7.8</c:v>
                </c:pt>
                <c:pt idx="99">
                  <c:v>7.9</c:v>
                </c:pt>
                <c:pt idx="100">
                  <c:v>7.6</c:v>
                </c:pt>
                <c:pt idx="101">
                  <c:v>9.1999999999999993</c:v>
                </c:pt>
                <c:pt idx="102">
                  <c:v>7.7</c:v>
                </c:pt>
                <c:pt idx="103">
                  <c:v>9.5</c:v>
                </c:pt>
                <c:pt idx="104">
                  <c:v>6.5</c:v>
                </c:pt>
                <c:pt idx="105">
                  <c:v>8.3000000000000007</c:v>
                </c:pt>
                <c:pt idx="106">
                  <c:v>9.6</c:v>
                </c:pt>
                <c:pt idx="107">
                  <c:v>5.9</c:v>
                </c:pt>
                <c:pt idx="108">
                  <c:v>8.6999999999999993</c:v>
                </c:pt>
                <c:pt idx="109">
                  <c:v>6.7</c:v>
                </c:pt>
                <c:pt idx="110">
                  <c:v>9.6999999999999993</c:v>
                </c:pt>
                <c:pt idx="111">
                  <c:v>8.8000000000000007</c:v>
                </c:pt>
                <c:pt idx="112">
                  <c:v>8.1999999999999993</c:v>
                </c:pt>
                <c:pt idx="113">
                  <c:v>8.9</c:v>
                </c:pt>
                <c:pt idx="114">
                  <c:v>8.4</c:v>
                </c:pt>
                <c:pt idx="115">
                  <c:v>7.7</c:v>
                </c:pt>
                <c:pt idx="116">
                  <c:v>9.1999999999999993</c:v>
                </c:pt>
                <c:pt idx="117">
                  <c:v>7.3</c:v>
                </c:pt>
                <c:pt idx="118">
                  <c:v>9</c:v>
                </c:pt>
                <c:pt idx="119">
                  <c:v>8.1</c:v>
                </c:pt>
                <c:pt idx="120">
                  <c:v>7.4</c:v>
                </c:pt>
                <c:pt idx="121">
                  <c:v>7.9</c:v>
                </c:pt>
                <c:pt idx="122">
                  <c:v>7.7</c:v>
                </c:pt>
                <c:pt idx="123">
                  <c:v>9.4</c:v>
                </c:pt>
                <c:pt idx="124">
                  <c:v>7.2</c:v>
                </c:pt>
                <c:pt idx="125">
                  <c:v>8.3000000000000007</c:v>
                </c:pt>
                <c:pt idx="126">
                  <c:v>7.9</c:v>
                </c:pt>
                <c:pt idx="127">
                  <c:v>7.3</c:v>
                </c:pt>
                <c:pt idx="128">
                  <c:v>9.6</c:v>
                </c:pt>
                <c:pt idx="129">
                  <c:v>8.3000000000000007</c:v>
                </c:pt>
                <c:pt idx="130">
                  <c:v>8.6</c:v>
                </c:pt>
                <c:pt idx="131">
                  <c:v>8</c:v>
                </c:pt>
                <c:pt idx="132">
                  <c:v>6.4</c:v>
                </c:pt>
                <c:pt idx="133">
                  <c:v>6.6</c:v>
                </c:pt>
                <c:pt idx="134">
                  <c:v>7.6</c:v>
                </c:pt>
                <c:pt idx="135">
                  <c:v>9.4</c:v>
                </c:pt>
                <c:pt idx="136">
                  <c:v>8.3000000000000007</c:v>
                </c:pt>
                <c:pt idx="137">
                  <c:v>7.8</c:v>
                </c:pt>
                <c:pt idx="138">
                  <c:v>7.1</c:v>
                </c:pt>
                <c:pt idx="139">
                  <c:v>7.6</c:v>
                </c:pt>
                <c:pt idx="140">
                  <c:v>5.6</c:v>
                </c:pt>
                <c:pt idx="141">
                  <c:v>9.9</c:v>
                </c:pt>
                <c:pt idx="142">
                  <c:v>9.1999999999999993</c:v>
                </c:pt>
                <c:pt idx="143">
                  <c:v>9.1</c:v>
                </c:pt>
                <c:pt idx="144">
                  <c:v>9.9</c:v>
                </c:pt>
                <c:pt idx="145">
                  <c:v>9.9</c:v>
                </c:pt>
                <c:pt idx="146">
                  <c:v>6.6</c:v>
                </c:pt>
                <c:pt idx="147">
                  <c:v>9.1</c:v>
                </c:pt>
                <c:pt idx="148">
                  <c:v>5.0999999999999996</c:v>
                </c:pt>
                <c:pt idx="149">
                  <c:v>6</c:v>
                </c:pt>
                <c:pt idx="150">
                  <c:v>8.9</c:v>
                </c:pt>
                <c:pt idx="151">
                  <c:v>6.2</c:v>
                </c:pt>
                <c:pt idx="152">
                  <c:v>7.2</c:v>
                </c:pt>
                <c:pt idx="153">
                  <c:v>8.8000000000000007</c:v>
                </c:pt>
                <c:pt idx="154">
                  <c:v>6.3</c:v>
                </c:pt>
                <c:pt idx="155">
                  <c:v>9.6999999999999993</c:v>
                </c:pt>
                <c:pt idx="156">
                  <c:v>5</c:v>
                </c:pt>
                <c:pt idx="157">
                  <c:v>7.4</c:v>
                </c:pt>
                <c:pt idx="158">
                  <c:v>5.5</c:v>
                </c:pt>
                <c:pt idx="159">
                  <c:v>9.1</c:v>
                </c:pt>
                <c:pt idx="160">
                  <c:v>6.7</c:v>
                </c:pt>
                <c:pt idx="161">
                  <c:v>6.3</c:v>
                </c:pt>
                <c:pt idx="162">
                  <c:v>8.3000000000000007</c:v>
                </c:pt>
                <c:pt idx="163">
                  <c:v>8.1999999999999993</c:v>
                </c:pt>
                <c:pt idx="164">
                  <c:v>8.1999999999999993</c:v>
                </c:pt>
                <c:pt idx="165">
                  <c:v>9</c:v>
                </c:pt>
                <c:pt idx="166">
                  <c:v>7.1</c:v>
                </c:pt>
                <c:pt idx="167">
                  <c:v>6.9</c:v>
                </c:pt>
                <c:pt idx="168">
                  <c:v>8.6</c:v>
                </c:pt>
                <c:pt idx="169">
                  <c:v>6.7</c:v>
                </c:pt>
                <c:pt idx="170">
                  <c:v>7</c:v>
                </c:pt>
                <c:pt idx="171">
                  <c:v>9.6999999999999993</c:v>
                </c:pt>
                <c:pt idx="172">
                  <c:v>9.9</c:v>
                </c:pt>
                <c:pt idx="173">
                  <c:v>8.6</c:v>
                </c:pt>
                <c:pt idx="174">
                  <c:v>6.3</c:v>
                </c:pt>
                <c:pt idx="175">
                  <c:v>9.9</c:v>
                </c:pt>
                <c:pt idx="176">
                  <c:v>9.3000000000000007</c:v>
                </c:pt>
                <c:pt idx="177">
                  <c:v>9.6999999999999993</c:v>
                </c:pt>
                <c:pt idx="178">
                  <c:v>9.6999999999999993</c:v>
                </c:pt>
                <c:pt idx="179">
                  <c:v>9.6</c:v>
                </c:pt>
                <c:pt idx="180">
                  <c:v>7.6</c:v>
                </c:pt>
                <c:pt idx="181">
                  <c:v>9.4</c:v>
                </c:pt>
                <c:pt idx="182">
                  <c:v>9.6</c:v>
                </c:pt>
                <c:pt idx="183">
                  <c:v>9.3000000000000007</c:v>
                </c:pt>
                <c:pt idx="184">
                  <c:v>9.6999999999999993</c:v>
                </c:pt>
                <c:pt idx="185">
                  <c:v>9.1</c:v>
                </c:pt>
                <c:pt idx="186">
                  <c:v>6.5</c:v>
                </c:pt>
                <c:pt idx="187">
                  <c:v>6.6</c:v>
                </c:pt>
                <c:pt idx="188">
                  <c:v>5.8</c:v>
                </c:pt>
                <c:pt idx="189">
                  <c:v>8.6999999999999993</c:v>
                </c:pt>
                <c:pt idx="190">
                  <c:v>8.8000000000000007</c:v>
                </c:pt>
                <c:pt idx="191">
                  <c:v>6.4</c:v>
                </c:pt>
                <c:pt idx="192">
                  <c:v>6.7</c:v>
                </c:pt>
                <c:pt idx="193">
                  <c:v>5.2</c:v>
                </c:pt>
                <c:pt idx="194">
                  <c:v>6.4</c:v>
                </c:pt>
                <c:pt idx="195">
                  <c:v>7.6</c:v>
                </c:pt>
                <c:pt idx="196">
                  <c:v>5.9</c:v>
                </c:pt>
                <c:pt idx="197">
                  <c:v>9.6999999999999993</c:v>
                </c:pt>
                <c:pt idx="198">
                  <c:v>5.5</c:v>
                </c:pt>
                <c:pt idx="199">
                  <c:v>9.6999999999999993</c:v>
                </c:pt>
              </c:numCache>
            </c:numRef>
          </c:xVal>
          <c:yVal>
            <c:numRef>
              <c:f>Dataset!$Q$2:$Q$201</c:f>
              <c:numCache>
                <c:formatCode>0.0</c:formatCode>
                <c:ptCount val="200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B22-4F51-BAF6-3DBF73735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449199"/>
        <c:axId val="1223216991"/>
      </c:scatterChart>
      <c:valAx>
        <c:axId val="158444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Quality (Poor=1 to Excellent=10)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216991"/>
        <c:crosses val="autoZero"/>
        <c:crossBetween val="midCat"/>
      </c:valAx>
      <c:valAx>
        <c:axId val="122321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Order</a:t>
                </a:r>
                <a:r>
                  <a:rPr lang="en-AU" baseline="0"/>
                  <a:t> Qty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44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Loyalty v. Order Qty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Dataset!$Q$1</c:f>
              <c:strCache>
                <c:ptCount val="1"/>
                <c:pt idx="0">
                  <c:v>Order_Qty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Dataset!$B$2:$B$245</c:f>
              <c:numCache>
                <c:formatCode>0</c:formatCode>
                <c:ptCount val="244"/>
                <c:pt idx="0">
                  <c:v>3</c:v>
                </c:pt>
                <c:pt idx="1">
                  <c:v>13</c:v>
                </c:pt>
                <c:pt idx="2">
                  <c:v>12</c:v>
                </c:pt>
                <c:pt idx="3">
                  <c:v>14</c:v>
                </c:pt>
                <c:pt idx="4">
                  <c:v>9</c:v>
                </c:pt>
                <c:pt idx="5">
                  <c:v>8</c:v>
                </c:pt>
                <c:pt idx="6">
                  <c:v>2</c:v>
                </c:pt>
                <c:pt idx="7">
                  <c:v>9</c:v>
                </c:pt>
                <c:pt idx="8">
                  <c:v>7</c:v>
                </c:pt>
                <c:pt idx="9">
                  <c:v>9</c:v>
                </c:pt>
                <c:pt idx="10">
                  <c:v>10</c:v>
                </c:pt>
                <c:pt idx="11">
                  <c:v>4</c:v>
                </c:pt>
                <c:pt idx="12">
                  <c:v>13</c:v>
                </c:pt>
                <c:pt idx="13">
                  <c:v>7</c:v>
                </c:pt>
                <c:pt idx="14">
                  <c:v>15</c:v>
                </c:pt>
                <c:pt idx="15">
                  <c:v>1</c:v>
                </c:pt>
                <c:pt idx="16">
                  <c:v>4</c:v>
                </c:pt>
                <c:pt idx="17">
                  <c:v>8</c:v>
                </c:pt>
                <c:pt idx="18">
                  <c:v>12</c:v>
                </c:pt>
                <c:pt idx="19">
                  <c:v>13</c:v>
                </c:pt>
                <c:pt idx="20">
                  <c:v>8</c:v>
                </c:pt>
                <c:pt idx="21">
                  <c:v>12</c:v>
                </c:pt>
                <c:pt idx="22">
                  <c:v>3</c:v>
                </c:pt>
                <c:pt idx="23">
                  <c:v>10</c:v>
                </c:pt>
                <c:pt idx="24">
                  <c:v>5</c:v>
                </c:pt>
                <c:pt idx="25">
                  <c:v>3</c:v>
                </c:pt>
                <c:pt idx="26">
                  <c:v>9</c:v>
                </c:pt>
                <c:pt idx="27">
                  <c:v>4</c:v>
                </c:pt>
                <c:pt idx="28">
                  <c:v>13</c:v>
                </c:pt>
                <c:pt idx="29">
                  <c:v>4</c:v>
                </c:pt>
                <c:pt idx="30">
                  <c:v>13</c:v>
                </c:pt>
                <c:pt idx="31">
                  <c:v>2</c:v>
                </c:pt>
                <c:pt idx="32">
                  <c:v>15</c:v>
                </c:pt>
                <c:pt idx="33">
                  <c:v>10</c:v>
                </c:pt>
                <c:pt idx="34">
                  <c:v>6</c:v>
                </c:pt>
                <c:pt idx="35">
                  <c:v>3</c:v>
                </c:pt>
                <c:pt idx="36">
                  <c:v>9</c:v>
                </c:pt>
                <c:pt idx="37">
                  <c:v>10</c:v>
                </c:pt>
                <c:pt idx="38">
                  <c:v>12</c:v>
                </c:pt>
                <c:pt idx="39">
                  <c:v>9</c:v>
                </c:pt>
                <c:pt idx="40">
                  <c:v>6</c:v>
                </c:pt>
                <c:pt idx="41">
                  <c:v>2</c:v>
                </c:pt>
                <c:pt idx="42">
                  <c:v>10</c:v>
                </c:pt>
                <c:pt idx="43">
                  <c:v>15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8</c:v>
                </c:pt>
                <c:pt idx="48">
                  <c:v>13</c:v>
                </c:pt>
                <c:pt idx="49">
                  <c:v>3</c:v>
                </c:pt>
                <c:pt idx="50">
                  <c:v>10</c:v>
                </c:pt>
                <c:pt idx="51">
                  <c:v>7</c:v>
                </c:pt>
                <c:pt idx="52">
                  <c:v>8</c:v>
                </c:pt>
                <c:pt idx="53">
                  <c:v>11</c:v>
                </c:pt>
                <c:pt idx="54">
                  <c:v>14</c:v>
                </c:pt>
                <c:pt idx="55">
                  <c:v>11</c:v>
                </c:pt>
                <c:pt idx="56">
                  <c:v>14</c:v>
                </c:pt>
                <c:pt idx="57">
                  <c:v>1</c:v>
                </c:pt>
                <c:pt idx="58">
                  <c:v>1</c:v>
                </c:pt>
                <c:pt idx="59">
                  <c:v>6</c:v>
                </c:pt>
                <c:pt idx="60">
                  <c:v>5</c:v>
                </c:pt>
                <c:pt idx="61">
                  <c:v>13</c:v>
                </c:pt>
                <c:pt idx="62">
                  <c:v>2</c:v>
                </c:pt>
                <c:pt idx="63">
                  <c:v>11</c:v>
                </c:pt>
                <c:pt idx="64">
                  <c:v>7</c:v>
                </c:pt>
                <c:pt idx="65">
                  <c:v>12</c:v>
                </c:pt>
                <c:pt idx="66">
                  <c:v>5</c:v>
                </c:pt>
                <c:pt idx="67">
                  <c:v>7</c:v>
                </c:pt>
                <c:pt idx="68">
                  <c:v>5</c:v>
                </c:pt>
                <c:pt idx="69">
                  <c:v>9</c:v>
                </c:pt>
                <c:pt idx="70">
                  <c:v>13</c:v>
                </c:pt>
                <c:pt idx="71">
                  <c:v>8</c:v>
                </c:pt>
                <c:pt idx="72">
                  <c:v>13</c:v>
                </c:pt>
                <c:pt idx="73">
                  <c:v>14</c:v>
                </c:pt>
                <c:pt idx="74">
                  <c:v>10</c:v>
                </c:pt>
                <c:pt idx="75">
                  <c:v>7</c:v>
                </c:pt>
                <c:pt idx="76">
                  <c:v>3</c:v>
                </c:pt>
                <c:pt idx="77">
                  <c:v>5</c:v>
                </c:pt>
                <c:pt idx="78">
                  <c:v>10</c:v>
                </c:pt>
                <c:pt idx="79">
                  <c:v>10</c:v>
                </c:pt>
                <c:pt idx="80">
                  <c:v>8</c:v>
                </c:pt>
                <c:pt idx="81">
                  <c:v>2</c:v>
                </c:pt>
                <c:pt idx="82">
                  <c:v>6</c:v>
                </c:pt>
                <c:pt idx="83">
                  <c:v>5</c:v>
                </c:pt>
                <c:pt idx="84">
                  <c:v>4</c:v>
                </c:pt>
                <c:pt idx="85">
                  <c:v>13</c:v>
                </c:pt>
                <c:pt idx="86">
                  <c:v>4</c:v>
                </c:pt>
                <c:pt idx="87">
                  <c:v>11</c:v>
                </c:pt>
                <c:pt idx="88">
                  <c:v>8</c:v>
                </c:pt>
                <c:pt idx="89">
                  <c:v>14</c:v>
                </c:pt>
                <c:pt idx="90">
                  <c:v>15</c:v>
                </c:pt>
                <c:pt idx="91">
                  <c:v>7</c:v>
                </c:pt>
                <c:pt idx="92">
                  <c:v>14</c:v>
                </c:pt>
                <c:pt idx="93">
                  <c:v>11</c:v>
                </c:pt>
                <c:pt idx="94">
                  <c:v>8</c:v>
                </c:pt>
                <c:pt idx="95">
                  <c:v>12</c:v>
                </c:pt>
                <c:pt idx="96">
                  <c:v>10</c:v>
                </c:pt>
                <c:pt idx="97">
                  <c:v>11</c:v>
                </c:pt>
                <c:pt idx="98">
                  <c:v>1</c:v>
                </c:pt>
                <c:pt idx="99">
                  <c:v>6</c:v>
                </c:pt>
                <c:pt idx="100">
                  <c:v>8</c:v>
                </c:pt>
                <c:pt idx="101">
                  <c:v>14</c:v>
                </c:pt>
                <c:pt idx="102">
                  <c:v>14</c:v>
                </c:pt>
                <c:pt idx="103">
                  <c:v>12</c:v>
                </c:pt>
                <c:pt idx="104">
                  <c:v>15</c:v>
                </c:pt>
                <c:pt idx="105">
                  <c:v>13</c:v>
                </c:pt>
                <c:pt idx="106">
                  <c:v>15</c:v>
                </c:pt>
                <c:pt idx="107">
                  <c:v>1</c:v>
                </c:pt>
                <c:pt idx="108">
                  <c:v>7</c:v>
                </c:pt>
                <c:pt idx="109">
                  <c:v>2</c:v>
                </c:pt>
                <c:pt idx="110">
                  <c:v>7</c:v>
                </c:pt>
                <c:pt idx="111">
                  <c:v>12</c:v>
                </c:pt>
                <c:pt idx="112">
                  <c:v>7</c:v>
                </c:pt>
                <c:pt idx="113">
                  <c:v>14</c:v>
                </c:pt>
                <c:pt idx="114">
                  <c:v>14</c:v>
                </c:pt>
                <c:pt idx="115">
                  <c:v>11</c:v>
                </c:pt>
                <c:pt idx="116">
                  <c:v>10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9</c:v>
                </c:pt>
                <c:pt idx="121">
                  <c:v>9</c:v>
                </c:pt>
                <c:pt idx="122">
                  <c:v>10</c:v>
                </c:pt>
                <c:pt idx="123">
                  <c:v>5</c:v>
                </c:pt>
                <c:pt idx="124">
                  <c:v>7</c:v>
                </c:pt>
                <c:pt idx="125">
                  <c:v>15</c:v>
                </c:pt>
                <c:pt idx="126">
                  <c:v>12</c:v>
                </c:pt>
                <c:pt idx="127">
                  <c:v>7</c:v>
                </c:pt>
                <c:pt idx="128">
                  <c:v>11</c:v>
                </c:pt>
                <c:pt idx="129">
                  <c:v>4</c:v>
                </c:pt>
                <c:pt idx="130">
                  <c:v>9</c:v>
                </c:pt>
                <c:pt idx="131">
                  <c:v>9</c:v>
                </c:pt>
                <c:pt idx="132">
                  <c:v>2</c:v>
                </c:pt>
                <c:pt idx="133">
                  <c:v>10</c:v>
                </c:pt>
                <c:pt idx="134">
                  <c:v>14</c:v>
                </c:pt>
                <c:pt idx="135">
                  <c:v>1</c:v>
                </c:pt>
                <c:pt idx="136">
                  <c:v>4</c:v>
                </c:pt>
                <c:pt idx="137">
                  <c:v>13</c:v>
                </c:pt>
                <c:pt idx="138">
                  <c:v>13</c:v>
                </c:pt>
                <c:pt idx="139">
                  <c:v>15</c:v>
                </c:pt>
                <c:pt idx="140">
                  <c:v>12</c:v>
                </c:pt>
                <c:pt idx="141">
                  <c:v>3</c:v>
                </c:pt>
                <c:pt idx="142">
                  <c:v>3</c:v>
                </c:pt>
                <c:pt idx="143">
                  <c:v>7</c:v>
                </c:pt>
                <c:pt idx="144">
                  <c:v>7</c:v>
                </c:pt>
                <c:pt idx="145">
                  <c:v>14</c:v>
                </c:pt>
                <c:pt idx="146">
                  <c:v>5</c:v>
                </c:pt>
                <c:pt idx="147">
                  <c:v>15</c:v>
                </c:pt>
                <c:pt idx="148">
                  <c:v>7</c:v>
                </c:pt>
                <c:pt idx="149">
                  <c:v>13</c:v>
                </c:pt>
                <c:pt idx="150">
                  <c:v>8</c:v>
                </c:pt>
                <c:pt idx="151">
                  <c:v>5</c:v>
                </c:pt>
                <c:pt idx="152">
                  <c:v>9</c:v>
                </c:pt>
                <c:pt idx="153">
                  <c:v>6</c:v>
                </c:pt>
                <c:pt idx="154">
                  <c:v>3</c:v>
                </c:pt>
                <c:pt idx="155">
                  <c:v>2</c:v>
                </c:pt>
                <c:pt idx="156">
                  <c:v>1</c:v>
                </c:pt>
                <c:pt idx="157">
                  <c:v>10</c:v>
                </c:pt>
                <c:pt idx="158">
                  <c:v>5</c:v>
                </c:pt>
                <c:pt idx="159">
                  <c:v>13</c:v>
                </c:pt>
                <c:pt idx="160">
                  <c:v>5</c:v>
                </c:pt>
                <c:pt idx="161">
                  <c:v>11</c:v>
                </c:pt>
                <c:pt idx="162">
                  <c:v>13</c:v>
                </c:pt>
                <c:pt idx="163">
                  <c:v>12</c:v>
                </c:pt>
                <c:pt idx="164">
                  <c:v>11</c:v>
                </c:pt>
                <c:pt idx="165">
                  <c:v>10</c:v>
                </c:pt>
                <c:pt idx="166">
                  <c:v>1</c:v>
                </c:pt>
                <c:pt idx="167">
                  <c:v>10</c:v>
                </c:pt>
                <c:pt idx="168">
                  <c:v>12</c:v>
                </c:pt>
                <c:pt idx="169">
                  <c:v>9</c:v>
                </c:pt>
                <c:pt idx="170">
                  <c:v>8</c:v>
                </c:pt>
                <c:pt idx="171">
                  <c:v>1</c:v>
                </c:pt>
                <c:pt idx="172">
                  <c:v>4</c:v>
                </c:pt>
                <c:pt idx="173">
                  <c:v>1</c:v>
                </c:pt>
                <c:pt idx="174">
                  <c:v>8</c:v>
                </c:pt>
                <c:pt idx="175">
                  <c:v>11</c:v>
                </c:pt>
                <c:pt idx="176">
                  <c:v>7</c:v>
                </c:pt>
                <c:pt idx="177">
                  <c:v>12</c:v>
                </c:pt>
                <c:pt idx="178">
                  <c:v>14</c:v>
                </c:pt>
                <c:pt idx="179">
                  <c:v>5</c:v>
                </c:pt>
                <c:pt idx="180">
                  <c:v>10</c:v>
                </c:pt>
                <c:pt idx="181">
                  <c:v>7</c:v>
                </c:pt>
                <c:pt idx="182">
                  <c:v>15</c:v>
                </c:pt>
                <c:pt idx="183">
                  <c:v>14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13</c:v>
                </c:pt>
                <c:pt idx="189">
                  <c:v>11</c:v>
                </c:pt>
                <c:pt idx="190">
                  <c:v>2</c:v>
                </c:pt>
                <c:pt idx="191">
                  <c:v>8</c:v>
                </c:pt>
                <c:pt idx="192">
                  <c:v>13</c:v>
                </c:pt>
                <c:pt idx="193">
                  <c:v>1</c:v>
                </c:pt>
                <c:pt idx="194">
                  <c:v>3</c:v>
                </c:pt>
                <c:pt idx="195">
                  <c:v>10</c:v>
                </c:pt>
                <c:pt idx="196">
                  <c:v>8</c:v>
                </c:pt>
                <c:pt idx="197">
                  <c:v>9</c:v>
                </c:pt>
                <c:pt idx="198">
                  <c:v>6</c:v>
                </c:pt>
                <c:pt idx="199">
                  <c:v>4</c:v>
                </c:pt>
              </c:numCache>
            </c:numRef>
          </c:xVal>
          <c:yVal>
            <c:numRef>
              <c:f>Dataset!$Q$2:$Q$245</c:f>
              <c:numCache>
                <c:formatCode>0.0</c:formatCode>
                <c:ptCount val="244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2E0-A6D8-4D73-87C4-C4FCE65B3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110111"/>
        <c:axId val="1613637423"/>
      </c:scatterChart>
      <c:valAx>
        <c:axId val="156711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 Loyalty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637423"/>
        <c:crosses val="autoZero"/>
        <c:crossBetween val="midCat"/>
      </c:valAx>
      <c:valAx>
        <c:axId val="161363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Order Qty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11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Competitive Pricing v. Order Qty</a:t>
            </a:r>
          </a:p>
        </c:rich>
      </c:tx>
      <c:layout>
        <c:manualLayout>
          <c:xMode val="edge"/>
          <c:yMode val="edge"/>
          <c:x val="0.26631184417751264"/>
          <c:y val="3.86911853206262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Dataset!$Q$1</c:f>
              <c:strCache>
                <c:ptCount val="1"/>
                <c:pt idx="0">
                  <c:v>Order_Qty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Dataset!$K$2:$K$245</c:f>
              <c:numCache>
                <c:formatCode>0.0</c:formatCode>
                <c:ptCount val="244"/>
                <c:pt idx="0">
                  <c:v>6.8</c:v>
                </c:pt>
                <c:pt idx="1">
                  <c:v>5.3</c:v>
                </c:pt>
                <c:pt idx="2">
                  <c:v>4.5</c:v>
                </c:pt>
                <c:pt idx="3">
                  <c:v>8.8000000000000007</c:v>
                </c:pt>
                <c:pt idx="4">
                  <c:v>6.8</c:v>
                </c:pt>
                <c:pt idx="5">
                  <c:v>8.5</c:v>
                </c:pt>
                <c:pt idx="6">
                  <c:v>8.9</c:v>
                </c:pt>
                <c:pt idx="7">
                  <c:v>6.9</c:v>
                </c:pt>
                <c:pt idx="8">
                  <c:v>9.3000000000000007</c:v>
                </c:pt>
                <c:pt idx="9">
                  <c:v>8.4</c:v>
                </c:pt>
                <c:pt idx="10">
                  <c:v>6.8</c:v>
                </c:pt>
                <c:pt idx="11">
                  <c:v>8.1999999999999993</c:v>
                </c:pt>
                <c:pt idx="12">
                  <c:v>7.6</c:v>
                </c:pt>
                <c:pt idx="13">
                  <c:v>7.1</c:v>
                </c:pt>
                <c:pt idx="14">
                  <c:v>8.8000000000000007</c:v>
                </c:pt>
                <c:pt idx="15">
                  <c:v>4.9000000000000004</c:v>
                </c:pt>
                <c:pt idx="16">
                  <c:v>6.2</c:v>
                </c:pt>
                <c:pt idx="17">
                  <c:v>8.4</c:v>
                </c:pt>
                <c:pt idx="18">
                  <c:v>9.1</c:v>
                </c:pt>
                <c:pt idx="19">
                  <c:v>8.4</c:v>
                </c:pt>
                <c:pt idx="20">
                  <c:v>8.4</c:v>
                </c:pt>
                <c:pt idx="21">
                  <c:v>4.5</c:v>
                </c:pt>
                <c:pt idx="22">
                  <c:v>3.7</c:v>
                </c:pt>
                <c:pt idx="23">
                  <c:v>6.2</c:v>
                </c:pt>
                <c:pt idx="24">
                  <c:v>8</c:v>
                </c:pt>
                <c:pt idx="25">
                  <c:v>7.1</c:v>
                </c:pt>
                <c:pt idx="26">
                  <c:v>4.8</c:v>
                </c:pt>
                <c:pt idx="27">
                  <c:v>9</c:v>
                </c:pt>
                <c:pt idx="28">
                  <c:v>4.8</c:v>
                </c:pt>
                <c:pt idx="29">
                  <c:v>7.7</c:v>
                </c:pt>
                <c:pt idx="30">
                  <c:v>5.2</c:v>
                </c:pt>
                <c:pt idx="31">
                  <c:v>6.6</c:v>
                </c:pt>
                <c:pt idx="32">
                  <c:v>9.1999999999999993</c:v>
                </c:pt>
                <c:pt idx="33">
                  <c:v>8.6999999999999993</c:v>
                </c:pt>
                <c:pt idx="34">
                  <c:v>8.4</c:v>
                </c:pt>
                <c:pt idx="35">
                  <c:v>5.6</c:v>
                </c:pt>
                <c:pt idx="36">
                  <c:v>6.8</c:v>
                </c:pt>
                <c:pt idx="37">
                  <c:v>7.7</c:v>
                </c:pt>
                <c:pt idx="38">
                  <c:v>9</c:v>
                </c:pt>
                <c:pt idx="39">
                  <c:v>8.1999999999999993</c:v>
                </c:pt>
                <c:pt idx="40">
                  <c:v>9.1</c:v>
                </c:pt>
                <c:pt idx="41">
                  <c:v>8.5</c:v>
                </c:pt>
                <c:pt idx="42">
                  <c:v>7.4</c:v>
                </c:pt>
                <c:pt idx="43">
                  <c:v>5.9</c:v>
                </c:pt>
                <c:pt idx="44">
                  <c:v>5.2</c:v>
                </c:pt>
                <c:pt idx="45">
                  <c:v>8.4</c:v>
                </c:pt>
                <c:pt idx="46">
                  <c:v>3.8</c:v>
                </c:pt>
                <c:pt idx="47">
                  <c:v>8.1999999999999993</c:v>
                </c:pt>
                <c:pt idx="48">
                  <c:v>6.8</c:v>
                </c:pt>
                <c:pt idx="49">
                  <c:v>4.7</c:v>
                </c:pt>
                <c:pt idx="50">
                  <c:v>7.2</c:v>
                </c:pt>
                <c:pt idx="51">
                  <c:v>5.3</c:v>
                </c:pt>
                <c:pt idx="52">
                  <c:v>6.3</c:v>
                </c:pt>
                <c:pt idx="53">
                  <c:v>5.2</c:v>
                </c:pt>
                <c:pt idx="54">
                  <c:v>8.6999999999999993</c:v>
                </c:pt>
                <c:pt idx="55">
                  <c:v>7.4</c:v>
                </c:pt>
                <c:pt idx="56">
                  <c:v>9.6</c:v>
                </c:pt>
                <c:pt idx="57">
                  <c:v>4.4000000000000004</c:v>
                </c:pt>
                <c:pt idx="58">
                  <c:v>3.8</c:v>
                </c:pt>
                <c:pt idx="59">
                  <c:v>5.4</c:v>
                </c:pt>
                <c:pt idx="60">
                  <c:v>4.9000000000000004</c:v>
                </c:pt>
                <c:pt idx="61">
                  <c:v>6.7</c:v>
                </c:pt>
                <c:pt idx="62">
                  <c:v>5.8</c:v>
                </c:pt>
                <c:pt idx="63">
                  <c:v>6.2</c:v>
                </c:pt>
                <c:pt idx="64">
                  <c:v>7.2</c:v>
                </c:pt>
                <c:pt idx="65">
                  <c:v>8.1999999999999993</c:v>
                </c:pt>
                <c:pt idx="66">
                  <c:v>6.2</c:v>
                </c:pt>
                <c:pt idx="67">
                  <c:v>6</c:v>
                </c:pt>
                <c:pt idx="68">
                  <c:v>7.6</c:v>
                </c:pt>
                <c:pt idx="69">
                  <c:v>7.1</c:v>
                </c:pt>
                <c:pt idx="70">
                  <c:v>8.4</c:v>
                </c:pt>
                <c:pt idx="71">
                  <c:v>5</c:v>
                </c:pt>
                <c:pt idx="72">
                  <c:v>8.6999999999999993</c:v>
                </c:pt>
                <c:pt idx="73">
                  <c:v>6.8</c:v>
                </c:pt>
                <c:pt idx="74">
                  <c:v>6.8</c:v>
                </c:pt>
                <c:pt idx="75">
                  <c:v>4.9000000000000004</c:v>
                </c:pt>
                <c:pt idx="76">
                  <c:v>7.4</c:v>
                </c:pt>
                <c:pt idx="77">
                  <c:v>8.5</c:v>
                </c:pt>
                <c:pt idx="78">
                  <c:v>4.5999999999999996</c:v>
                </c:pt>
                <c:pt idx="79">
                  <c:v>7.8</c:v>
                </c:pt>
                <c:pt idx="80">
                  <c:v>4.9000000000000004</c:v>
                </c:pt>
                <c:pt idx="81">
                  <c:v>6.8</c:v>
                </c:pt>
                <c:pt idx="82">
                  <c:v>6.3</c:v>
                </c:pt>
                <c:pt idx="83">
                  <c:v>8.4</c:v>
                </c:pt>
                <c:pt idx="84">
                  <c:v>5.9</c:v>
                </c:pt>
                <c:pt idx="85">
                  <c:v>7.6</c:v>
                </c:pt>
                <c:pt idx="86">
                  <c:v>8.1999999999999993</c:v>
                </c:pt>
                <c:pt idx="87">
                  <c:v>5.9</c:v>
                </c:pt>
                <c:pt idx="88">
                  <c:v>8.3000000000000007</c:v>
                </c:pt>
                <c:pt idx="89">
                  <c:v>6.3</c:v>
                </c:pt>
                <c:pt idx="90">
                  <c:v>7.3</c:v>
                </c:pt>
                <c:pt idx="91">
                  <c:v>9.9</c:v>
                </c:pt>
                <c:pt idx="92">
                  <c:v>7.1</c:v>
                </c:pt>
                <c:pt idx="93">
                  <c:v>4.5999999999999996</c:v>
                </c:pt>
                <c:pt idx="94">
                  <c:v>7.4</c:v>
                </c:pt>
                <c:pt idx="95">
                  <c:v>6.7</c:v>
                </c:pt>
                <c:pt idx="96">
                  <c:v>7.2</c:v>
                </c:pt>
                <c:pt idx="97">
                  <c:v>5.6</c:v>
                </c:pt>
                <c:pt idx="98">
                  <c:v>7.9</c:v>
                </c:pt>
                <c:pt idx="99">
                  <c:v>9.6999999999999993</c:v>
                </c:pt>
                <c:pt idx="100">
                  <c:v>7.7</c:v>
                </c:pt>
                <c:pt idx="101">
                  <c:v>7.3</c:v>
                </c:pt>
                <c:pt idx="102">
                  <c:v>7.7</c:v>
                </c:pt>
                <c:pt idx="103">
                  <c:v>7.6</c:v>
                </c:pt>
                <c:pt idx="104">
                  <c:v>8.6999999999999993</c:v>
                </c:pt>
                <c:pt idx="105">
                  <c:v>9.1</c:v>
                </c:pt>
                <c:pt idx="106">
                  <c:v>7.7</c:v>
                </c:pt>
                <c:pt idx="107">
                  <c:v>8.4</c:v>
                </c:pt>
                <c:pt idx="108">
                  <c:v>3.8</c:v>
                </c:pt>
                <c:pt idx="109">
                  <c:v>5</c:v>
                </c:pt>
                <c:pt idx="110">
                  <c:v>6.7</c:v>
                </c:pt>
                <c:pt idx="111">
                  <c:v>6.7</c:v>
                </c:pt>
                <c:pt idx="112">
                  <c:v>9</c:v>
                </c:pt>
                <c:pt idx="113">
                  <c:v>8.1999999999999993</c:v>
                </c:pt>
                <c:pt idx="114">
                  <c:v>6.7</c:v>
                </c:pt>
                <c:pt idx="115">
                  <c:v>7.7</c:v>
                </c:pt>
                <c:pt idx="116">
                  <c:v>7.3</c:v>
                </c:pt>
                <c:pt idx="117">
                  <c:v>8</c:v>
                </c:pt>
                <c:pt idx="118">
                  <c:v>6</c:v>
                </c:pt>
                <c:pt idx="119">
                  <c:v>6.6</c:v>
                </c:pt>
                <c:pt idx="120">
                  <c:v>9.6</c:v>
                </c:pt>
                <c:pt idx="121">
                  <c:v>9.6999999999999993</c:v>
                </c:pt>
                <c:pt idx="122">
                  <c:v>6.2</c:v>
                </c:pt>
                <c:pt idx="123">
                  <c:v>6.3</c:v>
                </c:pt>
                <c:pt idx="124">
                  <c:v>10</c:v>
                </c:pt>
                <c:pt idx="125">
                  <c:v>5.3</c:v>
                </c:pt>
                <c:pt idx="126">
                  <c:v>4.7</c:v>
                </c:pt>
                <c:pt idx="127">
                  <c:v>8</c:v>
                </c:pt>
                <c:pt idx="128">
                  <c:v>4.5</c:v>
                </c:pt>
                <c:pt idx="129">
                  <c:v>5.2</c:v>
                </c:pt>
                <c:pt idx="130">
                  <c:v>3.7</c:v>
                </c:pt>
                <c:pt idx="131">
                  <c:v>5.2</c:v>
                </c:pt>
                <c:pt idx="132">
                  <c:v>8.4</c:v>
                </c:pt>
                <c:pt idx="133">
                  <c:v>8.1999999999999993</c:v>
                </c:pt>
                <c:pt idx="134">
                  <c:v>5.8</c:v>
                </c:pt>
                <c:pt idx="135">
                  <c:v>7.6</c:v>
                </c:pt>
                <c:pt idx="136">
                  <c:v>5.2</c:v>
                </c:pt>
                <c:pt idx="137">
                  <c:v>7.9</c:v>
                </c:pt>
                <c:pt idx="138">
                  <c:v>9.9</c:v>
                </c:pt>
                <c:pt idx="139">
                  <c:v>7.4</c:v>
                </c:pt>
                <c:pt idx="140">
                  <c:v>9.1</c:v>
                </c:pt>
                <c:pt idx="141">
                  <c:v>5.4</c:v>
                </c:pt>
                <c:pt idx="142">
                  <c:v>4.5</c:v>
                </c:pt>
                <c:pt idx="143">
                  <c:v>7.3</c:v>
                </c:pt>
                <c:pt idx="144">
                  <c:v>3.8</c:v>
                </c:pt>
                <c:pt idx="145">
                  <c:v>3.8</c:v>
                </c:pt>
                <c:pt idx="146">
                  <c:v>8.1999999999999993</c:v>
                </c:pt>
                <c:pt idx="147">
                  <c:v>7.3</c:v>
                </c:pt>
                <c:pt idx="148">
                  <c:v>5.9</c:v>
                </c:pt>
                <c:pt idx="149">
                  <c:v>8</c:v>
                </c:pt>
                <c:pt idx="150">
                  <c:v>8.1999999999999993</c:v>
                </c:pt>
                <c:pt idx="151">
                  <c:v>6.9</c:v>
                </c:pt>
                <c:pt idx="152">
                  <c:v>10</c:v>
                </c:pt>
                <c:pt idx="153">
                  <c:v>6.7</c:v>
                </c:pt>
                <c:pt idx="154">
                  <c:v>8.4</c:v>
                </c:pt>
                <c:pt idx="155">
                  <c:v>4.8</c:v>
                </c:pt>
                <c:pt idx="156">
                  <c:v>8.1999999999999993</c:v>
                </c:pt>
                <c:pt idx="157">
                  <c:v>7.2</c:v>
                </c:pt>
                <c:pt idx="158">
                  <c:v>6</c:v>
                </c:pt>
                <c:pt idx="159">
                  <c:v>8.3000000000000007</c:v>
                </c:pt>
                <c:pt idx="160">
                  <c:v>9.1999999999999993</c:v>
                </c:pt>
                <c:pt idx="161">
                  <c:v>8.8000000000000007</c:v>
                </c:pt>
                <c:pt idx="162">
                  <c:v>5.3</c:v>
                </c:pt>
                <c:pt idx="163">
                  <c:v>5.2</c:v>
                </c:pt>
                <c:pt idx="164">
                  <c:v>5.2</c:v>
                </c:pt>
                <c:pt idx="165">
                  <c:v>6</c:v>
                </c:pt>
                <c:pt idx="166">
                  <c:v>7.8</c:v>
                </c:pt>
                <c:pt idx="167">
                  <c:v>8.9</c:v>
                </c:pt>
                <c:pt idx="168">
                  <c:v>6.3</c:v>
                </c:pt>
                <c:pt idx="169">
                  <c:v>8.4</c:v>
                </c:pt>
                <c:pt idx="170">
                  <c:v>9</c:v>
                </c:pt>
                <c:pt idx="171">
                  <c:v>5.2</c:v>
                </c:pt>
                <c:pt idx="172">
                  <c:v>6.8</c:v>
                </c:pt>
                <c:pt idx="173">
                  <c:v>6.7</c:v>
                </c:pt>
                <c:pt idx="174">
                  <c:v>8.4</c:v>
                </c:pt>
                <c:pt idx="175">
                  <c:v>6.8</c:v>
                </c:pt>
                <c:pt idx="176">
                  <c:v>6.2</c:v>
                </c:pt>
                <c:pt idx="177">
                  <c:v>6.7</c:v>
                </c:pt>
                <c:pt idx="178">
                  <c:v>5.2</c:v>
                </c:pt>
                <c:pt idx="179">
                  <c:v>4.5</c:v>
                </c:pt>
                <c:pt idx="180">
                  <c:v>5.8</c:v>
                </c:pt>
                <c:pt idx="181">
                  <c:v>7.6</c:v>
                </c:pt>
                <c:pt idx="182">
                  <c:v>4.5</c:v>
                </c:pt>
                <c:pt idx="183">
                  <c:v>7.4</c:v>
                </c:pt>
                <c:pt idx="184">
                  <c:v>4.8</c:v>
                </c:pt>
                <c:pt idx="185">
                  <c:v>7.3</c:v>
                </c:pt>
                <c:pt idx="186">
                  <c:v>8.5</c:v>
                </c:pt>
                <c:pt idx="187">
                  <c:v>7.2</c:v>
                </c:pt>
                <c:pt idx="188">
                  <c:v>9.3000000000000007</c:v>
                </c:pt>
                <c:pt idx="189">
                  <c:v>3.8</c:v>
                </c:pt>
                <c:pt idx="190">
                  <c:v>5.8</c:v>
                </c:pt>
                <c:pt idx="191">
                  <c:v>8.4</c:v>
                </c:pt>
                <c:pt idx="192">
                  <c:v>7.2</c:v>
                </c:pt>
                <c:pt idx="193">
                  <c:v>8.4</c:v>
                </c:pt>
                <c:pt idx="194">
                  <c:v>8.8000000000000007</c:v>
                </c:pt>
                <c:pt idx="195">
                  <c:v>4.4000000000000004</c:v>
                </c:pt>
                <c:pt idx="196">
                  <c:v>8.4</c:v>
                </c:pt>
                <c:pt idx="197">
                  <c:v>6.8</c:v>
                </c:pt>
                <c:pt idx="198">
                  <c:v>6.3</c:v>
                </c:pt>
                <c:pt idx="199">
                  <c:v>6.8</c:v>
                </c:pt>
              </c:numCache>
            </c:numRef>
          </c:xVal>
          <c:yVal>
            <c:numRef>
              <c:f>Dataset!$Q$2:$Q$245</c:f>
              <c:numCache>
                <c:formatCode>0.0</c:formatCode>
                <c:ptCount val="244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7A-47E5-A48D-34208AAFC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571727"/>
        <c:axId val="1564976015"/>
      </c:scatterChart>
      <c:valAx>
        <c:axId val="160357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Competitive Pricing</a:t>
                </a:r>
              </a:p>
              <a:p>
                <a:pPr>
                  <a:defRPr/>
                </a:pPr>
                <a:r>
                  <a:rPr lang="en-AU"/>
                  <a:t>(Scale 1 = Poor to 10 = Excellent)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976015"/>
        <c:crosses val="autoZero"/>
        <c:crossBetween val="midCat"/>
      </c:valAx>
      <c:valAx>
        <c:axId val="156497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Order Qty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571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Customer Type v. Order Qty</a:t>
            </a:r>
          </a:p>
        </c:rich>
      </c:tx>
      <c:layout>
        <c:manualLayout>
          <c:xMode val="edge"/>
          <c:yMode val="edge"/>
          <c:x val="0.28904152500739871"/>
          <c:y val="3.36135275179554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Dataset!$C$132:$C$201</c:f>
              <c:numCache>
                <c:formatCode>0</c:formatCode>
                <c:ptCount val="7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</c:numCache>
            </c:numRef>
          </c:xVal>
          <c:yVal>
            <c:numRef>
              <c:f>Dataset!$Q$2:$Q$201</c:f>
              <c:numCache>
                <c:formatCode>0.0</c:formatCode>
                <c:ptCount val="200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38-4C54-9CEA-E9B4C827A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448256"/>
        <c:axId val="587115008"/>
      </c:scatterChart>
      <c:valAx>
        <c:axId val="584448256"/>
        <c:scaling>
          <c:orientation val="minMax"/>
          <c:max val="1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Customer</a:t>
                </a:r>
                <a:r>
                  <a:rPr lang="en-AU" baseline="0"/>
                  <a:t> Type (0 Magazine, 1 = Newspaper 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15008"/>
        <c:crosses val="autoZero"/>
        <c:crossBetween val="midCat"/>
        <c:majorUnit val="0.2"/>
      </c:valAx>
      <c:valAx>
        <c:axId val="58711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Order</a:t>
                </a:r>
                <a:r>
                  <a:rPr lang="en-AU" baseline="0"/>
                  <a:t> Qty (Tonnes)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4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Region v. Order Qty</a:t>
            </a:r>
          </a:p>
        </c:rich>
      </c:tx>
      <c:layout>
        <c:manualLayout>
          <c:xMode val="edge"/>
          <c:yMode val="edge"/>
          <c:x val="0.3528270749321209"/>
          <c:y val="3.319497433954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Dataset!$D$125:$D$201</c:f>
              <c:numCache>
                <c:formatCode>0</c:formatCode>
                <c:ptCount val="7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</c:numCache>
            </c:numRef>
          </c:xVal>
          <c:yVal>
            <c:numRef>
              <c:f>Dataset!$Q$2:$Q$201</c:f>
              <c:numCache>
                <c:formatCode>0.0</c:formatCode>
                <c:ptCount val="200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CB-4E78-918B-D3E63EFE6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458256"/>
        <c:axId val="587090048"/>
      </c:scatterChart>
      <c:valAx>
        <c:axId val="584458256"/>
        <c:scaling>
          <c:orientation val="minMax"/>
          <c:max val="1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Region (</a:t>
                </a:r>
                <a:r>
                  <a:rPr lang="en-AU" sz="1000" b="0" i="0" u="none" strike="noStrike" baseline="0">
                    <a:effectLst/>
                  </a:rPr>
                  <a:t>0 = AUD &amp; NZ, 1 = Outside ANZ)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90048"/>
        <c:crosses val="autoZero"/>
        <c:crossBetween val="midCat"/>
        <c:majorUnit val="0.2"/>
        <c:minorUnit val="4.0000000000000008E-2"/>
      </c:valAx>
      <c:valAx>
        <c:axId val="58709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Order Qty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5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Advertising v. Order</a:t>
            </a:r>
            <a:r>
              <a:rPr lang="en-AU" baseline="0"/>
              <a:t> Qty</a:t>
            </a:r>
            <a:endParaRPr lang="en-AU"/>
          </a:p>
        </c:rich>
      </c:tx>
      <c:layout>
        <c:manualLayout>
          <c:xMode val="edge"/>
          <c:yMode val="edge"/>
          <c:x val="0.39145961124462902"/>
          <c:y val="3.14412404934024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Dataset!$H$84:$H$201</c:f>
              <c:numCache>
                <c:formatCode>0.0</c:formatCode>
                <c:ptCount val="118"/>
                <c:pt idx="0">
                  <c:v>2.9</c:v>
                </c:pt>
                <c:pt idx="1">
                  <c:v>2.2000000000000002</c:v>
                </c:pt>
                <c:pt idx="2">
                  <c:v>1.9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4.2</c:v>
                </c:pt>
                <c:pt idx="7">
                  <c:v>5.6</c:v>
                </c:pt>
                <c:pt idx="8">
                  <c:v>4.4000000000000004</c:v>
                </c:pt>
                <c:pt idx="9">
                  <c:v>2.1</c:v>
                </c:pt>
                <c:pt idx="10">
                  <c:v>4.2</c:v>
                </c:pt>
                <c:pt idx="11">
                  <c:v>4.5999999999999996</c:v>
                </c:pt>
                <c:pt idx="12">
                  <c:v>4.7</c:v>
                </c:pt>
                <c:pt idx="13">
                  <c:v>2.2999999999999998</c:v>
                </c:pt>
                <c:pt idx="14">
                  <c:v>4.0999999999999996</c:v>
                </c:pt>
                <c:pt idx="15">
                  <c:v>3.1</c:v>
                </c:pt>
                <c:pt idx="16">
                  <c:v>5.2</c:v>
                </c:pt>
                <c:pt idx="17">
                  <c:v>5.9</c:v>
                </c:pt>
                <c:pt idx="18">
                  <c:v>3.4</c:v>
                </c:pt>
                <c:pt idx="19">
                  <c:v>5.2</c:v>
                </c:pt>
                <c:pt idx="20">
                  <c:v>5.2</c:v>
                </c:pt>
                <c:pt idx="21">
                  <c:v>5.6</c:v>
                </c:pt>
                <c:pt idx="22">
                  <c:v>4.7</c:v>
                </c:pt>
                <c:pt idx="23">
                  <c:v>3.4</c:v>
                </c:pt>
                <c:pt idx="24">
                  <c:v>4.8</c:v>
                </c:pt>
                <c:pt idx="25">
                  <c:v>6</c:v>
                </c:pt>
                <c:pt idx="26">
                  <c:v>4.5999999999999996</c:v>
                </c:pt>
                <c:pt idx="27">
                  <c:v>2.2999999999999998</c:v>
                </c:pt>
                <c:pt idx="28">
                  <c:v>3.4</c:v>
                </c:pt>
                <c:pt idx="29">
                  <c:v>3.3</c:v>
                </c:pt>
                <c:pt idx="30">
                  <c:v>4.5</c:v>
                </c:pt>
                <c:pt idx="31">
                  <c:v>6.3</c:v>
                </c:pt>
                <c:pt idx="32">
                  <c:v>3.2</c:v>
                </c:pt>
                <c:pt idx="33">
                  <c:v>4.3</c:v>
                </c:pt>
                <c:pt idx="34">
                  <c:v>4.9000000000000004</c:v>
                </c:pt>
                <c:pt idx="35">
                  <c:v>5.4</c:v>
                </c:pt>
                <c:pt idx="36">
                  <c:v>3</c:v>
                </c:pt>
                <c:pt idx="37">
                  <c:v>4.0999999999999996</c:v>
                </c:pt>
                <c:pt idx="38">
                  <c:v>5</c:v>
                </c:pt>
                <c:pt idx="39">
                  <c:v>4.3</c:v>
                </c:pt>
                <c:pt idx="40">
                  <c:v>2.4</c:v>
                </c:pt>
                <c:pt idx="41">
                  <c:v>3.2</c:v>
                </c:pt>
                <c:pt idx="42">
                  <c:v>3.9</c:v>
                </c:pt>
                <c:pt idx="43">
                  <c:v>5.3</c:v>
                </c:pt>
                <c:pt idx="44">
                  <c:v>4.9000000000000004</c:v>
                </c:pt>
                <c:pt idx="45">
                  <c:v>3.6</c:v>
                </c:pt>
                <c:pt idx="46">
                  <c:v>5.6</c:v>
                </c:pt>
                <c:pt idx="47">
                  <c:v>3</c:v>
                </c:pt>
                <c:pt idx="48">
                  <c:v>2.9</c:v>
                </c:pt>
                <c:pt idx="49">
                  <c:v>3.4</c:v>
                </c:pt>
                <c:pt idx="50">
                  <c:v>2.2000000000000002</c:v>
                </c:pt>
                <c:pt idx="51">
                  <c:v>3.2</c:v>
                </c:pt>
                <c:pt idx="52">
                  <c:v>3.2</c:v>
                </c:pt>
                <c:pt idx="53">
                  <c:v>3.4</c:v>
                </c:pt>
                <c:pt idx="54">
                  <c:v>3</c:v>
                </c:pt>
                <c:pt idx="55">
                  <c:v>5.8</c:v>
                </c:pt>
                <c:pt idx="56">
                  <c:v>2.8</c:v>
                </c:pt>
                <c:pt idx="57">
                  <c:v>2.2000000000000002</c:v>
                </c:pt>
                <c:pt idx="58">
                  <c:v>5.2</c:v>
                </c:pt>
                <c:pt idx="59">
                  <c:v>1.5</c:v>
                </c:pt>
                <c:pt idx="60">
                  <c:v>4.9000000000000004</c:v>
                </c:pt>
                <c:pt idx="61">
                  <c:v>3.1</c:v>
                </c:pt>
                <c:pt idx="62">
                  <c:v>3.4</c:v>
                </c:pt>
                <c:pt idx="63">
                  <c:v>3.2</c:v>
                </c:pt>
                <c:pt idx="64">
                  <c:v>4.5</c:v>
                </c:pt>
                <c:pt idx="65">
                  <c:v>4.0999999999999996</c:v>
                </c:pt>
                <c:pt idx="66">
                  <c:v>5.8</c:v>
                </c:pt>
                <c:pt idx="67">
                  <c:v>4.8</c:v>
                </c:pt>
                <c:pt idx="68">
                  <c:v>4.3</c:v>
                </c:pt>
                <c:pt idx="69">
                  <c:v>4</c:v>
                </c:pt>
                <c:pt idx="70">
                  <c:v>3.6</c:v>
                </c:pt>
                <c:pt idx="71">
                  <c:v>2.8</c:v>
                </c:pt>
                <c:pt idx="72">
                  <c:v>3.7</c:v>
                </c:pt>
                <c:pt idx="73">
                  <c:v>3.7</c:v>
                </c:pt>
                <c:pt idx="74">
                  <c:v>4.0999999999999996</c:v>
                </c:pt>
                <c:pt idx="75">
                  <c:v>5.8</c:v>
                </c:pt>
                <c:pt idx="76">
                  <c:v>4.5</c:v>
                </c:pt>
                <c:pt idx="77">
                  <c:v>3</c:v>
                </c:pt>
                <c:pt idx="78">
                  <c:v>5.0999999999999996</c:v>
                </c:pt>
                <c:pt idx="79">
                  <c:v>4.9000000000000004</c:v>
                </c:pt>
                <c:pt idx="80">
                  <c:v>5.7</c:v>
                </c:pt>
                <c:pt idx="81">
                  <c:v>4.7</c:v>
                </c:pt>
                <c:pt idx="82">
                  <c:v>5.8</c:v>
                </c:pt>
                <c:pt idx="83">
                  <c:v>3.3</c:v>
                </c:pt>
                <c:pt idx="84">
                  <c:v>3.8</c:v>
                </c:pt>
                <c:pt idx="85">
                  <c:v>3.3</c:v>
                </c:pt>
                <c:pt idx="86">
                  <c:v>2.8</c:v>
                </c:pt>
                <c:pt idx="87">
                  <c:v>4.2</c:v>
                </c:pt>
                <c:pt idx="88">
                  <c:v>4</c:v>
                </c:pt>
                <c:pt idx="89">
                  <c:v>2.1</c:v>
                </c:pt>
                <c:pt idx="90">
                  <c:v>4.5999999999999996</c:v>
                </c:pt>
                <c:pt idx="91">
                  <c:v>3.3</c:v>
                </c:pt>
                <c:pt idx="92">
                  <c:v>5.5</c:v>
                </c:pt>
                <c:pt idx="93">
                  <c:v>6.1</c:v>
                </c:pt>
                <c:pt idx="94">
                  <c:v>2.6</c:v>
                </c:pt>
                <c:pt idx="95">
                  <c:v>5.2</c:v>
                </c:pt>
                <c:pt idx="96">
                  <c:v>2.4</c:v>
                </c:pt>
                <c:pt idx="97">
                  <c:v>6.9</c:v>
                </c:pt>
                <c:pt idx="98">
                  <c:v>3.8</c:v>
                </c:pt>
                <c:pt idx="99">
                  <c:v>4.8</c:v>
                </c:pt>
                <c:pt idx="100">
                  <c:v>5.0999999999999996</c:v>
                </c:pt>
                <c:pt idx="101">
                  <c:v>5.6</c:v>
                </c:pt>
                <c:pt idx="102">
                  <c:v>3.8</c:v>
                </c:pt>
                <c:pt idx="103">
                  <c:v>3</c:v>
                </c:pt>
                <c:pt idx="104">
                  <c:v>2.5</c:v>
                </c:pt>
                <c:pt idx="105">
                  <c:v>1.7</c:v>
                </c:pt>
                <c:pt idx="106">
                  <c:v>5.0999999999999996</c:v>
                </c:pt>
                <c:pt idx="107">
                  <c:v>4.2</c:v>
                </c:pt>
                <c:pt idx="108">
                  <c:v>3.4</c:v>
                </c:pt>
                <c:pt idx="109">
                  <c:v>4</c:v>
                </c:pt>
                <c:pt idx="110">
                  <c:v>3.3</c:v>
                </c:pt>
                <c:pt idx="111">
                  <c:v>3.3</c:v>
                </c:pt>
                <c:pt idx="112">
                  <c:v>5.3</c:v>
                </c:pt>
                <c:pt idx="113">
                  <c:v>4.8</c:v>
                </c:pt>
                <c:pt idx="114">
                  <c:v>3.3</c:v>
                </c:pt>
                <c:pt idx="115">
                  <c:v>5.3</c:v>
                </c:pt>
                <c:pt idx="116">
                  <c:v>6.5</c:v>
                </c:pt>
                <c:pt idx="117">
                  <c:v>5.3</c:v>
                </c:pt>
              </c:numCache>
            </c:numRef>
          </c:xVal>
          <c:yVal>
            <c:numRef>
              <c:f>Dataset!$Q$2:$Q$201</c:f>
              <c:numCache>
                <c:formatCode>0.0</c:formatCode>
                <c:ptCount val="200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C4-4D45-8E23-8963C85E6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843344"/>
        <c:axId val="502591344"/>
      </c:scatterChart>
      <c:valAx>
        <c:axId val="80784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Advertising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591344"/>
        <c:crosses val="autoZero"/>
        <c:crossBetween val="midCat"/>
      </c:valAx>
      <c:valAx>
        <c:axId val="5025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 Order Qty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4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Product</a:t>
            </a:r>
            <a:r>
              <a:rPr lang="en-AU" baseline="0"/>
              <a:t> Line v. Order Qty</a:t>
            </a:r>
            <a:endParaRPr lang="en-AU"/>
          </a:p>
        </c:rich>
      </c:tx>
      <c:layout>
        <c:manualLayout>
          <c:xMode val="edge"/>
          <c:yMode val="edge"/>
          <c:x val="0.32952292801841737"/>
          <c:y val="3.375517528530042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>
                <a:solidFill>
                  <a:srgbClr val="C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Dataset!$I$2:$I$201</c:f>
              <c:numCache>
                <c:formatCode>0.0</c:formatCode>
                <c:ptCount val="200"/>
                <c:pt idx="0">
                  <c:v>4.9000000000000004</c:v>
                </c:pt>
                <c:pt idx="1">
                  <c:v>7.9</c:v>
                </c:pt>
                <c:pt idx="2">
                  <c:v>7.4</c:v>
                </c:pt>
                <c:pt idx="3">
                  <c:v>4.7</c:v>
                </c:pt>
                <c:pt idx="4">
                  <c:v>6</c:v>
                </c:pt>
                <c:pt idx="5">
                  <c:v>4.3</c:v>
                </c:pt>
                <c:pt idx="6">
                  <c:v>2.2999999999999998</c:v>
                </c:pt>
                <c:pt idx="7">
                  <c:v>3.6</c:v>
                </c:pt>
                <c:pt idx="8">
                  <c:v>5.9</c:v>
                </c:pt>
                <c:pt idx="9">
                  <c:v>5.7</c:v>
                </c:pt>
                <c:pt idx="10">
                  <c:v>6.8</c:v>
                </c:pt>
                <c:pt idx="11">
                  <c:v>3.9</c:v>
                </c:pt>
                <c:pt idx="12">
                  <c:v>6.9</c:v>
                </c:pt>
                <c:pt idx="13">
                  <c:v>8.4</c:v>
                </c:pt>
                <c:pt idx="14">
                  <c:v>6.8</c:v>
                </c:pt>
                <c:pt idx="15">
                  <c:v>7.8</c:v>
                </c:pt>
                <c:pt idx="16">
                  <c:v>5.5</c:v>
                </c:pt>
                <c:pt idx="17">
                  <c:v>6.4</c:v>
                </c:pt>
                <c:pt idx="18">
                  <c:v>5.7</c:v>
                </c:pt>
                <c:pt idx="19">
                  <c:v>5.3</c:v>
                </c:pt>
                <c:pt idx="20">
                  <c:v>4.3</c:v>
                </c:pt>
                <c:pt idx="21">
                  <c:v>8.3000000000000007</c:v>
                </c:pt>
                <c:pt idx="22">
                  <c:v>7.3</c:v>
                </c:pt>
                <c:pt idx="23">
                  <c:v>7.2</c:v>
                </c:pt>
                <c:pt idx="24">
                  <c:v>5.3</c:v>
                </c:pt>
                <c:pt idx="25">
                  <c:v>3.9</c:v>
                </c:pt>
                <c:pt idx="26">
                  <c:v>7.6</c:v>
                </c:pt>
                <c:pt idx="27">
                  <c:v>4.8</c:v>
                </c:pt>
                <c:pt idx="28">
                  <c:v>7.6</c:v>
                </c:pt>
                <c:pt idx="29">
                  <c:v>4.2</c:v>
                </c:pt>
                <c:pt idx="30">
                  <c:v>6.4</c:v>
                </c:pt>
                <c:pt idx="31">
                  <c:v>5.0999999999999996</c:v>
                </c:pt>
                <c:pt idx="32">
                  <c:v>5.0999999999999996</c:v>
                </c:pt>
                <c:pt idx="33">
                  <c:v>4.5999999999999996</c:v>
                </c:pt>
                <c:pt idx="34">
                  <c:v>5.4</c:v>
                </c:pt>
                <c:pt idx="35">
                  <c:v>6.1</c:v>
                </c:pt>
                <c:pt idx="36">
                  <c:v>6</c:v>
                </c:pt>
                <c:pt idx="37">
                  <c:v>7.7</c:v>
                </c:pt>
                <c:pt idx="38">
                  <c:v>4.9000000000000004</c:v>
                </c:pt>
                <c:pt idx="39">
                  <c:v>3.9</c:v>
                </c:pt>
                <c:pt idx="40">
                  <c:v>4.5999999999999996</c:v>
                </c:pt>
                <c:pt idx="41">
                  <c:v>6.5</c:v>
                </c:pt>
                <c:pt idx="42">
                  <c:v>6.6</c:v>
                </c:pt>
                <c:pt idx="43">
                  <c:v>5.4</c:v>
                </c:pt>
                <c:pt idx="44">
                  <c:v>7.7</c:v>
                </c:pt>
                <c:pt idx="45">
                  <c:v>6.4</c:v>
                </c:pt>
                <c:pt idx="46">
                  <c:v>5.4</c:v>
                </c:pt>
                <c:pt idx="47">
                  <c:v>5.7</c:v>
                </c:pt>
                <c:pt idx="48">
                  <c:v>7</c:v>
                </c:pt>
                <c:pt idx="49">
                  <c:v>6.9</c:v>
                </c:pt>
                <c:pt idx="50">
                  <c:v>4.7</c:v>
                </c:pt>
                <c:pt idx="51">
                  <c:v>7.9</c:v>
                </c:pt>
                <c:pt idx="52">
                  <c:v>7.3</c:v>
                </c:pt>
                <c:pt idx="53">
                  <c:v>6.4</c:v>
                </c:pt>
                <c:pt idx="54">
                  <c:v>4.5999999999999996</c:v>
                </c:pt>
                <c:pt idx="55">
                  <c:v>6.4</c:v>
                </c:pt>
                <c:pt idx="56">
                  <c:v>7.2</c:v>
                </c:pt>
                <c:pt idx="57">
                  <c:v>6.6</c:v>
                </c:pt>
                <c:pt idx="58">
                  <c:v>5.4</c:v>
                </c:pt>
                <c:pt idx="59">
                  <c:v>5.8</c:v>
                </c:pt>
                <c:pt idx="60">
                  <c:v>7.8</c:v>
                </c:pt>
                <c:pt idx="61">
                  <c:v>4.7</c:v>
                </c:pt>
                <c:pt idx="62">
                  <c:v>4.7</c:v>
                </c:pt>
                <c:pt idx="63">
                  <c:v>4.7</c:v>
                </c:pt>
                <c:pt idx="64">
                  <c:v>4.7</c:v>
                </c:pt>
                <c:pt idx="65">
                  <c:v>5.7</c:v>
                </c:pt>
                <c:pt idx="66">
                  <c:v>5.5</c:v>
                </c:pt>
                <c:pt idx="67">
                  <c:v>5.3</c:v>
                </c:pt>
                <c:pt idx="68">
                  <c:v>4.0999999999999996</c:v>
                </c:pt>
                <c:pt idx="69">
                  <c:v>3.9</c:v>
                </c:pt>
                <c:pt idx="70">
                  <c:v>5.3</c:v>
                </c:pt>
                <c:pt idx="71">
                  <c:v>6.3</c:v>
                </c:pt>
                <c:pt idx="72">
                  <c:v>6.3</c:v>
                </c:pt>
                <c:pt idx="73">
                  <c:v>7</c:v>
                </c:pt>
                <c:pt idx="74">
                  <c:v>4.9000000000000004</c:v>
                </c:pt>
                <c:pt idx="75">
                  <c:v>5.9</c:v>
                </c:pt>
                <c:pt idx="76">
                  <c:v>4.5999999999999996</c:v>
                </c:pt>
                <c:pt idx="77">
                  <c:v>6.5</c:v>
                </c:pt>
                <c:pt idx="78">
                  <c:v>7.5</c:v>
                </c:pt>
                <c:pt idx="79">
                  <c:v>5</c:v>
                </c:pt>
                <c:pt idx="80">
                  <c:v>5.9</c:v>
                </c:pt>
                <c:pt idx="81">
                  <c:v>6.8</c:v>
                </c:pt>
                <c:pt idx="82">
                  <c:v>5.6</c:v>
                </c:pt>
                <c:pt idx="83">
                  <c:v>2.9</c:v>
                </c:pt>
                <c:pt idx="84">
                  <c:v>7.2</c:v>
                </c:pt>
                <c:pt idx="85">
                  <c:v>4.0999999999999996</c:v>
                </c:pt>
                <c:pt idx="86">
                  <c:v>4.2</c:v>
                </c:pt>
                <c:pt idx="87">
                  <c:v>7.2</c:v>
                </c:pt>
                <c:pt idx="88">
                  <c:v>6.2</c:v>
                </c:pt>
                <c:pt idx="89">
                  <c:v>5.7</c:v>
                </c:pt>
                <c:pt idx="90">
                  <c:v>6.3</c:v>
                </c:pt>
                <c:pt idx="91">
                  <c:v>3.3</c:v>
                </c:pt>
                <c:pt idx="92">
                  <c:v>8.4</c:v>
                </c:pt>
                <c:pt idx="93">
                  <c:v>7.5</c:v>
                </c:pt>
                <c:pt idx="94">
                  <c:v>6.4</c:v>
                </c:pt>
                <c:pt idx="95">
                  <c:v>6</c:v>
                </c:pt>
                <c:pt idx="96">
                  <c:v>4.4000000000000004</c:v>
                </c:pt>
                <c:pt idx="97">
                  <c:v>6.1</c:v>
                </c:pt>
                <c:pt idx="98">
                  <c:v>5.3</c:v>
                </c:pt>
                <c:pt idx="99">
                  <c:v>4.2</c:v>
                </c:pt>
                <c:pt idx="100">
                  <c:v>4.2</c:v>
                </c:pt>
                <c:pt idx="101">
                  <c:v>6.5</c:v>
                </c:pt>
                <c:pt idx="102">
                  <c:v>5.2</c:v>
                </c:pt>
                <c:pt idx="103">
                  <c:v>6.9</c:v>
                </c:pt>
                <c:pt idx="104">
                  <c:v>6.3</c:v>
                </c:pt>
                <c:pt idx="105">
                  <c:v>4.5999999999999996</c:v>
                </c:pt>
                <c:pt idx="106">
                  <c:v>7.7</c:v>
                </c:pt>
                <c:pt idx="107">
                  <c:v>5.9</c:v>
                </c:pt>
                <c:pt idx="108">
                  <c:v>7.4</c:v>
                </c:pt>
                <c:pt idx="109">
                  <c:v>6.3</c:v>
                </c:pt>
                <c:pt idx="110">
                  <c:v>7.5</c:v>
                </c:pt>
                <c:pt idx="111">
                  <c:v>8.1</c:v>
                </c:pt>
                <c:pt idx="112">
                  <c:v>4.9000000000000004</c:v>
                </c:pt>
                <c:pt idx="113">
                  <c:v>5.0999999999999996</c:v>
                </c:pt>
                <c:pt idx="114">
                  <c:v>4.7</c:v>
                </c:pt>
                <c:pt idx="115">
                  <c:v>5.2</c:v>
                </c:pt>
                <c:pt idx="116">
                  <c:v>6.5</c:v>
                </c:pt>
                <c:pt idx="117">
                  <c:v>5.2</c:v>
                </c:pt>
                <c:pt idx="118">
                  <c:v>4.8</c:v>
                </c:pt>
                <c:pt idx="119">
                  <c:v>5.0999999999999996</c:v>
                </c:pt>
                <c:pt idx="120">
                  <c:v>7.2</c:v>
                </c:pt>
                <c:pt idx="121">
                  <c:v>4.2</c:v>
                </c:pt>
                <c:pt idx="122">
                  <c:v>4.7</c:v>
                </c:pt>
                <c:pt idx="123">
                  <c:v>7.3</c:v>
                </c:pt>
                <c:pt idx="124">
                  <c:v>3.4</c:v>
                </c:pt>
                <c:pt idx="125">
                  <c:v>6.1</c:v>
                </c:pt>
                <c:pt idx="126">
                  <c:v>6.9</c:v>
                </c:pt>
                <c:pt idx="127">
                  <c:v>5.2</c:v>
                </c:pt>
                <c:pt idx="128">
                  <c:v>8.1999999999999993</c:v>
                </c:pt>
                <c:pt idx="129">
                  <c:v>5.7</c:v>
                </c:pt>
                <c:pt idx="130">
                  <c:v>7.3</c:v>
                </c:pt>
                <c:pt idx="131">
                  <c:v>7.7</c:v>
                </c:pt>
                <c:pt idx="132">
                  <c:v>2.9</c:v>
                </c:pt>
                <c:pt idx="133">
                  <c:v>5.3</c:v>
                </c:pt>
                <c:pt idx="134">
                  <c:v>7.1</c:v>
                </c:pt>
                <c:pt idx="135">
                  <c:v>7.8</c:v>
                </c:pt>
                <c:pt idx="136">
                  <c:v>5.7</c:v>
                </c:pt>
                <c:pt idx="137">
                  <c:v>5.3</c:v>
                </c:pt>
                <c:pt idx="138">
                  <c:v>3.3</c:v>
                </c:pt>
                <c:pt idx="139">
                  <c:v>4.5999999999999996</c:v>
                </c:pt>
                <c:pt idx="140">
                  <c:v>5.7</c:v>
                </c:pt>
                <c:pt idx="141">
                  <c:v>5.8</c:v>
                </c:pt>
                <c:pt idx="142">
                  <c:v>7.4</c:v>
                </c:pt>
                <c:pt idx="143">
                  <c:v>7.5</c:v>
                </c:pt>
                <c:pt idx="144">
                  <c:v>5.4</c:v>
                </c:pt>
                <c:pt idx="145">
                  <c:v>5.4</c:v>
                </c:pt>
                <c:pt idx="146">
                  <c:v>5.3</c:v>
                </c:pt>
                <c:pt idx="147">
                  <c:v>6.3</c:v>
                </c:pt>
                <c:pt idx="148">
                  <c:v>5.4</c:v>
                </c:pt>
                <c:pt idx="149">
                  <c:v>5.3</c:v>
                </c:pt>
                <c:pt idx="150">
                  <c:v>5.0999999999999996</c:v>
                </c:pt>
                <c:pt idx="151">
                  <c:v>3.6</c:v>
                </c:pt>
                <c:pt idx="152">
                  <c:v>3.4</c:v>
                </c:pt>
                <c:pt idx="153">
                  <c:v>8.1</c:v>
                </c:pt>
                <c:pt idx="154">
                  <c:v>4.0999999999999996</c:v>
                </c:pt>
                <c:pt idx="155">
                  <c:v>5.7</c:v>
                </c:pt>
                <c:pt idx="156">
                  <c:v>4.2</c:v>
                </c:pt>
                <c:pt idx="157">
                  <c:v>4.4000000000000004</c:v>
                </c:pt>
                <c:pt idx="158">
                  <c:v>5.3</c:v>
                </c:pt>
                <c:pt idx="159">
                  <c:v>6.2</c:v>
                </c:pt>
                <c:pt idx="160">
                  <c:v>5.0999999999999996</c:v>
                </c:pt>
                <c:pt idx="161">
                  <c:v>6.8</c:v>
                </c:pt>
                <c:pt idx="162">
                  <c:v>6.1</c:v>
                </c:pt>
                <c:pt idx="163">
                  <c:v>6</c:v>
                </c:pt>
                <c:pt idx="164">
                  <c:v>6</c:v>
                </c:pt>
                <c:pt idx="165">
                  <c:v>4.8</c:v>
                </c:pt>
                <c:pt idx="166">
                  <c:v>5</c:v>
                </c:pt>
                <c:pt idx="167">
                  <c:v>2.2999999999999998</c:v>
                </c:pt>
                <c:pt idx="168">
                  <c:v>5.6</c:v>
                </c:pt>
                <c:pt idx="169">
                  <c:v>5.4</c:v>
                </c:pt>
                <c:pt idx="170">
                  <c:v>4.8</c:v>
                </c:pt>
                <c:pt idx="171">
                  <c:v>5.6</c:v>
                </c:pt>
                <c:pt idx="172">
                  <c:v>7</c:v>
                </c:pt>
                <c:pt idx="173">
                  <c:v>6</c:v>
                </c:pt>
                <c:pt idx="174">
                  <c:v>4.0999999999999996</c:v>
                </c:pt>
                <c:pt idx="175">
                  <c:v>7</c:v>
                </c:pt>
                <c:pt idx="176">
                  <c:v>7.2</c:v>
                </c:pt>
                <c:pt idx="177">
                  <c:v>7.5</c:v>
                </c:pt>
                <c:pt idx="178">
                  <c:v>5.6</c:v>
                </c:pt>
                <c:pt idx="179">
                  <c:v>8.3000000000000007</c:v>
                </c:pt>
                <c:pt idx="180">
                  <c:v>7.1</c:v>
                </c:pt>
                <c:pt idx="181">
                  <c:v>7.8</c:v>
                </c:pt>
                <c:pt idx="182">
                  <c:v>8.1999999999999993</c:v>
                </c:pt>
                <c:pt idx="183">
                  <c:v>6.6</c:v>
                </c:pt>
                <c:pt idx="184">
                  <c:v>5.7</c:v>
                </c:pt>
                <c:pt idx="185">
                  <c:v>7.5</c:v>
                </c:pt>
                <c:pt idx="186">
                  <c:v>4.3</c:v>
                </c:pt>
                <c:pt idx="187">
                  <c:v>4.7</c:v>
                </c:pt>
                <c:pt idx="188">
                  <c:v>5.9</c:v>
                </c:pt>
                <c:pt idx="189">
                  <c:v>7.4</c:v>
                </c:pt>
                <c:pt idx="190">
                  <c:v>4.7</c:v>
                </c:pt>
                <c:pt idx="191">
                  <c:v>5.7</c:v>
                </c:pt>
                <c:pt idx="192">
                  <c:v>4.7</c:v>
                </c:pt>
                <c:pt idx="193">
                  <c:v>4.3</c:v>
                </c:pt>
                <c:pt idx="194">
                  <c:v>4.7</c:v>
                </c:pt>
                <c:pt idx="195">
                  <c:v>6.6</c:v>
                </c:pt>
                <c:pt idx="196">
                  <c:v>5.9</c:v>
                </c:pt>
                <c:pt idx="197">
                  <c:v>7.6</c:v>
                </c:pt>
                <c:pt idx="198">
                  <c:v>5.7</c:v>
                </c:pt>
                <c:pt idx="199">
                  <c:v>7.6</c:v>
                </c:pt>
              </c:numCache>
            </c:numRef>
          </c:xVal>
          <c:yVal>
            <c:numRef>
              <c:f>Dataset!$Q$2:$Q$201</c:f>
              <c:numCache>
                <c:formatCode>0.0</c:formatCode>
                <c:ptCount val="200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C2A-4222-B4E2-7CF6088BA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808944"/>
        <c:axId val="502603408"/>
      </c:scatterChart>
      <c:valAx>
        <c:axId val="80780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Product 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03408"/>
        <c:crosses val="autoZero"/>
        <c:crossBetween val="midCat"/>
      </c:valAx>
      <c:valAx>
        <c:axId val="50260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Order Qty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0894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Distribution</a:t>
            </a:r>
            <a:r>
              <a:rPr lang="en-AU" baseline="0"/>
              <a:t> Channel v. Order Qty</a:t>
            </a:r>
            <a:endParaRPr lang="en-AU"/>
          </a:p>
        </c:rich>
      </c:tx>
      <c:layout>
        <c:manualLayout>
          <c:xMode val="edge"/>
          <c:yMode val="edge"/>
          <c:x val="0.30115323261857041"/>
          <c:y val="3.375528198065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Dataset!$E$2:$E$201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Dataset!$Q$2:$Q$201</c:f>
              <c:numCache>
                <c:formatCode>0.0</c:formatCode>
                <c:ptCount val="200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5F-4A76-AF6A-E5446FC96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426256"/>
        <c:axId val="598193968"/>
      </c:scatterChart>
      <c:valAx>
        <c:axId val="58442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Distribution Channel (Sales</a:t>
                </a:r>
                <a:r>
                  <a:rPr lang="en-AU" baseline="0"/>
                  <a:t> Rep = 0, Direct = 1)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93968"/>
        <c:crosses val="autoZero"/>
        <c:crossBetween val="midCat"/>
      </c:valAx>
      <c:valAx>
        <c:axId val="5981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Order Qty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2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Social</a:t>
            </a:r>
            <a:r>
              <a:rPr lang="en-AU" baseline="0"/>
              <a:t> Media Presence v. Order Qty</a:t>
            </a:r>
          </a:p>
          <a:p>
            <a:pPr>
              <a:defRPr/>
            </a:pPr>
            <a:endParaRPr lang="en-AU"/>
          </a:p>
        </c:rich>
      </c:tx>
      <c:layout>
        <c:manualLayout>
          <c:xMode val="edge"/>
          <c:yMode val="edge"/>
          <c:x val="0.18631861136285535"/>
          <c:y val="4.16037603398768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#REF!</c:f>
            </c:numRef>
          </c:xVal>
          <c:yVal>
            <c:numRef>
              <c:f>Dataset!$Q$2:$Q$201</c:f>
              <c:numCache>
                <c:formatCode>0.0</c:formatCode>
                <c:ptCount val="200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76-4326-9182-E9B33FA50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10944"/>
        <c:axId val="756987168"/>
      </c:scatterChart>
      <c:valAx>
        <c:axId val="59111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Social Media Presence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987168"/>
        <c:crosses val="autoZero"/>
        <c:crossBetween val="midCat"/>
      </c:valAx>
      <c:valAx>
        <c:axId val="7569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Order Qty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1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Brand Image v. Order Qty</a:t>
            </a:r>
          </a:p>
        </c:rich>
      </c:tx>
      <c:layout>
        <c:manualLayout>
          <c:xMode val="edge"/>
          <c:yMode val="edge"/>
          <c:x val="0.32155548947599072"/>
          <c:y val="3.36133716017345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Dataset!$J$2:$J$201</c:f>
              <c:numCache>
                <c:formatCode>0.0</c:formatCode>
                <c:ptCount val="200"/>
                <c:pt idx="0">
                  <c:v>6</c:v>
                </c:pt>
                <c:pt idx="1">
                  <c:v>3.1</c:v>
                </c:pt>
                <c:pt idx="2">
                  <c:v>5.8</c:v>
                </c:pt>
                <c:pt idx="3">
                  <c:v>4.5</c:v>
                </c:pt>
                <c:pt idx="4">
                  <c:v>4.5</c:v>
                </c:pt>
                <c:pt idx="5">
                  <c:v>3.7</c:v>
                </c:pt>
                <c:pt idx="6">
                  <c:v>5.4</c:v>
                </c:pt>
                <c:pt idx="7">
                  <c:v>5.0999999999999996</c:v>
                </c:pt>
                <c:pt idx="8">
                  <c:v>5.8</c:v>
                </c:pt>
                <c:pt idx="9">
                  <c:v>5.7</c:v>
                </c:pt>
                <c:pt idx="10">
                  <c:v>4.5999999999999996</c:v>
                </c:pt>
                <c:pt idx="11">
                  <c:v>6.4</c:v>
                </c:pt>
                <c:pt idx="12">
                  <c:v>6.6</c:v>
                </c:pt>
                <c:pt idx="13">
                  <c:v>4.8</c:v>
                </c:pt>
                <c:pt idx="14">
                  <c:v>5.9</c:v>
                </c:pt>
                <c:pt idx="15">
                  <c:v>3.8</c:v>
                </c:pt>
                <c:pt idx="16">
                  <c:v>5.0999999999999996</c:v>
                </c:pt>
                <c:pt idx="17">
                  <c:v>5.5</c:v>
                </c:pt>
                <c:pt idx="18">
                  <c:v>5.6</c:v>
                </c:pt>
                <c:pt idx="19">
                  <c:v>7.1</c:v>
                </c:pt>
                <c:pt idx="20">
                  <c:v>5</c:v>
                </c:pt>
                <c:pt idx="21">
                  <c:v>7.8</c:v>
                </c:pt>
                <c:pt idx="22">
                  <c:v>4.7</c:v>
                </c:pt>
                <c:pt idx="23">
                  <c:v>4.5</c:v>
                </c:pt>
                <c:pt idx="24">
                  <c:v>5.3</c:v>
                </c:pt>
                <c:pt idx="25">
                  <c:v>5.3</c:v>
                </c:pt>
                <c:pt idx="26">
                  <c:v>3.7</c:v>
                </c:pt>
                <c:pt idx="27">
                  <c:v>4.2</c:v>
                </c:pt>
                <c:pt idx="28">
                  <c:v>3.7</c:v>
                </c:pt>
                <c:pt idx="29">
                  <c:v>4.5999999999999996</c:v>
                </c:pt>
                <c:pt idx="30">
                  <c:v>4.7</c:v>
                </c:pt>
                <c:pt idx="31">
                  <c:v>3.8</c:v>
                </c:pt>
                <c:pt idx="32">
                  <c:v>4.9000000000000004</c:v>
                </c:pt>
                <c:pt idx="33">
                  <c:v>4.7</c:v>
                </c:pt>
                <c:pt idx="34">
                  <c:v>6.8</c:v>
                </c:pt>
                <c:pt idx="35">
                  <c:v>2.9</c:v>
                </c:pt>
                <c:pt idx="36">
                  <c:v>4.5</c:v>
                </c:pt>
                <c:pt idx="37">
                  <c:v>5.5</c:v>
                </c:pt>
                <c:pt idx="38">
                  <c:v>5</c:v>
                </c:pt>
                <c:pt idx="39">
                  <c:v>6.4</c:v>
                </c:pt>
                <c:pt idx="40">
                  <c:v>5.2</c:v>
                </c:pt>
                <c:pt idx="41">
                  <c:v>4.9000000000000004</c:v>
                </c:pt>
                <c:pt idx="42">
                  <c:v>6.3</c:v>
                </c:pt>
                <c:pt idx="43">
                  <c:v>7.8</c:v>
                </c:pt>
                <c:pt idx="44">
                  <c:v>3</c:v>
                </c:pt>
                <c:pt idx="45">
                  <c:v>5.5</c:v>
                </c:pt>
                <c:pt idx="46">
                  <c:v>4.5</c:v>
                </c:pt>
                <c:pt idx="47">
                  <c:v>6</c:v>
                </c:pt>
                <c:pt idx="48">
                  <c:v>6.7</c:v>
                </c:pt>
                <c:pt idx="49">
                  <c:v>5.8</c:v>
                </c:pt>
                <c:pt idx="50">
                  <c:v>4.8</c:v>
                </c:pt>
                <c:pt idx="51">
                  <c:v>3.1</c:v>
                </c:pt>
                <c:pt idx="52">
                  <c:v>4.5999999999999996</c:v>
                </c:pt>
                <c:pt idx="53">
                  <c:v>4.7</c:v>
                </c:pt>
                <c:pt idx="54">
                  <c:v>4.7</c:v>
                </c:pt>
                <c:pt idx="55">
                  <c:v>5.5</c:v>
                </c:pt>
                <c:pt idx="56">
                  <c:v>6.9</c:v>
                </c:pt>
                <c:pt idx="57">
                  <c:v>5.4</c:v>
                </c:pt>
                <c:pt idx="58">
                  <c:v>4.5</c:v>
                </c:pt>
                <c:pt idx="59">
                  <c:v>3.5</c:v>
                </c:pt>
                <c:pt idx="60">
                  <c:v>3.8</c:v>
                </c:pt>
                <c:pt idx="61">
                  <c:v>5.9</c:v>
                </c:pt>
                <c:pt idx="62">
                  <c:v>4.8</c:v>
                </c:pt>
                <c:pt idx="63">
                  <c:v>3.4</c:v>
                </c:pt>
                <c:pt idx="64">
                  <c:v>4.8</c:v>
                </c:pt>
                <c:pt idx="65">
                  <c:v>6</c:v>
                </c:pt>
                <c:pt idx="66">
                  <c:v>5.0999999999999996</c:v>
                </c:pt>
                <c:pt idx="67">
                  <c:v>4.9000000000000004</c:v>
                </c:pt>
                <c:pt idx="68">
                  <c:v>4.5</c:v>
                </c:pt>
                <c:pt idx="69">
                  <c:v>5.3</c:v>
                </c:pt>
                <c:pt idx="70">
                  <c:v>7.1</c:v>
                </c:pt>
                <c:pt idx="71">
                  <c:v>4.5</c:v>
                </c:pt>
                <c:pt idx="72">
                  <c:v>6</c:v>
                </c:pt>
                <c:pt idx="73">
                  <c:v>6.7</c:v>
                </c:pt>
                <c:pt idx="74">
                  <c:v>6</c:v>
                </c:pt>
                <c:pt idx="75">
                  <c:v>4.8</c:v>
                </c:pt>
                <c:pt idx="76">
                  <c:v>5</c:v>
                </c:pt>
                <c:pt idx="77">
                  <c:v>4.9000000000000004</c:v>
                </c:pt>
                <c:pt idx="78">
                  <c:v>5.9</c:v>
                </c:pt>
                <c:pt idx="79">
                  <c:v>5.9</c:v>
                </c:pt>
                <c:pt idx="80">
                  <c:v>4.8</c:v>
                </c:pt>
                <c:pt idx="81">
                  <c:v>4.5999999999999996</c:v>
                </c:pt>
                <c:pt idx="82">
                  <c:v>4</c:v>
                </c:pt>
                <c:pt idx="83">
                  <c:v>5</c:v>
                </c:pt>
                <c:pt idx="84">
                  <c:v>4.3</c:v>
                </c:pt>
                <c:pt idx="85">
                  <c:v>4.5</c:v>
                </c:pt>
                <c:pt idx="86">
                  <c:v>4.9000000000000004</c:v>
                </c:pt>
                <c:pt idx="87">
                  <c:v>4.3</c:v>
                </c:pt>
                <c:pt idx="88">
                  <c:v>4.5999999999999996</c:v>
                </c:pt>
                <c:pt idx="89">
                  <c:v>8.1999999999999993</c:v>
                </c:pt>
                <c:pt idx="90">
                  <c:v>5.4</c:v>
                </c:pt>
                <c:pt idx="91">
                  <c:v>4.5</c:v>
                </c:pt>
                <c:pt idx="92">
                  <c:v>4.8</c:v>
                </c:pt>
                <c:pt idx="93">
                  <c:v>5.9</c:v>
                </c:pt>
                <c:pt idx="94">
                  <c:v>5.5</c:v>
                </c:pt>
                <c:pt idx="95">
                  <c:v>5.7</c:v>
                </c:pt>
                <c:pt idx="96">
                  <c:v>4.8</c:v>
                </c:pt>
                <c:pt idx="97">
                  <c:v>2.9</c:v>
                </c:pt>
                <c:pt idx="98">
                  <c:v>7.1</c:v>
                </c:pt>
                <c:pt idx="99">
                  <c:v>4.8</c:v>
                </c:pt>
                <c:pt idx="100">
                  <c:v>4.5999999999999996</c:v>
                </c:pt>
                <c:pt idx="101">
                  <c:v>6.2</c:v>
                </c:pt>
                <c:pt idx="102">
                  <c:v>7</c:v>
                </c:pt>
                <c:pt idx="103">
                  <c:v>6.6</c:v>
                </c:pt>
                <c:pt idx="104">
                  <c:v>6</c:v>
                </c:pt>
                <c:pt idx="105">
                  <c:v>5.2</c:v>
                </c:pt>
                <c:pt idx="106">
                  <c:v>5.5</c:v>
                </c:pt>
                <c:pt idx="107">
                  <c:v>6.2</c:v>
                </c:pt>
                <c:pt idx="108">
                  <c:v>4.8</c:v>
                </c:pt>
                <c:pt idx="109">
                  <c:v>4.5</c:v>
                </c:pt>
                <c:pt idx="110">
                  <c:v>6.1</c:v>
                </c:pt>
                <c:pt idx="111">
                  <c:v>4.5</c:v>
                </c:pt>
                <c:pt idx="112">
                  <c:v>5</c:v>
                </c:pt>
                <c:pt idx="113">
                  <c:v>6.9</c:v>
                </c:pt>
                <c:pt idx="114">
                  <c:v>5.9</c:v>
                </c:pt>
                <c:pt idx="115">
                  <c:v>7</c:v>
                </c:pt>
                <c:pt idx="116">
                  <c:v>6.2</c:v>
                </c:pt>
                <c:pt idx="117">
                  <c:v>6.1</c:v>
                </c:pt>
                <c:pt idx="118">
                  <c:v>5</c:v>
                </c:pt>
                <c:pt idx="119">
                  <c:v>3.8</c:v>
                </c:pt>
                <c:pt idx="120">
                  <c:v>6.9</c:v>
                </c:pt>
                <c:pt idx="121">
                  <c:v>4.8</c:v>
                </c:pt>
                <c:pt idx="122">
                  <c:v>3.4</c:v>
                </c:pt>
                <c:pt idx="123">
                  <c:v>4.5999999999999996</c:v>
                </c:pt>
                <c:pt idx="124">
                  <c:v>4.7</c:v>
                </c:pt>
                <c:pt idx="125">
                  <c:v>6.1</c:v>
                </c:pt>
                <c:pt idx="126">
                  <c:v>5.8</c:v>
                </c:pt>
                <c:pt idx="127">
                  <c:v>6.1</c:v>
                </c:pt>
                <c:pt idx="128">
                  <c:v>7.8</c:v>
                </c:pt>
                <c:pt idx="129">
                  <c:v>2.5</c:v>
                </c:pt>
                <c:pt idx="130">
                  <c:v>4.7</c:v>
                </c:pt>
                <c:pt idx="131">
                  <c:v>3</c:v>
                </c:pt>
                <c:pt idx="132">
                  <c:v>5</c:v>
                </c:pt>
                <c:pt idx="133">
                  <c:v>6.6</c:v>
                </c:pt>
                <c:pt idx="134">
                  <c:v>4.2</c:v>
                </c:pt>
                <c:pt idx="135">
                  <c:v>4.7</c:v>
                </c:pt>
                <c:pt idx="136">
                  <c:v>2.5</c:v>
                </c:pt>
                <c:pt idx="137">
                  <c:v>7.1</c:v>
                </c:pt>
                <c:pt idx="138">
                  <c:v>4.5</c:v>
                </c:pt>
                <c:pt idx="139">
                  <c:v>5</c:v>
                </c:pt>
                <c:pt idx="140">
                  <c:v>5.6</c:v>
                </c:pt>
                <c:pt idx="141">
                  <c:v>3.5</c:v>
                </c:pt>
                <c:pt idx="142">
                  <c:v>5.8</c:v>
                </c:pt>
                <c:pt idx="143">
                  <c:v>4.5</c:v>
                </c:pt>
                <c:pt idx="144">
                  <c:v>4.5</c:v>
                </c:pt>
                <c:pt idx="145">
                  <c:v>4.5</c:v>
                </c:pt>
                <c:pt idx="146">
                  <c:v>6.6</c:v>
                </c:pt>
                <c:pt idx="147">
                  <c:v>5.4</c:v>
                </c:pt>
                <c:pt idx="148">
                  <c:v>7.8</c:v>
                </c:pt>
                <c:pt idx="149">
                  <c:v>5.3</c:v>
                </c:pt>
                <c:pt idx="150">
                  <c:v>6.9</c:v>
                </c:pt>
                <c:pt idx="151">
                  <c:v>5.0999999999999996</c:v>
                </c:pt>
                <c:pt idx="152">
                  <c:v>4.7</c:v>
                </c:pt>
                <c:pt idx="153">
                  <c:v>4.5</c:v>
                </c:pt>
                <c:pt idx="154">
                  <c:v>6.6</c:v>
                </c:pt>
                <c:pt idx="155">
                  <c:v>4.7</c:v>
                </c:pt>
                <c:pt idx="156">
                  <c:v>4.9000000000000004</c:v>
                </c:pt>
                <c:pt idx="157">
                  <c:v>4.8</c:v>
                </c:pt>
                <c:pt idx="158">
                  <c:v>4.9000000000000004</c:v>
                </c:pt>
                <c:pt idx="159">
                  <c:v>4.5999999999999996</c:v>
                </c:pt>
                <c:pt idx="160">
                  <c:v>4.9000000000000004</c:v>
                </c:pt>
                <c:pt idx="161">
                  <c:v>5.9</c:v>
                </c:pt>
                <c:pt idx="162">
                  <c:v>6.1</c:v>
                </c:pt>
                <c:pt idx="163">
                  <c:v>6</c:v>
                </c:pt>
                <c:pt idx="164">
                  <c:v>6</c:v>
                </c:pt>
                <c:pt idx="165">
                  <c:v>5</c:v>
                </c:pt>
                <c:pt idx="166">
                  <c:v>5.9</c:v>
                </c:pt>
                <c:pt idx="167">
                  <c:v>5.4</c:v>
                </c:pt>
                <c:pt idx="168">
                  <c:v>4</c:v>
                </c:pt>
                <c:pt idx="169">
                  <c:v>6.8</c:v>
                </c:pt>
                <c:pt idx="170">
                  <c:v>4.2</c:v>
                </c:pt>
                <c:pt idx="171">
                  <c:v>3.3</c:v>
                </c:pt>
                <c:pt idx="172">
                  <c:v>6.7</c:v>
                </c:pt>
                <c:pt idx="173">
                  <c:v>5.7</c:v>
                </c:pt>
                <c:pt idx="174">
                  <c:v>6.6</c:v>
                </c:pt>
                <c:pt idx="175">
                  <c:v>6.7</c:v>
                </c:pt>
                <c:pt idx="176">
                  <c:v>4.5</c:v>
                </c:pt>
                <c:pt idx="177">
                  <c:v>6.1</c:v>
                </c:pt>
                <c:pt idx="178">
                  <c:v>3.3</c:v>
                </c:pt>
                <c:pt idx="179">
                  <c:v>7.8</c:v>
                </c:pt>
                <c:pt idx="180">
                  <c:v>4.2</c:v>
                </c:pt>
                <c:pt idx="181">
                  <c:v>4.7</c:v>
                </c:pt>
                <c:pt idx="182">
                  <c:v>7.8</c:v>
                </c:pt>
                <c:pt idx="183">
                  <c:v>6.3</c:v>
                </c:pt>
                <c:pt idx="184">
                  <c:v>4.7</c:v>
                </c:pt>
                <c:pt idx="185">
                  <c:v>4.5</c:v>
                </c:pt>
                <c:pt idx="186">
                  <c:v>3.7</c:v>
                </c:pt>
                <c:pt idx="187">
                  <c:v>4.8</c:v>
                </c:pt>
                <c:pt idx="188">
                  <c:v>5.8</c:v>
                </c:pt>
                <c:pt idx="189">
                  <c:v>4.8</c:v>
                </c:pt>
                <c:pt idx="190">
                  <c:v>4.8</c:v>
                </c:pt>
                <c:pt idx="191">
                  <c:v>5.7</c:v>
                </c:pt>
                <c:pt idx="192">
                  <c:v>4.8</c:v>
                </c:pt>
                <c:pt idx="193">
                  <c:v>5</c:v>
                </c:pt>
                <c:pt idx="194">
                  <c:v>4.5</c:v>
                </c:pt>
                <c:pt idx="195">
                  <c:v>5.4</c:v>
                </c:pt>
                <c:pt idx="196">
                  <c:v>6.2</c:v>
                </c:pt>
                <c:pt idx="197">
                  <c:v>6.1</c:v>
                </c:pt>
                <c:pt idx="198">
                  <c:v>8.1999999999999993</c:v>
                </c:pt>
                <c:pt idx="199">
                  <c:v>6.1</c:v>
                </c:pt>
              </c:numCache>
            </c:numRef>
          </c:xVal>
          <c:yVal>
            <c:numRef>
              <c:f>Dataset!$Q$2:$Q$201</c:f>
              <c:numCache>
                <c:formatCode>0.0</c:formatCode>
                <c:ptCount val="200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7-4EAC-869F-99A3A6EC2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481856"/>
        <c:axId val="756929760"/>
      </c:scatterChart>
      <c:valAx>
        <c:axId val="58448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Brand 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929760"/>
        <c:crosses val="autoZero"/>
        <c:crossBetween val="midCat"/>
      </c:valAx>
      <c:valAx>
        <c:axId val="75692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Order Qty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8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Order &amp; Billing v. Order Qty</a:t>
            </a:r>
          </a:p>
        </c:rich>
      </c:tx>
      <c:layout>
        <c:manualLayout>
          <c:xMode val="edge"/>
          <c:yMode val="edge"/>
          <c:x val="0.29154784969751674"/>
          <c:y val="4.02905222397297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Dataset!$L$2:$L$201</c:f>
              <c:numCache>
                <c:formatCode>0.0</c:formatCode>
                <c:ptCount val="200"/>
                <c:pt idx="0">
                  <c:v>5</c:v>
                </c:pt>
                <c:pt idx="1">
                  <c:v>3.9</c:v>
                </c:pt>
                <c:pt idx="2">
                  <c:v>5.4</c:v>
                </c:pt>
                <c:pt idx="3">
                  <c:v>4.3</c:v>
                </c:pt>
                <c:pt idx="4">
                  <c:v>4.5</c:v>
                </c:pt>
                <c:pt idx="5">
                  <c:v>3.6</c:v>
                </c:pt>
                <c:pt idx="6">
                  <c:v>2.1</c:v>
                </c:pt>
                <c:pt idx="7">
                  <c:v>4.3</c:v>
                </c:pt>
                <c:pt idx="8">
                  <c:v>4.4000000000000004</c:v>
                </c:pt>
                <c:pt idx="9">
                  <c:v>4.0999999999999996</c:v>
                </c:pt>
                <c:pt idx="10">
                  <c:v>3.8</c:v>
                </c:pt>
                <c:pt idx="11">
                  <c:v>3</c:v>
                </c:pt>
                <c:pt idx="12">
                  <c:v>5.0999999999999996</c:v>
                </c:pt>
                <c:pt idx="13">
                  <c:v>4.5</c:v>
                </c:pt>
                <c:pt idx="14">
                  <c:v>4.8</c:v>
                </c:pt>
                <c:pt idx="15">
                  <c:v>4.3</c:v>
                </c:pt>
                <c:pt idx="16">
                  <c:v>4.2</c:v>
                </c:pt>
                <c:pt idx="17">
                  <c:v>5.7</c:v>
                </c:pt>
                <c:pt idx="18">
                  <c:v>5</c:v>
                </c:pt>
                <c:pt idx="19">
                  <c:v>4.5</c:v>
                </c:pt>
                <c:pt idx="20">
                  <c:v>3.3</c:v>
                </c:pt>
                <c:pt idx="21">
                  <c:v>4.3</c:v>
                </c:pt>
                <c:pt idx="22">
                  <c:v>4.8</c:v>
                </c:pt>
                <c:pt idx="23">
                  <c:v>6.7</c:v>
                </c:pt>
                <c:pt idx="24">
                  <c:v>4.7</c:v>
                </c:pt>
                <c:pt idx="25">
                  <c:v>5.6</c:v>
                </c:pt>
                <c:pt idx="26">
                  <c:v>5.3</c:v>
                </c:pt>
                <c:pt idx="27">
                  <c:v>4.3</c:v>
                </c:pt>
                <c:pt idx="28">
                  <c:v>5.7</c:v>
                </c:pt>
                <c:pt idx="29">
                  <c:v>4.7</c:v>
                </c:pt>
                <c:pt idx="30">
                  <c:v>3.7</c:v>
                </c:pt>
                <c:pt idx="31">
                  <c:v>3</c:v>
                </c:pt>
                <c:pt idx="32">
                  <c:v>3.5</c:v>
                </c:pt>
                <c:pt idx="33">
                  <c:v>4.7</c:v>
                </c:pt>
                <c:pt idx="34">
                  <c:v>2.5</c:v>
                </c:pt>
                <c:pt idx="35">
                  <c:v>3.1</c:v>
                </c:pt>
                <c:pt idx="36">
                  <c:v>3.9</c:v>
                </c:pt>
                <c:pt idx="37">
                  <c:v>5.2</c:v>
                </c:pt>
                <c:pt idx="38">
                  <c:v>4.7</c:v>
                </c:pt>
                <c:pt idx="39">
                  <c:v>4.5</c:v>
                </c:pt>
                <c:pt idx="40">
                  <c:v>4.5999999999999996</c:v>
                </c:pt>
                <c:pt idx="41">
                  <c:v>4.0999999999999996</c:v>
                </c:pt>
                <c:pt idx="42">
                  <c:v>4.5999999999999996</c:v>
                </c:pt>
                <c:pt idx="43">
                  <c:v>4.9000000000000004</c:v>
                </c:pt>
                <c:pt idx="44">
                  <c:v>4.3</c:v>
                </c:pt>
                <c:pt idx="45">
                  <c:v>5.2</c:v>
                </c:pt>
                <c:pt idx="46">
                  <c:v>5</c:v>
                </c:pt>
                <c:pt idx="47">
                  <c:v>6.5</c:v>
                </c:pt>
                <c:pt idx="48">
                  <c:v>4.5</c:v>
                </c:pt>
                <c:pt idx="49">
                  <c:v>4.0999999999999996</c:v>
                </c:pt>
                <c:pt idx="50">
                  <c:v>4</c:v>
                </c:pt>
                <c:pt idx="51">
                  <c:v>4.5</c:v>
                </c:pt>
                <c:pt idx="52">
                  <c:v>4.7</c:v>
                </c:pt>
                <c:pt idx="53">
                  <c:v>3.2</c:v>
                </c:pt>
                <c:pt idx="54">
                  <c:v>4.9000000000000004</c:v>
                </c:pt>
                <c:pt idx="55">
                  <c:v>4.0999999999999996</c:v>
                </c:pt>
                <c:pt idx="56">
                  <c:v>5.7</c:v>
                </c:pt>
                <c:pt idx="57">
                  <c:v>4.5999999999999996</c:v>
                </c:pt>
                <c:pt idx="58">
                  <c:v>3.7</c:v>
                </c:pt>
                <c:pt idx="59">
                  <c:v>5.6</c:v>
                </c:pt>
                <c:pt idx="60">
                  <c:v>5.4</c:v>
                </c:pt>
                <c:pt idx="61">
                  <c:v>2.7</c:v>
                </c:pt>
                <c:pt idx="62">
                  <c:v>4.4000000000000004</c:v>
                </c:pt>
                <c:pt idx="63">
                  <c:v>3.3</c:v>
                </c:pt>
                <c:pt idx="64">
                  <c:v>3.5</c:v>
                </c:pt>
                <c:pt idx="65">
                  <c:v>4.7</c:v>
                </c:pt>
                <c:pt idx="66">
                  <c:v>5</c:v>
                </c:pt>
                <c:pt idx="67">
                  <c:v>4.5</c:v>
                </c:pt>
                <c:pt idx="68">
                  <c:v>4</c:v>
                </c:pt>
                <c:pt idx="69">
                  <c:v>4.7</c:v>
                </c:pt>
                <c:pt idx="70">
                  <c:v>5.4</c:v>
                </c:pt>
                <c:pt idx="71">
                  <c:v>2.9</c:v>
                </c:pt>
                <c:pt idx="72">
                  <c:v>4.5999999999999996</c:v>
                </c:pt>
                <c:pt idx="73">
                  <c:v>4.0999999999999996</c:v>
                </c:pt>
                <c:pt idx="74">
                  <c:v>4.4000000000000004</c:v>
                </c:pt>
                <c:pt idx="75">
                  <c:v>3.1</c:v>
                </c:pt>
                <c:pt idx="76">
                  <c:v>4.5</c:v>
                </c:pt>
                <c:pt idx="77">
                  <c:v>4.3</c:v>
                </c:pt>
                <c:pt idx="78">
                  <c:v>5.2</c:v>
                </c:pt>
                <c:pt idx="79">
                  <c:v>2.6</c:v>
                </c:pt>
                <c:pt idx="80">
                  <c:v>3.2</c:v>
                </c:pt>
                <c:pt idx="81">
                  <c:v>4.3</c:v>
                </c:pt>
                <c:pt idx="82">
                  <c:v>2.7</c:v>
                </c:pt>
                <c:pt idx="83">
                  <c:v>2</c:v>
                </c:pt>
                <c:pt idx="84">
                  <c:v>4.7</c:v>
                </c:pt>
                <c:pt idx="85">
                  <c:v>3.4</c:v>
                </c:pt>
                <c:pt idx="86">
                  <c:v>2.4</c:v>
                </c:pt>
                <c:pt idx="87">
                  <c:v>5.0999999999999996</c:v>
                </c:pt>
                <c:pt idx="88">
                  <c:v>4.5999999999999996</c:v>
                </c:pt>
                <c:pt idx="89">
                  <c:v>5.5</c:v>
                </c:pt>
                <c:pt idx="90">
                  <c:v>4.4000000000000004</c:v>
                </c:pt>
                <c:pt idx="91">
                  <c:v>2</c:v>
                </c:pt>
                <c:pt idx="92">
                  <c:v>4.4000000000000004</c:v>
                </c:pt>
                <c:pt idx="93">
                  <c:v>4.8</c:v>
                </c:pt>
                <c:pt idx="94">
                  <c:v>3.6</c:v>
                </c:pt>
                <c:pt idx="95">
                  <c:v>4.9000000000000004</c:v>
                </c:pt>
                <c:pt idx="96">
                  <c:v>4.2</c:v>
                </c:pt>
                <c:pt idx="97">
                  <c:v>3.1</c:v>
                </c:pt>
                <c:pt idx="98">
                  <c:v>4.3</c:v>
                </c:pt>
                <c:pt idx="99">
                  <c:v>3.4</c:v>
                </c:pt>
                <c:pt idx="100">
                  <c:v>3.1</c:v>
                </c:pt>
                <c:pt idx="101">
                  <c:v>5.0999999999999996</c:v>
                </c:pt>
                <c:pt idx="102">
                  <c:v>4</c:v>
                </c:pt>
                <c:pt idx="103">
                  <c:v>5.6</c:v>
                </c:pt>
                <c:pt idx="104">
                  <c:v>5</c:v>
                </c:pt>
                <c:pt idx="105">
                  <c:v>4.2</c:v>
                </c:pt>
                <c:pt idx="106">
                  <c:v>4.4000000000000004</c:v>
                </c:pt>
                <c:pt idx="107">
                  <c:v>5.8</c:v>
                </c:pt>
                <c:pt idx="108">
                  <c:v>4.5999999999999996</c:v>
                </c:pt>
                <c:pt idx="109">
                  <c:v>3.8</c:v>
                </c:pt>
                <c:pt idx="110">
                  <c:v>3.7</c:v>
                </c:pt>
                <c:pt idx="111">
                  <c:v>4</c:v>
                </c:pt>
                <c:pt idx="112">
                  <c:v>4.5</c:v>
                </c:pt>
                <c:pt idx="113">
                  <c:v>4.2</c:v>
                </c:pt>
                <c:pt idx="114">
                  <c:v>4</c:v>
                </c:pt>
                <c:pt idx="115">
                  <c:v>5.0999999999999996</c:v>
                </c:pt>
                <c:pt idx="116">
                  <c:v>4.2</c:v>
                </c:pt>
                <c:pt idx="117">
                  <c:v>2.8</c:v>
                </c:pt>
                <c:pt idx="118">
                  <c:v>3.3</c:v>
                </c:pt>
                <c:pt idx="119">
                  <c:v>2.6</c:v>
                </c:pt>
                <c:pt idx="120">
                  <c:v>5.7</c:v>
                </c:pt>
                <c:pt idx="121">
                  <c:v>4.8</c:v>
                </c:pt>
                <c:pt idx="122">
                  <c:v>3.2</c:v>
                </c:pt>
                <c:pt idx="123">
                  <c:v>5.8</c:v>
                </c:pt>
                <c:pt idx="124">
                  <c:v>3.2</c:v>
                </c:pt>
                <c:pt idx="125">
                  <c:v>4.0999999999999996</c:v>
                </c:pt>
                <c:pt idx="126">
                  <c:v>4.5999999999999996</c:v>
                </c:pt>
                <c:pt idx="127">
                  <c:v>3.3</c:v>
                </c:pt>
                <c:pt idx="128">
                  <c:v>4.4000000000000004</c:v>
                </c:pt>
                <c:pt idx="129">
                  <c:v>1.2</c:v>
                </c:pt>
                <c:pt idx="130">
                  <c:v>5</c:v>
                </c:pt>
                <c:pt idx="131">
                  <c:v>4.5999999999999996</c:v>
                </c:pt>
                <c:pt idx="132">
                  <c:v>2.4</c:v>
                </c:pt>
                <c:pt idx="133">
                  <c:v>4.3</c:v>
                </c:pt>
                <c:pt idx="134">
                  <c:v>3.6</c:v>
                </c:pt>
                <c:pt idx="135">
                  <c:v>5.0999999999999996</c:v>
                </c:pt>
                <c:pt idx="136">
                  <c:v>1.8</c:v>
                </c:pt>
                <c:pt idx="137">
                  <c:v>4.0999999999999996</c:v>
                </c:pt>
                <c:pt idx="138">
                  <c:v>2.8</c:v>
                </c:pt>
                <c:pt idx="139">
                  <c:v>4.4000000000000004</c:v>
                </c:pt>
                <c:pt idx="140">
                  <c:v>4.5</c:v>
                </c:pt>
                <c:pt idx="141">
                  <c:v>4</c:v>
                </c:pt>
                <c:pt idx="142">
                  <c:v>4.2</c:v>
                </c:pt>
                <c:pt idx="143">
                  <c:v>4.5</c:v>
                </c:pt>
                <c:pt idx="144">
                  <c:v>3.8</c:v>
                </c:pt>
                <c:pt idx="145">
                  <c:v>4.0999999999999996</c:v>
                </c:pt>
                <c:pt idx="146">
                  <c:v>4.5999999999999996</c:v>
                </c:pt>
                <c:pt idx="147">
                  <c:v>3.7</c:v>
                </c:pt>
                <c:pt idx="148">
                  <c:v>5.0999999999999996</c:v>
                </c:pt>
                <c:pt idx="149">
                  <c:v>4.3</c:v>
                </c:pt>
                <c:pt idx="150">
                  <c:v>5</c:v>
                </c:pt>
                <c:pt idx="151">
                  <c:v>4</c:v>
                </c:pt>
                <c:pt idx="152">
                  <c:v>3</c:v>
                </c:pt>
                <c:pt idx="153">
                  <c:v>4.0999999999999996</c:v>
                </c:pt>
                <c:pt idx="154">
                  <c:v>4.4000000000000004</c:v>
                </c:pt>
                <c:pt idx="155">
                  <c:v>4</c:v>
                </c:pt>
                <c:pt idx="156">
                  <c:v>3.7</c:v>
                </c:pt>
                <c:pt idx="157">
                  <c:v>4</c:v>
                </c:pt>
                <c:pt idx="158">
                  <c:v>4.3</c:v>
                </c:pt>
                <c:pt idx="159">
                  <c:v>4.5999999999999996</c:v>
                </c:pt>
                <c:pt idx="160">
                  <c:v>3.7</c:v>
                </c:pt>
                <c:pt idx="161">
                  <c:v>6.4</c:v>
                </c:pt>
                <c:pt idx="162">
                  <c:v>3.6</c:v>
                </c:pt>
                <c:pt idx="163">
                  <c:v>4.7</c:v>
                </c:pt>
                <c:pt idx="164">
                  <c:v>4</c:v>
                </c:pt>
                <c:pt idx="165">
                  <c:v>4.3</c:v>
                </c:pt>
                <c:pt idx="166">
                  <c:v>3.6</c:v>
                </c:pt>
                <c:pt idx="167">
                  <c:v>2.7</c:v>
                </c:pt>
                <c:pt idx="168">
                  <c:v>4</c:v>
                </c:pt>
                <c:pt idx="169">
                  <c:v>3.8</c:v>
                </c:pt>
                <c:pt idx="170">
                  <c:v>3.3</c:v>
                </c:pt>
                <c:pt idx="171">
                  <c:v>4.5</c:v>
                </c:pt>
                <c:pt idx="172">
                  <c:v>5</c:v>
                </c:pt>
                <c:pt idx="173">
                  <c:v>4.8</c:v>
                </c:pt>
                <c:pt idx="174">
                  <c:v>2.8</c:v>
                </c:pt>
                <c:pt idx="175">
                  <c:v>4.3</c:v>
                </c:pt>
                <c:pt idx="176">
                  <c:v>4</c:v>
                </c:pt>
                <c:pt idx="177">
                  <c:v>4.9000000000000004</c:v>
                </c:pt>
                <c:pt idx="178">
                  <c:v>4.5999999999999996</c:v>
                </c:pt>
                <c:pt idx="179">
                  <c:v>4</c:v>
                </c:pt>
                <c:pt idx="180">
                  <c:v>4.4000000000000004</c:v>
                </c:pt>
                <c:pt idx="181">
                  <c:v>4.7</c:v>
                </c:pt>
                <c:pt idx="182">
                  <c:v>4.5999999999999996</c:v>
                </c:pt>
                <c:pt idx="183">
                  <c:v>4.4000000000000004</c:v>
                </c:pt>
                <c:pt idx="184">
                  <c:v>4.7</c:v>
                </c:pt>
                <c:pt idx="185">
                  <c:v>6</c:v>
                </c:pt>
                <c:pt idx="186">
                  <c:v>4.3</c:v>
                </c:pt>
                <c:pt idx="187">
                  <c:v>3.2</c:v>
                </c:pt>
                <c:pt idx="188">
                  <c:v>5.9</c:v>
                </c:pt>
                <c:pt idx="189">
                  <c:v>5.5</c:v>
                </c:pt>
                <c:pt idx="190">
                  <c:v>3.8</c:v>
                </c:pt>
                <c:pt idx="191">
                  <c:v>4</c:v>
                </c:pt>
                <c:pt idx="192">
                  <c:v>2.9</c:v>
                </c:pt>
                <c:pt idx="193">
                  <c:v>4.3</c:v>
                </c:pt>
                <c:pt idx="194">
                  <c:v>3.6</c:v>
                </c:pt>
                <c:pt idx="195">
                  <c:v>4.4000000000000004</c:v>
                </c:pt>
                <c:pt idx="196">
                  <c:v>6</c:v>
                </c:pt>
                <c:pt idx="197">
                  <c:v>4.4000000000000004</c:v>
                </c:pt>
                <c:pt idx="198">
                  <c:v>5.9</c:v>
                </c:pt>
                <c:pt idx="199">
                  <c:v>4.3</c:v>
                </c:pt>
              </c:numCache>
            </c:numRef>
          </c:xVal>
          <c:yVal>
            <c:numRef>
              <c:f>Dataset!$Q$2:$Q$201</c:f>
              <c:numCache>
                <c:formatCode>0.0</c:formatCode>
                <c:ptCount val="200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B3-4E7B-BA20-7AA8FCEF8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183408"/>
        <c:axId val="756896064"/>
      </c:scatterChart>
      <c:valAx>
        <c:axId val="80518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Order</a:t>
                </a:r>
                <a:r>
                  <a:rPr lang="en-AU" baseline="0"/>
                  <a:t> &amp; Billing</a:t>
                </a:r>
              </a:p>
              <a:p>
                <a:pPr>
                  <a:defRPr/>
                </a:pPr>
                <a:r>
                  <a:rPr lang="en-AU" baseline="0"/>
                  <a:t>(Scale 1 = Poor to 10 = Excellent)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896064"/>
        <c:crosses val="autoZero"/>
        <c:crossBetween val="midCat"/>
      </c:valAx>
      <c:valAx>
        <c:axId val="75689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Order Qty (Tones)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8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Flex Price vs Order</a:t>
            </a:r>
            <a:r>
              <a:rPr lang="en-AU" baseline="0"/>
              <a:t> Qty</a:t>
            </a:r>
            <a:endParaRPr lang="en-AU"/>
          </a:p>
        </c:rich>
      </c:tx>
      <c:layout>
        <c:manualLayout>
          <c:xMode val="edge"/>
          <c:yMode val="edge"/>
          <c:x val="0.29891519114171788"/>
          <c:y val="4.4630314376175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Dataset!$M$2:$M$201</c:f>
              <c:numCache>
                <c:formatCode>0.0</c:formatCode>
                <c:ptCount val="200"/>
                <c:pt idx="0">
                  <c:v>5.0999999999999996</c:v>
                </c:pt>
                <c:pt idx="1">
                  <c:v>4.3</c:v>
                </c:pt>
                <c:pt idx="2">
                  <c:v>4</c:v>
                </c:pt>
                <c:pt idx="3">
                  <c:v>4.0999999999999996</c:v>
                </c:pt>
                <c:pt idx="4">
                  <c:v>3.5</c:v>
                </c:pt>
                <c:pt idx="5">
                  <c:v>4.7</c:v>
                </c:pt>
                <c:pt idx="6">
                  <c:v>4.2</c:v>
                </c:pt>
                <c:pt idx="7">
                  <c:v>6.3</c:v>
                </c:pt>
                <c:pt idx="8">
                  <c:v>6.1</c:v>
                </c:pt>
                <c:pt idx="9">
                  <c:v>5.8</c:v>
                </c:pt>
                <c:pt idx="10">
                  <c:v>3.7</c:v>
                </c:pt>
                <c:pt idx="11">
                  <c:v>4.9000000000000004</c:v>
                </c:pt>
                <c:pt idx="12">
                  <c:v>4.5</c:v>
                </c:pt>
                <c:pt idx="13">
                  <c:v>2.6</c:v>
                </c:pt>
                <c:pt idx="14">
                  <c:v>6.2</c:v>
                </c:pt>
                <c:pt idx="15">
                  <c:v>3.9</c:v>
                </c:pt>
                <c:pt idx="16">
                  <c:v>6.2</c:v>
                </c:pt>
                <c:pt idx="17">
                  <c:v>5.8</c:v>
                </c:pt>
                <c:pt idx="18">
                  <c:v>6</c:v>
                </c:pt>
                <c:pt idx="19">
                  <c:v>6.1</c:v>
                </c:pt>
                <c:pt idx="20">
                  <c:v>4.9000000000000004</c:v>
                </c:pt>
                <c:pt idx="21">
                  <c:v>3</c:v>
                </c:pt>
                <c:pt idx="22">
                  <c:v>3.4</c:v>
                </c:pt>
                <c:pt idx="23">
                  <c:v>4.4000000000000004</c:v>
                </c:pt>
                <c:pt idx="24">
                  <c:v>5.3</c:v>
                </c:pt>
                <c:pt idx="25">
                  <c:v>6.6</c:v>
                </c:pt>
                <c:pt idx="26">
                  <c:v>3.8</c:v>
                </c:pt>
                <c:pt idx="27">
                  <c:v>5.2</c:v>
                </c:pt>
                <c:pt idx="28">
                  <c:v>3.8</c:v>
                </c:pt>
                <c:pt idx="29">
                  <c:v>5.5</c:v>
                </c:pt>
                <c:pt idx="30">
                  <c:v>2.7</c:v>
                </c:pt>
                <c:pt idx="31">
                  <c:v>3.5</c:v>
                </c:pt>
                <c:pt idx="32">
                  <c:v>4.5</c:v>
                </c:pt>
                <c:pt idx="33">
                  <c:v>6.6</c:v>
                </c:pt>
                <c:pt idx="34">
                  <c:v>4.3</c:v>
                </c:pt>
                <c:pt idx="35">
                  <c:v>2.9</c:v>
                </c:pt>
                <c:pt idx="36">
                  <c:v>3.5</c:v>
                </c:pt>
                <c:pt idx="37">
                  <c:v>4.5999999999999996</c:v>
                </c:pt>
                <c:pt idx="38">
                  <c:v>6.9</c:v>
                </c:pt>
                <c:pt idx="39">
                  <c:v>4.9000000000000004</c:v>
                </c:pt>
                <c:pt idx="40">
                  <c:v>5.8</c:v>
                </c:pt>
                <c:pt idx="41">
                  <c:v>4.5</c:v>
                </c:pt>
                <c:pt idx="42">
                  <c:v>4.5999999999999996</c:v>
                </c:pt>
                <c:pt idx="43">
                  <c:v>6.3</c:v>
                </c:pt>
                <c:pt idx="44">
                  <c:v>4.2</c:v>
                </c:pt>
                <c:pt idx="45">
                  <c:v>5.8</c:v>
                </c:pt>
                <c:pt idx="46">
                  <c:v>4</c:v>
                </c:pt>
                <c:pt idx="47">
                  <c:v>7.3</c:v>
                </c:pt>
                <c:pt idx="48">
                  <c:v>3.4</c:v>
                </c:pt>
                <c:pt idx="49">
                  <c:v>4.2</c:v>
                </c:pt>
                <c:pt idx="50">
                  <c:v>3.6</c:v>
                </c:pt>
                <c:pt idx="51">
                  <c:v>4.3</c:v>
                </c:pt>
                <c:pt idx="52">
                  <c:v>4.5999999999999996</c:v>
                </c:pt>
                <c:pt idx="53">
                  <c:v>2.7</c:v>
                </c:pt>
                <c:pt idx="54">
                  <c:v>6.6</c:v>
                </c:pt>
                <c:pt idx="55">
                  <c:v>3.2</c:v>
                </c:pt>
                <c:pt idx="56">
                  <c:v>6.5</c:v>
                </c:pt>
                <c:pt idx="57">
                  <c:v>3.9</c:v>
                </c:pt>
                <c:pt idx="58">
                  <c:v>4</c:v>
                </c:pt>
                <c:pt idx="59">
                  <c:v>4.9000000000000004</c:v>
                </c:pt>
                <c:pt idx="60">
                  <c:v>3.9</c:v>
                </c:pt>
                <c:pt idx="61">
                  <c:v>5</c:v>
                </c:pt>
                <c:pt idx="62">
                  <c:v>3.7</c:v>
                </c:pt>
                <c:pt idx="63">
                  <c:v>3.1</c:v>
                </c:pt>
                <c:pt idx="64">
                  <c:v>3.6</c:v>
                </c:pt>
                <c:pt idx="65">
                  <c:v>7.3</c:v>
                </c:pt>
                <c:pt idx="66">
                  <c:v>6.2</c:v>
                </c:pt>
                <c:pt idx="67">
                  <c:v>5.9</c:v>
                </c:pt>
                <c:pt idx="68">
                  <c:v>5.4</c:v>
                </c:pt>
                <c:pt idx="69">
                  <c:v>6.6</c:v>
                </c:pt>
                <c:pt idx="70">
                  <c:v>6.1</c:v>
                </c:pt>
                <c:pt idx="71">
                  <c:v>2.6</c:v>
                </c:pt>
                <c:pt idx="72">
                  <c:v>5.6</c:v>
                </c:pt>
                <c:pt idx="73">
                  <c:v>3.4</c:v>
                </c:pt>
                <c:pt idx="74">
                  <c:v>5.0999999999999996</c:v>
                </c:pt>
                <c:pt idx="75">
                  <c:v>4.3</c:v>
                </c:pt>
                <c:pt idx="76">
                  <c:v>5.8</c:v>
                </c:pt>
                <c:pt idx="77">
                  <c:v>4.5</c:v>
                </c:pt>
                <c:pt idx="78">
                  <c:v>4.0999999999999996</c:v>
                </c:pt>
                <c:pt idx="79">
                  <c:v>3.1</c:v>
                </c:pt>
                <c:pt idx="80">
                  <c:v>4.3</c:v>
                </c:pt>
                <c:pt idx="81">
                  <c:v>3.7</c:v>
                </c:pt>
                <c:pt idx="82">
                  <c:v>3</c:v>
                </c:pt>
                <c:pt idx="83">
                  <c:v>3.7</c:v>
                </c:pt>
                <c:pt idx="84">
                  <c:v>3.9</c:v>
                </c:pt>
                <c:pt idx="85">
                  <c:v>5.4</c:v>
                </c:pt>
                <c:pt idx="86">
                  <c:v>4.8</c:v>
                </c:pt>
                <c:pt idx="87">
                  <c:v>3.9</c:v>
                </c:pt>
                <c:pt idx="88">
                  <c:v>4.3</c:v>
                </c:pt>
                <c:pt idx="89">
                  <c:v>6.7</c:v>
                </c:pt>
                <c:pt idx="90">
                  <c:v>3</c:v>
                </c:pt>
                <c:pt idx="91">
                  <c:v>4</c:v>
                </c:pt>
                <c:pt idx="92">
                  <c:v>2.6</c:v>
                </c:pt>
                <c:pt idx="93">
                  <c:v>4.0999999999999996</c:v>
                </c:pt>
                <c:pt idx="94">
                  <c:v>3.2</c:v>
                </c:pt>
                <c:pt idx="95">
                  <c:v>3.6</c:v>
                </c:pt>
                <c:pt idx="96">
                  <c:v>5.6</c:v>
                </c:pt>
                <c:pt idx="97">
                  <c:v>2.9</c:v>
                </c:pt>
                <c:pt idx="98">
                  <c:v>4.9000000000000004</c:v>
                </c:pt>
                <c:pt idx="99">
                  <c:v>5.4</c:v>
                </c:pt>
                <c:pt idx="100">
                  <c:v>5.5</c:v>
                </c:pt>
                <c:pt idx="101">
                  <c:v>4.5999999999999996</c:v>
                </c:pt>
                <c:pt idx="102">
                  <c:v>4.7</c:v>
                </c:pt>
                <c:pt idx="103">
                  <c:v>4.5</c:v>
                </c:pt>
                <c:pt idx="104">
                  <c:v>5.6</c:v>
                </c:pt>
                <c:pt idx="105">
                  <c:v>5.8</c:v>
                </c:pt>
                <c:pt idx="106">
                  <c:v>4.5999999999999996</c:v>
                </c:pt>
                <c:pt idx="107">
                  <c:v>7.5</c:v>
                </c:pt>
                <c:pt idx="108">
                  <c:v>3.5</c:v>
                </c:pt>
                <c:pt idx="109">
                  <c:v>2.6</c:v>
                </c:pt>
                <c:pt idx="110">
                  <c:v>3.4</c:v>
                </c:pt>
                <c:pt idx="111">
                  <c:v>2.2999999999999998</c:v>
                </c:pt>
                <c:pt idx="112">
                  <c:v>6.9</c:v>
                </c:pt>
                <c:pt idx="113">
                  <c:v>5.9</c:v>
                </c:pt>
                <c:pt idx="114">
                  <c:v>5</c:v>
                </c:pt>
                <c:pt idx="115">
                  <c:v>4.7</c:v>
                </c:pt>
                <c:pt idx="116">
                  <c:v>4.5999999999999996</c:v>
                </c:pt>
                <c:pt idx="117">
                  <c:v>3.3</c:v>
                </c:pt>
                <c:pt idx="118">
                  <c:v>3.9</c:v>
                </c:pt>
                <c:pt idx="119">
                  <c:v>3.5</c:v>
                </c:pt>
                <c:pt idx="120">
                  <c:v>6.5</c:v>
                </c:pt>
                <c:pt idx="121">
                  <c:v>5.4</c:v>
                </c:pt>
                <c:pt idx="122">
                  <c:v>3.1</c:v>
                </c:pt>
                <c:pt idx="123">
                  <c:v>4.5999999999999996</c:v>
                </c:pt>
                <c:pt idx="124">
                  <c:v>4.0999999999999996</c:v>
                </c:pt>
                <c:pt idx="125">
                  <c:v>2.9</c:v>
                </c:pt>
                <c:pt idx="126">
                  <c:v>4.2</c:v>
                </c:pt>
                <c:pt idx="127">
                  <c:v>3.3</c:v>
                </c:pt>
                <c:pt idx="128">
                  <c:v>3</c:v>
                </c:pt>
                <c:pt idx="129">
                  <c:v>2.5</c:v>
                </c:pt>
                <c:pt idx="130">
                  <c:v>3.4</c:v>
                </c:pt>
                <c:pt idx="131">
                  <c:v>4.2</c:v>
                </c:pt>
                <c:pt idx="132">
                  <c:v>3.7</c:v>
                </c:pt>
                <c:pt idx="133">
                  <c:v>4.0999999999999996</c:v>
                </c:pt>
                <c:pt idx="134">
                  <c:v>3.8</c:v>
                </c:pt>
                <c:pt idx="135">
                  <c:v>3.7</c:v>
                </c:pt>
                <c:pt idx="136">
                  <c:v>2.5</c:v>
                </c:pt>
                <c:pt idx="137">
                  <c:v>4.9000000000000004</c:v>
                </c:pt>
                <c:pt idx="138">
                  <c:v>4</c:v>
                </c:pt>
                <c:pt idx="139">
                  <c:v>5.8</c:v>
                </c:pt>
                <c:pt idx="140">
                  <c:v>6</c:v>
                </c:pt>
                <c:pt idx="141">
                  <c:v>4.9000000000000004</c:v>
                </c:pt>
                <c:pt idx="142">
                  <c:v>4</c:v>
                </c:pt>
                <c:pt idx="143">
                  <c:v>3.4</c:v>
                </c:pt>
                <c:pt idx="144">
                  <c:v>4</c:v>
                </c:pt>
                <c:pt idx="145">
                  <c:v>4</c:v>
                </c:pt>
                <c:pt idx="146">
                  <c:v>4.0999999999999996</c:v>
                </c:pt>
                <c:pt idx="147">
                  <c:v>3</c:v>
                </c:pt>
                <c:pt idx="148">
                  <c:v>6.3</c:v>
                </c:pt>
                <c:pt idx="149">
                  <c:v>5.3</c:v>
                </c:pt>
                <c:pt idx="150">
                  <c:v>5.9</c:v>
                </c:pt>
                <c:pt idx="151">
                  <c:v>6.3</c:v>
                </c:pt>
                <c:pt idx="152">
                  <c:v>4.0999999999999996</c:v>
                </c:pt>
                <c:pt idx="153">
                  <c:v>2.2999999999999998</c:v>
                </c:pt>
                <c:pt idx="154">
                  <c:v>5.0999999999999996</c:v>
                </c:pt>
                <c:pt idx="155">
                  <c:v>4.0999999999999996</c:v>
                </c:pt>
                <c:pt idx="156">
                  <c:v>4.8</c:v>
                </c:pt>
                <c:pt idx="157">
                  <c:v>5.6</c:v>
                </c:pt>
                <c:pt idx="158">
                  <c:v>5.9</c:v>
                </c:pt>
                <c:pt idx="159">
                  <c:v>4.3</c:v>
                </c:pt>
                <c:pt idx="160">
                  <c:v>4.5</c:v>
                </c:pt>
                <c:pt idx="161">
                  <c:v>6.2</c:v>
                </c:pt>
                <c:pt idx="162">
                  <c:v>2.9</c:v>
                </c:pt>
                <c:pt idx="163">
                  <c:v>2.8</c:v>
                </c:pt>
                <c:pt idx="164">
                  <c:v>2.8</c:v>
                </c:pt>
                <c:pt idx="165">
                  <c:v>3.9</c:v>
                </c:pt>
                <c:pt idx="166">
                  <c:v>3.1</c:v>
                </c:pt>
                <c:pt idx="167">
                  <c:v>4.2</c:v>
                </c:pt>
                <c:pt idx="168">
                  <c:v>3</c:v>
                </c:pt>
                <c:pt idx="169">
                  <c:v>4.3</c:v>
                </c:pt>
                <c:pt idx="170">
                  <c:v>5.2</c:v>
                </c:pt>
                <c:pt idx="171">
                  <c:v>4.7</c:v>
                </c:pt>
                <c:pt idx="172">
                  <c:v>3.4</c:v>
                </c:pt>
                <c:pt idx="173">
                  <c:v>3.6</c:v>
                </c:pt>
                <c:pt idx="174">
                  <c:v>5.0999999999999996</c:v>
                </c:pt>
                <c:pt idx="175">
                  <c:v>3.4</c:v>
                </c:pt>
                <c:pt idx="176">
                  <c:v>4.4000000000000004</c:v>
                </c:pt>
                <c:pt idx="177">
                  <c:v>3.4</c:v>
                </c:pt>
                <c:pt idx="178">
                  <c:v>4.7</c:v>
                </c:pt>
                <c:pt idx="179">
                  <c:v>3</c:v>
                </c:pt>
                <c:pt idx="180">
                  <c:v>3.8</c:v>
                </c:pt>
                <c:pt idx="181">
                  <c:v>3.7</c:v>
                </c:pt>
                <c:pt idx="182">
                  <c:v>3</c:v>
                </c:pt>
                <c:pt idx="183">
                  <c:v>4.5999999999999996</c:v>
                </c:pt>
                <c:pt idx="184">
                  <c:v>4.0999999999999996</c:v>
                </c:pt>
                <c:pt idx="185">
                  <c:v>3.4</c:v>
                </c:pt>
                <c:pt idx="186">
                  <c:v>4.7</c:v>
                </c:pt>
                <c:pt idx="187">
                  <c:v>3.6</c:v>
                </c:pt>
                <c:pt idx="188">
                  <c:v>6.1</c:v>
                </c:pt>
                <c:pt idx="189">
                  <c:v>3.5</c:v>
                </c:pt>
                <c:pt idx="190">
                  <c:v>3.7</c:v>
                </c:pt>
                <c:pt idx="191">
                  <c:v>5.8</c:v>
                </c:pt>
                <c:pt idx="192">
                  <c:v>3.6</c:v>
                </c:pt>
                <c:pt idx="193">
                  <c:v>4.9000000000000004</c:v>
                </c:pt>
                <c:pt idx="194">
                  <c:v>4.0999999999999996</c:v>
                </c:pt>
                <c:pt idx="195">
                  <c:v>3.9</c:v>
                </c:pt>
                <c:pt idx="196">
                  <c:v>7.5</c:v>
                </c:pt>
                <c:pt idx="197">
                  <c:v>3.5</c:v>
                </c:pt>
                <c:pt idx="198">
                  <c:v>6.7</c:v>
                </c:pt>
                <c:pt idx="199">
                  <c:v>3.5</c:v>
                </c:pt>
              </c:numCache>
            </c:numRef>
          </c:xVal>
          <c:yVal>
            <c:numRef>
              <c:f>Dataset!$Q$2:$Q$201</c:f>
              <c:numCache>
                <c:formatCode>0.0</c:formatCode>
                <c:ptCount val="200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8E-483B-96BF-9464CF535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376528"/>
        <c:axId val="598197296"/>
      </c:scatterChart>
      <c:valAx>
        <c:axId val="80537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Flex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97296"/>
        <c:crosses val="autoZero"/>
        <c:crossBetween val="midCat"/>
      </c:valAx>
      <c:valAx>
        <c:axId val="59819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Order</a:t>
                </a:r>
                <a:r>
                  <a:rPr lang="en-AU" baseline="0"/>
                  <a:t> Qty (Tonnes)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3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Shipping Speed v.</a:t>
            </a:r>
            <a:r>
              <a:rPr lang="en-AU" baseline="0"/>
              <a:t> Order Qty</a:t>
            </a:r>
            <a:endParaRPr lang="en-AU"/>
          </a:p>
        </c:rich>
      </c:tx>
      <c:layout>
        <c:manualLayout>
          <c:xMode val="edge"/>
          <c:yMode val="edge"/>
          <c:x val="0.33774665332379122"/>
          <c:y val="4.21974490366903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Dataset!$N$2:$N$201</c:f>
              <c:numCache>
                <c:formatCode>0.0</c:formatCode>
                <c:ptCount val="200"/>
                <c:pt idx="0">
                  <c:v>3.7</c:v>
                </c:pt>
                <c:pt idx="1">
                  <c:v>4.9000000000000004</c:v>
                </c:pt>
                <c:pt idx="2">
                  <c:v>4.5</c:v>
                </c:pt>
                <c:pt idx="3">
                  <c:v>3</c:v>
                </c:pt>
                <c:pt idx="4">
                  <c:v>3.5</c:v>
                </c:pt>
                <c:pt idx="5">
                  <c:v>3.3</c:v>
                </c:pt>
                <c:pt idx="6">
                  <c:v>2</c:v>
                </c:pt>
                <c:pt idx="7">
                  <c:v>3.7</c:v>
                </c:pt>
                <c:pt idx="8">
                  <c:v>4.5999999999999996</c:v>
                </c:pt>
                <c:pt idx="9">
                  <c:v>4.4000000000000004</c:v>
                </c:pt>
                <c:pt idx="10">
                  <c:v>4</c:v>
                </c:pt>
                <c:pt idx="11">
                  <c:v>3.2</c:v>
                </c:pt>
                <c:pt idx="12">
                  <c:v>4.4000000000000004</c:v>
                </c:pt>
                <c:pt idx="13">
                  <c:v>4.2</c:v>
                </c:pt>
                <c:pt idx="14">
                  <c:v>5.2</c:v>
                </c:pt>
                <c:pt idx="15">
                  <c:v>4.5</c:v>
                </c:pt>
                <c:pt idx="16">
                  <c:v>4.5</c:v>
                </c:pt>
                <c:pt idx="17">
                  <c:v>4.8</c:v>
                </c:pt>
                <c:pt idx="18">
                  <c:v>4.5</c:v>
                </c:pt>
                <c:pt idx="19">
                  <c:v>4.4000000000000004</c:v>
                </c:pt>
                <c:pt idx="20">
                  <c:v>3.3</c:v>
                </c:pt>
                <c:pt idx="21">
                  <c:v>4.3</c:v>
                </c:pt>
                <c:pt idx="22">
                  <c:v>4</c:v>
                </c:pt>
                <c:pt idx="23">
                  <c:v>4.5</c:v>
                </c:pt>
                <c:pt idx="24">
                  <c:v>4</c:v>
                </c:pt>
                <c:pt idx="25">
                  <c:v>3.9</c:v>
                </c:pt>
                <c:pt idx="26">
                  <c:v>4.4000000000000004</c:v>
                </c:pt>
                <c:pt idx="27">
                  <c:v>3.7</c:v>
                </c:pt>
                <c:pt idx="28">
                  <c:v>4.4000000000000004</c:v>
                </c:pt>
                <c:pt idx="29">
                  <c:v>3.5</c:v>
                </c:pt>
                <c:pt idx="30">
                  <c:v>3.3</c:v>
                </c:pt>
                <c:pt idx="31">
                  <c:v>3</c:v>
                </c:pt>
                <c:pt idx="32">
                  <c:v>3.4</c:v>
                </c:pt>
                <c:pt idx="33">
                  <c:v>4.2</c:v>
                </c:pt>
                <c:pt idx="34">
                  <c:v>3.5</c:v>
                </c:pt>
                <c:pt idx="35">
                  <c:v>2.5</c:v>
                </c:pt>
                <c:pt idx="36">
                  <c:v>3.5</c:v>
                </c:pt>
                <c:pt idx="37">
                  <c:v>4.9000000000000004</c:v>
                </c:pt>
                <c:pt idx="38">
                  <c:v>4.5</c:v>
                </c:pt>
                <c:pt idx="39">
                  <c:v>3.2</c:v>
                </c:pt>
                <c:pt idx="40">
                  <c:v>3.9</c:v>
                </c:pt>
                <c:pt idx="41">
                  <c:v>4.0999999999999996</c:v>
                </c:pt>
                <c:pt idx="42">
                  <c:v>4.3</c:v>
                </c:pt>
                <c:pt idx="43">
                  <c:v>4.5</c:v>
                </c:pt>
                <c:pt idx="44">
                  <c:v>4.7</c:v>
                </c:pt>
                <c:pt idx="45">
                  <c:v>4.8</c:v>
                </c:pt>
                <c:pt idx="46">
                  <c:v>3.5</c:v>
                </c:pt>
                <c:pt idx="47">
                  <c:v>5.2</c:v>
                </c:pt>
                <c:pt idx="48">
                  <c:v>3.9</c:v>
                </c:pt>
                <c:pt idx="49">
                  <c:v>4.3</c:v>
                </c:pt>
                <c:pt idx="50">
                  <c:v>2.8</c:v>
                </c:pt>
                <c:pt idx="51">
                  <c:v>4.9000000000000004</c:v>
                </c:pt>
                <c:pt idx="52">
                  <c:v>4.5999999999999996</c:v>
                </c:pt>
                <c:pt idx="53">
                  <c:v>3.3</c:v>
                </c:pt>
                <c:pt idx="54">
                  <c:v>4.2</c:v>
                </c:pt>
                <c:pt idx="55">
                  <c:v>3.4</c:v>
                </c:pt>
                <c:pt idx="56">
                  <c:v>5.5</c:v>
                </c:pt>
                <c:pt idx="57">
                  <c:v>4</c:v>
                </c:pt>
                <c:pt idx="58">
                  <c:v>3.5</c:v>
                </c:pt>
                <c:pt idx="59">
                  <c:v>4</c:v>
                </c:pt>
                <c:pt idx="60">
                  <c:v>4.5</c:v>
                </c:pt>
                <c:pt idx="61">
                  <c:v>3.6</c:v>
                </c:pt>
                <c:pt idx="62">
                  <c:v>2.9</c:v>
                </c:pt>
                <c:pt idx="63">
                  <c:v>2.6</c:v>
                </c:pt>
                <c:pt idx="64">
                  <c:v>2.8</c:v>
                </c:pt>
                <c:pt idx="65">
                  <c:v>5.2</c:v>
                </c:pt>
                <c:pt idx="66">
                  <c:v>4.5</c:v>
                </c:pt>
                <c:pt idx="67">
                  <c:v>4.3</c:v>
                </c:pt>
                <c:pt idx="68">
                  <c:v>3.4</c:v>
                </c:pt>
                <c:pt idx="69">
                  <c:v>3.9</c:v>
                </c:pt>
                <c:pt idx="70">
                  <c:v>4.4000000000000004</c:v>
                </c:pt>
                <c:pt idx="71">
                  <c:v>3.1</c:v>
                </c:pt>
                <c:pt idx="72">
                  <c:v>4.5999999999999996</c:v>
                </c:pt>
                <c:pt idx="73">
                  <c:v>3.9</c:v>
                </c:pt>
                <c:pt idx="74">
                  <c:v>3.7</c:v>
                </c:pt>
                <c:pt idx="75">
                  <c:v>3.8</c:v>
                </c:pt>
                <c:pt idx="76">
                  <c:v>3.9</c:v>
                </c:pt>
                <c:pt idx="77">
                  <c:v>4.0999999999999996</c:v>
                </c:pt>
                <c:pt idx="78">
                  <c:v>4.5999999999999996</c:v>
                </c:pt>
                <c:pt idx="79">
                  <c:v>2.7</c:v>
                </c:pt>
                <c:pt idx="80">
                  <c:v>3.8</c:v>
                </c:pt>
                <c:pt idx="81">
                  <c:v>4</c:v>
                </c:pt>
                <c:pt idx="82">
                  <c:v>3</c:v>
                </c:pt>
                <c:pt idx="83">
                  <c:v>1.6</c:v>
                </c:pt>
                <c:pt idx="84">
                  <c:v>4.3</c:v>
                </c:pt>
                <c:pt idx="85">
                  <c:v>3.4</c:v>
                </c:pt>
                <c:pt idx="86">
                  <c:v>3.1</c:v>
                </c:pt>
                <c:pt idx="87">
                  <c:v>4.3</c:v>
                </c:pt>
                <c:pt idx="88">
                  <c:v>3.9</c:v>
                </c:pt>
                <c:pt idx="89">
                  <c:v>4.9000000000000004</c:v>
                </c:pt>
                <c:pt idx="90">
                  <c:v>3.3</c:v>
                </c:pt>
                <c:pt idx="91">
                  <c:v>2.4</c:v>
                </c:pt>
                <c:pt idx="92">
                  <c:v>4.2</c:v>
                </c:pt>
                <c:pt idx="93">
                  <c:v>4.5999999999999996</c:v>
                </c:pt>
                <c:pt idx="94">
                  <c:v>3.4</c:v>
                </c:pt>
                <c:pt idx="95">
                  <c:v>3.6</c:v>
                </c:pt>
                <c:pt idx="96">
                  <c:v>3.7</c:v>
                </c:pt>
                <c:pt idx="97">
                  <c:v>2.5</c:v>
                </c:pt>
                <c:pt idx="98">
                  <c:v>3.9</c:v>
                </c:pt>
                <c:pt idx="99">
                  <c:v>3.5</c:v>
                </c:pt>
                <c:pt idx="100">
                  <c:v>3.5</c:v>
                </c:pt>
                <c:pt idx="101">
                  <c:v>4.2</c:v>
                </c:pt>
                <c:pt idx="102">
                  <c:v>3.7</c:v>
                </c:pt>
                <c:pt idx="103">
                  <c:v>4.4000000000000004</c:v>
                </c:pt>
                <c:pt idx="104">
                  <c:v>4.5999999999999996</c:v>
                </c:pt>
                <c:pt idx="105">
                  <c:v>3.9</c:v>
                </c:pt>
                <c:pt idx="106">
                  <c:v>4.9000000000000004</c:v>
                </c:pt>
                <c:pt idx="107">
                  <c:v>5.4</c:v>
                </c:pt>
                <c:pt idx="108">
                  <c:v>4.2</c:v>
                </c:pt>
                <c:pt idx="109">
                  <c:v>3.1</c:v>
                </c:pt>
                <c:pt idx="110">
                  <c:v>4.0999999999999996</c:v>
                </c:pt>
                <c:pt idx="111">
                  <c:v>3.9</c:v>
                </c:pt>
                <c:pt idx="112">
                  <c:v>4.5</c:v>
                </c:pt>
                <c:pt idx="113">
                  <c:v>4.2</c:v>
                </c:pt>
                <c:pt idx="114">
                  <c:v>3.6</c:v>
                </c:pt>
                <c:pt idx="115">
                  <c:v>3.7</c:v>
                </c:pt>
                <c:pt idx="116">
                  <c:v>4.2</c:v>
                </c:pt>
                <c:pt idx="117">
                  <c:v>2.9</c:v>
                </c:pt>
                <c:pt idx="118">
                  <c:v>3.1</c:v>
                </c:pt>
                <c:pt idx="119">
                  <c:v>3</c:v>
                </c:pt>
                <c:pt idx="120">
                  <c:v>5.5</c:v>
                </c:pt>
                <c:pt idx="121">
                  <c:v>3.5</c:v>
                </c:pt>
                <c:pt idx="122">
                  <c:v>2.6</c:v>
                </c:pt>
                <c:pt idx="123">
                  <c:v>4.5999999999999996</c:v>
                </c:pt>
                <c:pt idx="124">
                  <c:v>2.5</c:v>
                </c:pt>
                <c:pt idx="125">
                  <c:v>3.1</c:v>
                </c:pt>
                <c:pt idx="126">
                  <c:v>4.3</c:v>
                </c:pt>
                <c:pt idx="127">
                  <c:v>2.9</c:v>
                </c:pt>
                <c:pt idx="128">
                  <c:v>4.3</c:v>
                </c:pt>
                <c:pt idx="129">
                  <c:v>2.1</c:v>
                </c:pt>
                <c:pt idx="130">
                  <c:v>4</c:v>
                </c:pt>
                <c:pt idx="131">
                  <c:v>4.7</c:v>
                </c:pt>
                <c:pt idx="132">
                  <c:v>1.6</c:v>
                </c:pt>
                <c:pt idx="133">
                  <c:v>3.3</c:v>
                </c:pt>
                <c:pt idx="134">
                  <c:v>4.2</c:v>
                </c:pt>
                <c:pt idx="135">
                  <c:v>4.4000000000000004</c:v>
                </c:pt>
                <c:pt idx="136">
                  <c:v>2.1</c:v>
                </c:pt>
                <c:pt idx="137">
                  <c:v>3.9</c:v>
                </c:pt>
                <c:pt idx="138">
                  <c:v>2.4</c:v>
                </c:pt>
                <c:pt idx="139">
                  <c:v>3.9</c:v>
                </c:pt>
                <c:pt idx="140">
                  <c:v>4.5</c:v>
                </c:pt>
                <c:pt idx="141">
                  <c:v>4</c:v>
                </c:pt>
                <c:pt idx="142">
                  <c:v>4.5</c:v>
                </c:pt>
                <c:pt idx="143">
                  <c:v>4.2</c:v>
                </c:pt>
                <c:pt idx="144">
                  <c:v>3.5</c:v>
                </c:pt>
                <c:pt idx="145">
                  <c:v>3.5</c:v>
                </c:pt>
                <c:pt idx="146">
                  <c:v>3.3</c:v>
                </c:pt>
                <c:pt idx="147">
                  <c:v>3.3</c:v>
                </c:pt>
                <c:pt idx="148">
                  <c:v>4.5</c:v>
                </c:pt>
                <c:pt idx="149">
                  <c:v>4</c:v>
                </c:pt>
                <c:pt idx="150">
                  <c:v>4.2</c:v>
                </c:pt>
                <c:pt idx="151">
                  <c:v>3.7</c:v>
                </c:pt>
                <c:pt idx="152">
                  <c:v>2.5</c:v>
                </c:pt>
                <c:pt idx="153">
                  <c:v>3.9</c:v>
                </c:pt>
                <c:pt idx="154">
                  <c:v>3.4</c:v>
                </c:pt>
                <c:pt idx="155">
                  <c:v>3.6</c:v>
                </c:pt>
                <c:pt idx="156">
                  <c:v>3.1</c:v>
                </c:pt>
                <c:pt idx="157">
                  <c:v>3.7</c:v>
                </c:pt>
                <c:pt idx="158">
                  <c:v>4.3</c:v>
                </c:pt>
                <c:pt idx="159">
                  <c:v>3.9</c:v>
                </c:pt>
                <c:pt idx="160">
                  <c:v>3.4</c:v>
                </c:pt>
                <c:pt idx="161">
                  <c:v>5.2</c:v>
                </c:pt>
                <c:pt idx="162">
                  <c:v>3.1</c:v>
                </c:pt>
                <c:pt idx="163">
                  <c:v>3</c:v>
                </c:pt>
                <c:pt idx="164">
                  <c:v>3</c:v>
                </c:pt>
                <c:pt idx="165">
                  <c:v>3.1</c:v>
                </c:pt>
                <c:pt idx="166">
                  <c:v>2.7</c:v>
                </c:pt>
                <c:pt idx="167">
                  <c:v>2</c:v>
                </c:pt>
                <c:pt idx="168">
                  <c:v>3</c:v>
                </c:pt>
                <c:pt idx="169">
                  <c:v>3.5</c:v>
                </c:pt>
                <c:pt idx="170">
                  <c:v>3.7</c:v>
                </c:pt>
                <c:pt idx="171">
                  <c:v>3.8</c:v>
                </c:pt>
                <c:pt idx="172">
                  <c:v>3.9</c:v>
                </c:pt>
                <c:pt idx="173">
                  <c:v>3.6</c:v>
                </c:pt>
                <c:pt idx="174">
                  <c:v>3.4</c:v>
                </c:pt>
                <c:pt idx="175">
                  <c:v>3.9</c:v>
                </c:pt>
                <c:pt idx="176">
                  <c:v>4.5</c:v>
                </c:pt>
                <c:pt idx="177">
                  <c:v>4.0999999999999996</c:v>
                </c:pt>
                <c:pt idx="178">
                  <c:v>3.8</c:v>
                </c:pt>
                <c:pt idx="179">
                  <c:v>4.3</c:v>
                </c:pt>
                <c:pt idx="180">
                  <c:v>4.2</c:v>
                </c:pt>
                <c:pt idx="181">
                  <c:v>4.4000000000000004</c:v>
                </c:pt>
                <c:pt idx="182">
                  <c:v>4.3</c:v>
                </c:pt>
                <c:pt idx="183">
                  <c:v>4.3</c:v>
                </c:pt>
                <c:pt idx="184">
                  <c:v>3.6</c:v>
                </c:pt>
                <c:pt idx="185">
                  <c:v>4.2</c:v>
                </c:pt>
                <c:pt idx="186">
                  <c:v>3.3</c:v>
                </c:pt>
                <c:pt idx="187">
                  <c:v>2.8</c:v>
                </c:pt>
                <c:pt idx="188">
                  <c:v>4.5999999999999996</c:v>
                </c:pt>
                <c:pt idx="189">
                  <c:v>4.2</c:v>
                </c:pt>
                <c:pt idx="190">
                  <c:v>2.9</c:v>
                </c:pt>
                <c:pt idx="191">
                  <c:v>4.4000000000000004</c:v>
                </c:pt>
                <c:pt idx="192">
                  <c:v>2.8</c:v>
                </c:pt>
                <c:pt idx="193">
                  <c:v>3.3</c:v>
                </c:pt>
                <c:pt idx="194">
                  <c:v>3</c:v>
                </c:pt>
                <c:pt idx="195">
                  <c:v>4</c:v>
                </c:pt>
                <c:pt idx="196">
                  <c:v>5.4</c:v>
                </c:pt>
                <c:pt idx="197">
                  <c:v>4.2</c:v>
                </c:pt>
                <c:pt idx="198">
                  <c:v>4.9000000000000004</c:v>
                </c:pt>
                <c:pt idx="199">
                  <c:v>4.2</c:v>
                </c:pt>
              </c:numCache>
            </c:numRef>
          </c:xVal>
          <c:yVal>
            <c:numRef>
              <c:f>Dataset!$Q$2:$Q$201</c:f>
              <c:numCache>
                <c:formatCode>0.0</c:formatCode>
                <c:ptCount val="200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67-4865-A7C5-3B6494232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353328"/>
        <c:axId val="598210608"/>
      </c:scatterChart>
      <c:valAx>
        <c:axId val="80535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Shipping</a:t>
                </a:r>
                <a:r>
                  <a:rPr lang="en-AU" baseline="0"/>
                  <a:t> Speed</a:t>
                </a:r>
              </a:p>
              <a:p>
                <a:pPr>
                  <a:defRPr/>
                </a:pPr>
                <a:r>
                  <a:rPr lang="en-AU" baseline="0"/>
                  <a:t>(Scale 1 = Very Slow to 10 = Very Fast)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10608"/>
        <c:crosses val="autoZero"/>
        <c:crossBetween val="midCat"/>
      </c:valAx>
      <c:valAx>
        <c:axId val="5982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Order Qty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35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Shipping Cost v. Order Qty</a:t>
            </a:r>
          </a:p>
        </c:rich>
      </c:tx>
      <c:layout>
        <c:manualLayout>
          <c:xMode val="edge"/>
          <c:yMode val="edge"/>
          <c:x val="0.28939148137390819"/>
          <c:y val="3.35428444974836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Dataset!$O$2:$O$201</c:f>
              <c:numCache>
                <c:formatCode>0.0</c:formatCode>
                <c:ptCount val="200"/>
                <c:pt idx="0">
                  <c:v>5.9</c:v>
                </c:pt>
                <c:pt idx="1">
                  <c:v>7.2</c:v>
                </c:pt>
                <c:pt idx="2">
                  <c:v>5.6</c:v>
                </c:pt>
                <c:pt idx="3">
                  <c:v>3.7</c:v>
                </c:pt>
                <c:pt idx="4">
                  <c:v>6.9</c:v>
                </c:pt>
                <c:pt idx="5">
                  <c:v>4.0999999999999996</c:v>
                </c:pt>
                <c:pt idx="6">
                  <c:v>2.6</c:v>
                </c:pt>
                <c:pt idx="7">
                  <c:v>4.8</c:v>
                </c:pt>
                <c:pt idx="8">
                  <c:v>6.7</c:v>
                </c:pt>
                <c:pt idx="9">
                  <c:v>6.1</c:v>
                </c:pt>
                <c:pt idx="10">
                  <c:v>4.8</c:v>
                </c:pt>
                <c:pt idx="11">
                  <c:v>3.9</c:v>
                </c:pt>
                <c:pt idx="12">
                  <c:v>6.9</c:v>
                </c:pt>
                <c:pt idx="13">
                  <c:v>5.5</c:v>
                </c:pt>
                <c:pt idx="14">
                  <c:v>6.9</c:v>
                </c:pt>
                <c:pt idx="15">
                  <c:v>6.8</c:v>
                </c:pt>
                <c:pt idx="16">
                  <c:v>6</c:v>
                </c:pt>
                <c:pt idx="17">
                  <c:v>7.2</c:v>
                </c:pt>
                <c:pt idx="18">
                  <c:v>6.4</c:v>
                </c:pt>
                <c:pt idx="19">
                  <c:v>6</c:v>
                </c:pt>
                <c:pt idx="20">
                  <c:v>5.2</c:v>
                </c:pt>
                <c:pt idx="21">
                  <c:v>7.7</c:v>
                </c:pt>
                <c:pt idx="22">
                  <c:v>5.0999999999999996</c:v>
                </c:pt>
                <c:pt idx="23">
                  <c:v>7.2</c:v>
                </c:pt>
                <c:pt idx="24">
                  <c:v>4.7</c:v>
                </c:pt>
                <c:pt idx="25">
                  <c:v>6.1</c:v>
                </c:pt>
                <c:pt idx="26">
                  <c:v>5.8</c:v>
                </c:pt>
                <c:pt idx="27">
                  <c:v>5.5</c:v>
                </c:pt>
                <c:pt idx="28">
                  <c:v>6</c:v>
                </c:pt>
                <c:pt idx="29">
                  <c:v>4</c:v>
                </c:pt>
                <c:pt idx="30">
                  <c:v>4.3</c:v>
                </c:pt>
                <c:pt idx="31">
                  <c:v>4.5</c:v>
                </c:pt>
                <c:pt idx="32">
                  <c:v>5.3</c:v>
                </c:pt>
                <c:pt idx="33">
                  <c:v>5.7</c:v>
                </c:pt>
                <c:pt idx="34">
                  <c:v>5</c:v>
                </c:pt>
                <c:pt idx="35">
                  <c:v>4.3</c:v>
                </c:pt>
                <c:pt idx="36">
                  <c:v>4.5999999999999996</c:v>
                </c:pt>
                <c:pt idx="37">
                  <c:v>8.1</c:v>
                </c:pt>
                <c:pt idx="38">
                  <c:v>6.2</c:v>
                </c:pt>
                <c:pt idx="39">
                  <c:v>4.8</c:v>
                </c:pt>
                <c:pt idx="40">
                  <c:v>5.5</c:v>
                </c:pt>
                <c:pt idx="41">
                  <c:v>5.4</c:v>
                </c:pt>
                <c:pt idx="42">
                  <c:v>6.8</c:v>
                </c:pt>
                <c:pt idx="43">
                  <c:v>6.9</c:v>
                </c:pt>
                <c:pt idx="44">
                  <c:v>6.5</c:v>
                </c:pt>
                <c:pt idx="45">
                  <c:v>5.9</c:v>
                </c:pt>
                <c:pt idx="46">
                  <c:v>6.3</c:v>
                </c:pt>
                <c:pt idx="47">
                  <c:v>7.5</c:v>
                </c:pt>
                <c:pt idx="48">
                  <c:v>6.1</c:v>
                </c:pt>
                <c:pt idx="49">
                  <c:v>5.8</c:v>
                </c:pt>
                <c:pt idx="50">
                  <c:v>4.2</c:v>
                </c:pt>
                <c:pt idx="51">
                  <c:v>7.4</c:v>
                </c:pt>
                <c:pt idx="52">
                  <c:v>6.1</c:v>
                </c:pt>
                <c:pt idx="53">
                  <c:v>4.4000000000000004</c:v>
                </c:pt>
                <c:pt idx="54">
                  <c:v>5.8</c:v>
                </c:pt>
                <c:pt idx="55">
                  <c:v>5.7</c:v>
                </c:pt>
                <c:pt idx="56">
                  <c:v>7.7</c:v>
                </c:pt>
                <c:pt idx="57">
                  <c:v>5.8</c:v>
                </c:pt>
                <c:pt idx="58">
                  <c:v>3.7</c:v>
                </c:pt>
                <c:pt idx="59">
                  <c:v>6.9</c:v>
                </c:pt>
                <c:pt idx="60">
                  <c:v>6.1</c:v>
                </c:pt>
                <c:pt idx="61">
                  <c:v>5</c:v>
                </c:pt>
                <c:pt idx="62">
                  <c:v>5.0999999999999996</c:v>
                </c:pt>
                <c:pt idx="63">
                  <c:v>4.5</c:v>
                </c:pt>
                <c:pt idx="64">
                  <c:v>4.0999999999999996</c:v>
                </c:pt>
                <c:pt idx="65">
                  <c:v>6.7</c:v>
                </c:pt>
                <c:pt idx="66">
                  <c:v>5.5</c:v>
                </c:pt>
                <c:pt idx="67">
                  <c:v>5.4</c:v>
                </c:pt>
                <c:pt idx="68">
                  <c:v>3.5</c:v>
                </c:pt>
                <c:pt idx="69">
                  <c:v>5.3</c:v>
                </c:pt>
                <c:pt idx="70">
                  <c:v>5.9</c:v>
                </c:pt>
                <c:pt idx="71">
                  <c:v>3.7</c:v>
                </c:pt>
                <c:pt idx="72">
                  <c:v>6.6</c:v>
                </c:pt>
                <c:pt idx="73">
                  <c:v>7.6</c:v>
                </c:pt>
                <c:pt idx="74">
                  <c:v>5.5</c:v>
                </c:pt>
                <c:pt idx="75">
                  <c:v>5</c:v>
                </c:pt>
                <c:pt idx="76">
                  <c:v>4.5999999999999996</c:v>
                </c:pt>
                <c:pt idx="77">
                  <c:v>6.2</c:v>
                </c:pt>
                <c:pt idx="78">
                  <c:v>7.6</c:v>
                </c:pt>
                <c:pt idx="79">
                  <c:v>4.0999999999999996</c:v>
                </c:pt>
                <c:pt idx="80">
                  <c:v>4.8</c:v>
                </c:pt>
                <c:pt idx="81">
                  <c:v>4.9000000000000004</c:v>
                </c:pt>
                <c:pt idx="82">
                  <c:v>3.9</c:v>
                </c:pt>
                <c:pt idx="83">
                  <c:v>3.6</c:v>
                </c:pt>
                <c:pt idx="84">
                  <c:v>6.6</c:v>
                </c:pt>
                <c:pt idx="85">
                  <c:v>4.5</c:v>
                </c:pt>
                <c:pt idx="86">
                  <c:v>3</c:v>
                </c:pt>
                <c:pt idx="87">
                  <c:v>6.7</c:v>
                </c:pt>
                <c:pt idx="88">
                  <c:v>5.4</c:v>
                </c:pt>
                <c:pt idx="89">
                  <c:v>7</c:v>
                </c:pt>
                <c:pt idx="90">
                  <c:v>4.0999999999999996</c:v>
                </c:pt>
                <c:pt idx="91">
                  <c:v>2.6</c:v>
                </c:pt>
                <c:pt idx="92">
                  <c:v>5.3</c:v>
                </c:pt>
                <c:pt idx="93">
                  <c:v>7</c:v>
                </c:pt>
                <c:pt idx="94">
                  <c:v>4.5999999999999996</c:v>
                </c:pt>
                <c:pt idx="95">
                  <c:v>5.3</c:v>
                </c:pt>
                <c:pt idx="96">
                  <c:v>5</c:v>
                </c:pt>
                <c:pt idx="97">
                  <c:v>3.2</c:v>
                </c:pt>
                <c:pt idx="98">
                  <c:v>5.3</c:v>
                </c:pt>
                <c:pt idx="99">
                  <c:v>5.0999999999999996</c:v>
                </c:pt>
                <c:pt idx="100">
                  <c:v>4.9000000000000004</c:v>
                </c:pt>
                <c:pt idx="101">
                  <c:v>5.2</c:v>
                </c:pt>
                <c:pt idx="102">
                  <c:v>4.7</c:v>
                </c:pt>
                <c:pt idx="103">
                  <c:v>5.5</c:v>
                </c:pt>
                <c:pt idx="104">
                  <c:v>6.8</c:v>
                </c:pt>
                <c:pt idx="105">
                  <c:v>5.9</c:v>
                </c:pt>
                <c:pt idx="106">
                  <c:v>6.5</c:v>
                </c:pt>
                <c:pt idx="107">
                  <c:v>8.6999999999999993</c:v>
                </c:pt>
                <c:pt idx="108">
                  <c:v>5.5</c:v>
                </c:pt>
                <c:pt idx="109">
                  <c:v>5.5</c:v>
                </c:pt>
                <c:pt idx="110">
                  <c:v>7.1</c:v>
                </c:pt>
                <c:pt idx="111">
                  <c:v>6.6</c:v>
                </c:pt>
                <c:pt idx="112">
                  <c:v>5.2</c:v>
                </c:pt>
                <c:pt idx="113">
                  <c:v>5.6</c:v>
                </c:pt>
                <c:pt idx="114">
                  <c:v>4.9000000000000004</c:v>
                </c:pt>
                <c:pt idx="115">
                  <c:v>5.4</c:v>
                </c:pt>
                <c:pt idx="116">
                  <c:v>7.7</c:v>
                </c:pt>
                <c:pt idx="117">
                  <c:v>4.0999999999999996</c:v>
                </c:pt>
                <c:pt idx="118">
                  <c:v>4.2</c:v>
                </c:pt>
                <c:pt idx="119">
                  <c:v>3.9</c:v>
                </c:pt>
                <c:pt idx="120">
                  <c:v>7</c:v>
                </c:pt>
                <c:pt idx="121">
                  <c:v>6.2</c:v>
                </c:pt>
                <c:pt idx="122">
                  <c:v>3.4</c:v>
                </c:pt>
                <c:pt idx="123">
                  <c:v>7</c:v>
                </c:pt>
                <c:pt idx="124">
                  <c:v>4.2</c:v>
                </c:pt>
                <c:pt idx="125">
                  <c:v>4</c:v>
                </c:pt>
                <c:pt idx="126">
                  <c:v>6.6</c:v>
                </c:pt>
                <c:pt idx="127">
                  <c:v>4</c:v>
                </c:pt>
                <c:pt idx="128">
                  <c:v>6.2</c:v>
                </c:pt>
                <c:pt idx="129">
                  <c:v>2.6</c:v>
                </c:pt>
                <c:pt idx="130">
                  <c:v>6.1</c:v>
                </c:pt>
                <c:pt idx="131">
                  <c:v>6.9</c:v>
                </c:pt>
                <c:pt idx="132">
                  <c:v>3.6</c:v>
                </c:pt>
                <c:pt idx="133">
                  <c:v>6.3</c:v>
                </c:pt>
                <c:pt idx="134">
                  <c:v>6</c:v>
                </c:pt>
                <c:pt idx="135">
                  <c:v>5.6</c:v>
                </c:pt>
                <c:pt idx="136">
                  <c:v>3.1</c:v>
                </c:pt>
                <c:pt idx="137">
                  <c:v>5.7</c:v>
                </c:pt>
                <c:pt idx="138">
                  <c:v>3.3</c:v>
                </c:pt>
                <c:pt idx="139">
                  <c:v>4.8</c:v>
                </c:pt>
                <c:pt idx="140">
                  <c:v>6.3</c:v>
                </c:pt>
                <c:pt idx="141">
                  <c:v>5.8</c:v>
                </c:pt>
                <c:pt idx="142">
                  <c:v>6.9</c:v>
                </c:pt>
                <c:pt idx="143">
                  <c:v>5.0999999999999996</c:v>
                </c:pt>
                <c:pt idx="144">
                  <c:v>5.4</c:v>
                </c:pt>
                <c:pt idx="145">
                  <c:v>4.0999999999999996</c:v>
                </c:pt>
                <c:pt idx="146">
                  <c:v>4.7</c:v>
                </c:pt>
                <c:pt idx="147">
                  <c:v>4.7</c:v>
                </c:pt>
                <c:pt idx="148">
                  <c:v>6.2</c:v>
                </c:pt>
                <c:pt idx="149">
                  <c:v>5.8</c:v>
                </c:pt>
                <c:pt idx="150">
                  <c:v>5.7</c:v>
                </c:pt>
                <c:pt idx="151">
                  <c:v>5.4</c:v>
                </c:pt>
                <c:pt idx="152">
                  <c:v>3.8</c:v>
                </c:pt>
                <c:pt idx="153">
                  <c:v>5.4</c:v>
                </c:pt>
                <c:pt idx="154">
                  <c:v>5.3</c:v>
                </c:pt>
                <c:pt idx="155">
                  <c:v>5.8</c:v>
                </c:pt>
                <c:pt idx="156">
                  <c:v>4.4000000000000004</c:v>
                </c:pt>
                <c:pt idx="157">
                  <c:v>4.3</c:v>
                </c:pt>
                <c:pt idx="158">
                  <c:v>5.7</c:v>
                </c:pt>
                <c:pt idx="159">
                  <c:v>4.8</c:v>
                </c:pt>
                <c:pt idx="160">
                  <c:v>4.9000000000000004</c:v>
                </c:pt>
                <c:pt idx="161">
                  <c:v>6.4</c:v>
                </c:pt>
                <c:pt idx="162">
                  <c:v>4.9000000000000004</c:v>
                </c:pt>
                <c:pt idx="163">
                  <c:v>4</c:v>
                </c:pt>
                <c:pt idx="164">
                  <c:v>4</c:v>
                </c:pt>
                <c:pt idx="165">
                  <c:v>4.4000000000000004</c:v>
                </c:pt>
                <c:pt idx="166">
                  <c:v>3.7</c:v>
                </c:pt>
                <c:pt idx="167">
                  <c:v>3.4</c:v>
                </c:pt>
                <c:pt idx="168">
                  <c:v>4</c:v>
                </c:pt>
                <c:pt idx="169">
                  <c:v>4.3</c:v>
                </c:pt>
                <c:pt idx="170">
                  <c:v>5.6</c:v>
                </c:pt>
                <c:pt idx="171">
                  <c:v>5.8</c:v>
                </c:pt>
                <c:pt idx="172">
                  <c:v>5.3</c:v>
                </c:pt>
                <c:pt idx="173">
                  <c:v>4.2</c:v>
                </c:pt>
                <c:pt idx="174">
                  <c:v>4.7</c:v>
                </c:pt>
                <c:pt idx="175">
                  <c:v>4.2</c:v>
                </c:pt>
                <c:pt idx="176">
                  <c:v>5.8</c:v>
                </c:pt>
                <c:pt idx="177">
                  <c:v>5.8</c:v>
                </c:pt>
                <c:pt idx="178">
                  <c:v>5.3</c:v>
                </c:pt>
                <c:pt idx="179">
                  <c:v>6.1</c:v>
                </c:pt>
                <c:pt idx="180">
                  <c:v>6.3</c:v>
                </c:pt>
                <c:pt idx="181">
                  <c:v>6.4</c:v>
                </c:pt>
                <c:pt idx="182">
                  <c:v>6.7</c:v>
                </c:pt>
                <c:pt idx="183">
                  <c:v>5.8</c:v>
                </c:pt>
                <c:pt idx="184">
                  <c:v>5.0999999999999996</c:v>
                </c:pt>
                <c:pt idx="185">
                  <c:v>6.3</c:v>
                </c:pt>
                <c:pt idx="186">
                  <c:v>3.3</c:v>
                </c:pt>
                <c:pt idx="187">
                  <c:v>4</c:v>
                </c:pt>
                <c:pt idx="188">
                  <c:v>6.6</c:v>
                </c:pt>
                <c:pt idx="189">
                  <c:v>5.6</c:v>
                </c:pt>
                <c:pt idx="190">
                  <c:v>4.2</c:v>
                </c:pt>
                <c:pt idx="191">
                  <c:v>5.8</c:v>
                </c:pt>
                <c:pt idx="192">
                  <c:v>3.2</c:v>
                </c:pt>
                <c:pt idx="193">
                  <c:v>4.7</c:v>
                </c:pt>
                <c:pt idx="194">
                  <c:v>4</c:v>
                </c:pt>
                <c:pt idx="195">
                  <c:v>5.2</c:v>
                </c:pt>
                <c:pt idx="196">
                  <c:v>6</c:v>
                </c:pt>
                <c:pt idx="197">
                  <c:v>6.3</c:v>
                </c:pt>
                <c:pt idx="198">
                  <c:v>6.6</c:v>
                </c:pt>
                <c:pt idx="199">
                  <c:v>5.9</c:v>
                </c:pt>
              </c:numCache>
            </c:numRef>
          </c:xVal>
          <c:yVal>
            <c:numRef>
              <c:f>Dataset!$Q$2:$Q$201</c:f>
              <c:numCache>
                <c:formatCode>0.0</c:formatCode>
                <c:ptCount val="200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D-4854-9AF3-37907918F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784544"/>
        <c:axId val="598228496"/>
      </c:scatterChart>
      <c:valAx>
        <c:axId val="80778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Shipping Cost</a:t>
                </a:r>
              </a:p>
              <a:p>
                <a:pPr>
                  <a:defRPr/>
                </a:pPr>
                <a:r>
                  <a:rPr lang="en-AU"/>
                  <a:t>(Scale 1 = Not Affordable to 10 = Definitely Affordable)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28496"/>
        <c:crosses val="autoZero"/>
        <c:crossBetween val="midCat"/>
      </c:valAx>
      <c:valAx>
        <c:axId val="59822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Order Qty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78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Contract v. Order</a:t>
            </a:r>
            <a:r>
              <a:rPr lang="en-AU" baseline="0"/>
              <a:t> Qty</a:t>
            </a:r>
            <a:endParaRPr lang="en-AU"/>
          </a:p>
        </c:rich>
      </c:tx>
      <c:layout>
        <c:manualLayout>
          <c:xMode val="edge"/>
          <c:yMode val="edge"/>
          <c:x val="0.33543819895238786"/>
          <c:y val="3.9051718680762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Dataset!$P$2:$P$201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Dataset!$Q$2:$Q$201</c:f>
              <c:numCache>
                <c:formatCode>0.0</c:formatCode>
                <c:ptCount val="200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77-43A8-84F6-77C489DF1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779344"/>
        <c:axId val="598250960"/>
      </c:scatterChart>
      <c:valAx>
        <c:axId val="80777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Contract (0 = No, 1 = Yes</a:t>
                </a:r>
                <a:r>
                  <a:rPr lang="en-AU" baseline="0"/>
                  <a:t>)</a:t>
                </a:r>
                <a:r>
                  <a:rPr lang="en-AU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50960"/>
        <c:crosses val="autoZero"/>
        <c:crossBetween val="midCat"/>
      </c:valAx>
      <c:valAx>
        <c:axId val="59825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Order Qty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77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Social Media Present v. Brand</a:t>
            </a:r>
            <a:r>
              <a:rPr lang="en-AU" baseline="0"/>
              <a:t> Image</a:t>
            </a:r>
            <a:endParaRPr lang="en-AU"/>
          </a:p>
        </c:rich>
      </c:tx>
      <c:layout>
        <c:manualLayout>
          <c:xMode val="edge"/>
          <c:yMode val="edge"/>
          <c:x val="7.3131889763779545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1008967629046367E-2"/>
                  <c:y val="-0.19809492563429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</c:numRef>
          </c:xVal>
          <c:yVal>
            <c:numRef>
              <c:f>Dataset!$J$2:$J$201</c:f>
              <c:numCache>
                <c:formatCode>0.0</c:formatCode>
                <c:ptCount val="200"/>
                <c:pt idx="0">
                  <c:v>6</c:v>
                </c:pt>
                <c:pt idx="1">
                  <c:v>3.1</c:v>
                </c:pt>
                <c:pt idx="2">
                  <c:v>5.8</c:v>
                </c:pt>
                <c:pt idx="3">
                  <c:v>4.5</c:v>
                </c:pt>
                <c:pt idx="4">
                  <c:v>4.5</c:v>
                </c:pt>
                <c:pt idx="5">
                  <c:v>3.7</c:v>
                </c:pt>
                <c:pt idx="6">
                  <c:v>5.4</c:v>
                </c:pt>
                <c:pt idx="7">
                  <c:v>5.0999999999999996</c:v>
                </c:pt>
                <c:pt idx="8">
                  <c:v>5.8</c:v>
                </c:pt>
                <c:pt idx="9">
                  <c:v>5.7</c:v>
                </c:pt>
                <c:pt idx="10">
                  <c:v>4.5999999999999996</c:v>
                </c:pt>
                <c:pt idx="11">
                  <c:v>6.4</c:v>
                </c:pt>
                <c:pt idx="12">
                  <c:v>6.6</c:v>
                </c:pt>
                <c:pt idx="13">
                  <c:v>4.8</c:v>
                </c:pt>
                <c:pt idx="14">
                  <c:v>5.9</c:v>
                </c:pt>
                <c:pt idx="15">
                  <c:v>3.8</c:v>
                </c:pt>
                <c:pt idx="16">
                  <c:v>5.0999999999999996</c:v>
                </c:pt>
                <c:pt idx="17">
                  <c:v>5.5</c:v>
                </c:pt>
                <c:pt idx="18">
                  <c:v>5.6</c:v>
                </c:pt>
                <c:pt idx="19">
                  <c:v>7.1</c:v>
                </c:pt>
                <c:pt idx="20">
                  <c:v>5</c:v>
                </c:pt>
                <c:pt idx="21">
                  <c:v>7.8</c:v>
                </c:pt>
                <c:pt idx="22">
                  <c:v>4.7</c:v>
                </c:pt>
                <c:pt idx="23">
                  <c:v>4.5</c:v>
                </c:pt>
                <c:pt idx="24">
                  <c:v>5.3</c:v>
                </c:pt>
                <c:pt idx="25">
                  <c:v>5.3</c:v>
                </c:pt>
                <c:pt idx="26">
                  <c:v>3.7</c:v>
                </c:pt>
                <c:pt idx="27">
                  <c:v>4.2</c:v>
                </c:pt>
                <c:pt idx="28">
                  <c:v>3.7</c:v>
                </c:pt>
                <c:pt idx="29">
                  <c:v>4.5999999999999996</c:v>
                </c:pt>
                <c:pt idx="30">
                  <c:v>4.7</c:v>
                </c:pt>
                <c:pt idx="31">
                  <c:v>3.8</c:v>
                </c:pt>
                <c:pt idx="32">
                  <c:v>4.9000000000000004</c:v>
                </c:pt>
                <c:pt idx="33">
                  <c:v>4.7</c:v>
                </c:pt>
                <c:pt idx="34">
                  <c:v>6.8</c:v>
                </c:pt>
                <c:pt idx="35">
                  <c:v>2.9</c:v>
                </c:pt>
                <c:pt idx="36">
                  <c:v>4.5</c:v>
                </c:pt>
                <c:pt idx="37">
                  <c:v>5.5</c:v>
                </c:pt>
                <c:pt idx="38">
                  <c:v>5</c:v>
                </c:pt>
                <c:pt idx="39">
                  <c:v>6.4</c:v>
                </c:pt>
                <c:pt idx="40">
                  <c:v>5.2</c:v>
                </c:pt>
                <c:pt idx="41">
                  <c:v>4.9000000000000004</c:v>
                </c:pt>
                <c:pt idx="42">
                  <c:v>6.3</c:v>
                </c:pt>
                <c:pt idx="43">
                  <c:v>7.8</c:v>
                </c:pt>
                <c:pt idx="44">
                  <c:v>3</c:v>
                </c:pt>
                <c:pt idx="45">
                  <c:v>5.5</c:v>
                </c:pt>
                <c:pt idx="46">
                  <c:v>4.5</c:v>
                </c:pt>
                <c:pt idx="47">
                  <c:v>6</c:v>
                </c:pt>
                <c:pt idx="48">
                  <c:v>6.7</c:v>
                </c:pt>
                <c:pt idx="49">
                  <c:v>5.8</c:v>
                </c:pt>
                <c:pt idx="50">
                  <c:v>4.8</c:v>
                </c:pt>
                <c:pt idx="51">
                  <c:v>3.1</c:v>
                </c:pt>
                <c:pt idx="52">
                  <c:v>4.5999999999999996</c:v>
                </c:pt>
                <c:pt idx="53">
                  <c:v>4.7</c:v>
                </c:pt>
                <c:pt idx="54">
                  <c:v>4.7</c:v>
                </c:pt>
                <c:pt idx="55">
                  <c:v>5.5</c:v>
                </c:pt>
                <c:pt idx="56">
                  <c:v>6.9</c:v>
                </c:pt>
                <c:pt idx="57">
                  <c:v>5.4</c:v>
                </c:pt>
                <c:pt idx="58">
                  <c:v>4.5</c:v>
                </c:pt>
                <c:pt idx="59">
                  <c:v>3.5</c:v>
                </c:pt>
                <c:pt idx="60">
                  <c:v>3.8</c:v>
                </c:pt>
                <c:pt idx="61">
                  <c:v>5.9</c:v>
                </c:pt>
                <c:pt idx="62">
                  <c:v>4.8</c:v>
                </c:pt>
                <c:pt idx="63">
                  <c:v>3.4</c:v>
                </c:pt>
                <c:pt idx="64">
                  <c:v>4.8</c:v>
                </c:pt>
                <c:pt idx="65">
                  <c:v>6</c:v>
                </c:pt>
                <c:pt idx="66">
                  <c:v>5.0999999999999996</c:v>
                </c:pt>
                <c:pt idx="67">
                  <c:v>4.9000000000000004</c:v>
                </c:pt>
                <c:pt idx="68">
                  <c:v>4.5</c:v>
                </c:pt>
                <c:pt idx="69">
                  <c:v>5.3</c:v>
                </c:pt>
                <c:pt idx="70">
                  <c:v>7.1</c:v>
                </c:pt>
                <c:pt idx="71">
                  <c:v>4.5</c:v>
                </c:pt>
                <c:pt idx="72">
                  <c:v>6</c:v>
                </c:pt>
                <c:pt idx="73">
                  <c:v>6.7</c:v>
                </c:pt>
                <c:pt idx="74">
                  <c:v>6</c:v>
                </c:pt>
                <c:pt idx="75">
                  <c:v>4.8</c:v>
                </c:pt>
                <c:pt idx="76">
                  <c:v>5</c:v>
                </c:pt>
                <c:pt idx="77">
                  <c:v>4.9000000000000004</c:v>
                </c:pt>
                <c:pt idx="78">
                  <c:v>5.9</c:v>
                </c:pt>
                <c:pt idx="79">
                  <c:v>5.9</c:v>
                </c:pt>
                <c:pt idx="80">
                  <c:v>4.8</c:v>
                </c:pt>
                <c:pt idx="81">
                  <c:v>4.5999999999999996</c:v>
                </c:pt>
                <c:pt idx="82">
                  <c:v>4</c:v>
                </c:pt>
                <c:pt idx="83">
                  <c:v>5</c:v>
                </c:pt>
                <c:pt idx="84">
                  <c:v>4.3</c:v>
                </c:pt>
                <c:pt idx="85">
                  <c:v>4.5</c:v>
                </c:pt>
                <c:pt idx="86">
                  <c:v>4.9000000000000004</c:v>
                </c:pt>
                <c:pt idx="87">
                  <c:v>4.3</c:v>
                </c:pt>
                <c:pt idx="88">
                  <c:v>4.5999999999999996</c:v>
                </c:pt>
                <c:pt idx="89">
                  <c:v>8.1999999999999993</c:v>
                </c:pt>
                <c:pt idx="90">
                  <c:v>5.4</c:v>
                </c:pt>
                <c:pt idx="91">
                  <c:v>4.5</c:v>
                </c:pt>
                <c:pt idx="92">
                  <c:v>4.8</c:v>
                </c:pt>
                <c:pt idx="93">
                  <c:v>5.9</c:v>
                </c:pt>
                <c:pt idx="94">
                  <c:v>5.5</c:v>
                </c:pt>
                <c:pt idx="95">
                  <c:v>5.7</c:v>
                </c:pt>
                <c:pt idx="96">
                  <c:v>4.8</c:v>
                </c:pt>
                <c:pt idx="97">
                  <c:v>2.9</c:v>
                </c:pt>
                <c:pt idx="98">
                  <c:v>7.1</c:v>
                </c:pt>
                <c:pt idx="99">
                  <c:v>4.8</c:v>
                </c:pt>
                <c:pt idx="100">
                  <c:v>4.5999999999999996</c:v>
                </c:pt>
                <c:pt idx="101">
                  <c:v>6.2</c:v>
                </c:pt>
                <c:pt idx="102">
                  <c:v>7</c:v>
                </c:pt>
                <c:pt idx="103">
                  <c:v>6.6</c:v>
                </c:pt>
                <c:pt idx="104">
                  <c:v>6</c:v>
                </c:pt>
                <c:pt idx="105">
                  <c:v>5.2</c:v>
                </c:pt>
                <c:pt idx="106">
                  <c:v>5.5</c:v>
                </c:pt>
                <c:pt idx="107">
                  <c:v>6.2</c:v>
                </c:pt>
                <c:pt idx="108">
                  <c:v>4.8</c:v>
                </c:pt>
                <c:pt idx="109">
                  <c:v>4.5</c:v>
                </c:pt>
                <c:pt idx="110">
                  <c:v>6.1</c:v>
                </c:pt>
                <c:pt idx="111">
                  <c:v>4.5</c:v>
                </c:pt>
                <c:pt idx="112">
                  <c:v>5</c:v>
                </c:pt>
                <c:pt idx="113">
                  <c:v>6.9</c:v>
                </c:pt>
                <c:pt idx="114">
                  <c:v>5.9</c:v>
                </c:pt>
                <c:pt idx="115">
                  <c:v>7</c:v>
                </c:pt>
                <c:pt idx="116">
                  <c:v>6.2</c:v>
                </c:pt>
                <c:pt idx="117">
                  <c:v>6.1</c:v>
                </c:pt>
                <c:pt idx="118">
                  <c:v>5</c:v>
                </c:pt>
                <c:pt idx="119">
                  <c:v>3.8</c:v>
                </c:pt>
                <c:pt idx="120">
                  <c:v>6.9</c:v>
                </c:pt>
                <c:pt idx="121">
                  <c:v>4.8</c:v>
                </c:pt>
                <c:pt idx="122">
                  <c:v>3.4</c:v>
                </c:pt>
                <c:pt idx="123">
                  <c:v>4.5999999999999996</c:v>
                </c:pt>
                <c:pt idx="124">
                  <c:v>4.7</c:v>
                </c:pt>
                <c:pt idx="125">
                  <c:v>6.1</c:v>
                </c:pt>
                <c:pt idx="126">
                  <c:v>5.8</c:v>
                </c:pt>
                <c:pt idx="127">
                  <c:v>6.1</c:v>
                </c:pt>
                <c:pt idx="128">
                  <c:v>7.8</c:v>
                </c:pt>
                <c:pt idx="129">
                  <c:v>2.5</c:v>
                </c:pt>
                <c:pt idx="130">
                  <c:v>4.7</c:v>
                </c:pt>
                <c:pt idx="131">
                  <c:v>3</c:v>
                </c:pt>
                <c:pt idx="132">
                  <c:v>5</c:v>
                </c:pt>
                <c:pt idx="133">
                  <c:v>6.6</c:v>
                </c:pt>
                <c:pt idx="134">
                  <c:v>4.2</c:v>
                </c:pt>
                <c:pt idx="135">
                  <c:v>4.7</c:v>
                </c:pt>
                <c:pt idx="136">
                  <c:v>2.5</c:v>
                </c:pt>
                <c:pt idx="137">
                  <c:v>7.1</c:v>
                </c:pt>
                <c:pt idx="138">
                  <c:v>4.5</c:v>
                </c:pt>
                <c:pt idx="139">
                  <c:v>5</c:v>
                </c:pt>
                <c:pt idx="140">
                  <c:v>5.6</c:v>
                </c:pt>
                <c:pt idx="141">
                  <c:v>3.5</c:v>
                </c:pt>
                <c:pt idx="142">
                  <c:v>5.8</c:v>
                </c:pt>
                <c:pt idx="143">
                  <c:v>4.5</c:v>
                </c:pt>
                <c:pt idx="144">
                  <c:v>4.5</c:v>
                </c:pt>
                <c:pt idx="145">
                  <c:v>4.5</c:v>
                </c:pt>
                <c:pt idx="146">
                  <c:v>6.6</c:v>
                </c:pt>
                <c:pt idx="147">
                  <c:v>5.4</c:v>
                </c:pt>
                <c:pt idx="148">
                  <c:v>7.8</c:v>
                </c:pt>
                <c:pt idx="149">
                  <c:v>5.3</c:v>
                </c:pt>
                <c:pt idx="150">
                  <c:v>6.9</c:v>
                </c:pt>
                <c:pt idx="151">
                  <c:v>5.0999999999999996</c:v>
                </c:pt>
                <c:pt idx="152">
                  <c:v>4.7</c:v>
                </c:pt>
                <c:pt idx="153">
                  <c:v>4.5</c:v>
                </c:pt>
                <c:pt idx="154">
                  <c:v>6.6</c:v>
                </c:pt>
                <c:pt idx="155">
                  <c:v>4.7</c:v>
                </c:pt>
                <c:pt idx="156">
                  <c:v>4.9000000000000004</c:v>
                </c:pt>
                <c:pt idx="157">
                  <c:v>4.8</c:v>
                </c:pt>
                <c:pt idx="158">
                  <c:v>4.9000000000000004</c:v>
                </c:pt>
                <c:pt idx="159">
                  <c:v>4.5999999999999996</c:v>
                </c:pt>
                <c:pt idx="160">
                  <c:v>4.9000000000000004</c:v>
                </c:pt>
                <c:pt idx="161">
                  <c:v>5.9</c:v>
                </c:pt>
                <c:pt idx="162">
                  <c:v>6.1</c:v>
                </c:pt>
                <c:pt idx="163">
                  <c:v>6</c:v>
                </c:pt>
                <c:pt idx="164">
                  <c:v>6</c:v>
                </c:pt>
                <c:pt idx="165">
                  <c:v>5</c:v>
                </c:pt>
                <c:pt idx="166">
                  <c:v>5.9</c:v>
                </c:pt>
                <c:pt idx="167">
                  <c:v>5.4</c:v>
                </c:pt>
                <c:pt idx="168">
                  <c:v>4</c:v>
                </c:pt>
                <c:pt idx="169">
                  <c:v>6.8</c:v>
                </c:pt>
                <c:pt idx="170">
                  <c:v>4.2</c:v>
                </c:pt>
                <c:pt idx="171">
                  <c:v>3.3</c:v>
                </c:pt>
                <c:pt idx="172">
                  <c:v>6.7</c:v>
                </c:pt>
                <c:pt idx="173">
                  <c:v>5.7</c:v>
                </c:pt>
                <c:pt idx="174">
                  <c:v>6.6</c:v>
                </c:pt>
                <c:pt idx="175">
                  <c:v>6.7</c:v>
                </c:pt>
                <c:pt idx="176">
                  <c:v>4.5</c:v>
                </c:pt>
                <c:pt idx="177">
                  <c:v>6.1</c:v>
                </c:pt>
                <c:pt idx="178">
                  <c:v>3.3</c:v>
                </c:pt>
                <c:pt idx="179">
                  <c:v>7.8</c:v>
                </c:pt>
                <c:pt idx="180">
                  <c:v>4.2</c:v>
                </c:pt>
                <c:pt idx="181">
                  <c:v>4.7</c:v>
                </c:pt>
                <c:pt idx="182">
                  <c:v>7.8</c:v>
                </c:pt>
                <c:pt idx="183">
                  <c:v>6.3</c:v>
                </c:pt>
                <c:pt idx="184">
                  <c:v>4.7</c:v>
                </c:pt>
                <c:pt idx="185">
                  <c:v>4.5</c:v>
                </c:pt>
                <c:pt idx="186">
                  <c:v>3.7</c:v>
                </c:pt>
                <c:pt idx="187">
                  <c:v>4.8</c:v>
                </c:pt>
                <c:pt idx="188">
                  <c:v>5.8</c:v>
                </c:pt>
                <c:pt idx="189">
                  <c:v>4.8</c:v>
                </c:pt>
                <c:pt idx="190">
                  <c:v>4.8</c:v>
                </c:pt>
                <c:pt idx="191">
                  <c:v>5.7</c:v>
                </c:pt>
                <c:pt idx="192">
                  <c:v>4.8</c:v>
                </c:pt>
                <c:pt idx="193">
                  <c:v>5</c:v>
                </c:pt>
                <c:pt idx="194">
                  <c:v>4.5</c:v>
                </c:pt>
                <c:pt idx="195">
                  <c:v>5.4</c:v>
                </c:pt>
                <c:pt idx="196">
                  <c:v>6.2</c:v>
                </c:pt>
                <c:pt idx="197">
                  <c:v>6.1</c:v>
                </c:pt>
                <c:pt idx="198">
                  <c:v>8.1999999999999993</c:v>
                </c:pt>
                <c:pt idx="199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B4-416A-A525-0E8CE2341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739103"/>
        <c:axId val="1655837359"/>
      </c:scatterChart>
      <c:valAx>
        <c:axId val="165173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7359"/>
        <c:crosses val="autoZero"/>
        <c:crossBetween val="midCat"/>
      </c:valAx>
      <c:valAx>
        <c:axId val="165583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73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Shipping Cost v. Shipping Speed</a:t>
            </a:r>
          </a:p>
        </c:rich>
      </c:tx>
      <c:layout>
        <c:manualLayout>
          <c:xMode val="edge"/>
          <c:yMode val="edge"/>
          <c:x val="0.1402012248468941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101832943902296"/>
                  <c:y val="-0.1429424769870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Dataset!$O$2:$O$201</c:f>
              <c:numCache>
                <c:formatCode>0.0</c:formatCode>
                <c:ptCount val="200"/>
                <c:pt idx="0">
                  <c:v>5.9</c:v>
                </c:pt>
                <c:pt idx="1">
                  <c:v>7.2</c:v>
                </c:pt>
                <c:pt idx="2">
                  <c:v>5.6</c:v>
                </c:pt>
                <c:pt idx="3">
                  <c:v>3.7</c:v>
                </c:pt>
                <c:pt idx="4">
                  <c:v>6.9</c:v>
                </c:pt>
                <c:pt idx="5">
                  <c:v>4.0999999999999996</c:v>
                </c:pt>
                <c:pt idx="6">
                  <c:v>2.6</c:v>
                </c:pt>
                <c:pt idx="7">
                  <c:v>4.8</c:v>
                </c:pt>
                <c:pt idx="8">
                  <c:v>6.7</c:v>
                </c:pt>
                <c:pt idx="9">
                  <c:v>6.1</c:v>
                </c:pt>
                <c:pt idx="10">
                  <c:v>4.8</c:v>
                </c:pt>
                <c:pt idx="11">
                  <c:v>3.9</c:v>
                </c:pt>
                <c:pt idx="12">
                  <c:v>6.9</c:v>
                </c:pt>
                <c:pt idx="13">
                  <c:v>5.5</c:v>
                </c:pt>
                <c:pt idx="14">
                  <c:v>6.9</c:v>
                </c:pt>
                <c:pt idx="15">
                  <c:v>6.8</c:v>
                </c:pt>
                <c:pt idx="16">
                  <c:v>6</c:v>
                </c:pt>
                <c:pt idx="17">
                  <c:v>7.2</c:v>
                </c:pt>
                <c:pt idx="18">
                  <c:v>6.4</c:v>
                </c:pt>
                <c:pt idx="19">
                  <c:v>6</c:v>
                </c:pt>
                <c:pt idx="20">
                  <c:v>5.2</c:v>
                </c:pt>
                <c:pt idx="21">
                  <c:v>7.7</c:v>
                </c:pt>
                <c:pt idx="22">
                  <c:v>5.0999999999999996</c:v>
                </c:pt>
                <c:pt idx="23">
                  <c:v>7.2</c:v>
                </c:pt>
                <c:pt idx="24">
                  <c:v>4.7</c:v>
                </c:pt>
                <c:pt idx="25">
                  <c:v>6.1</c:v>
                </c:pt>
                <c:pt idx="26">
                  <c:v>5.8</c:v>
                </c:pt>
                <c:pt idx="27">
                  <c:v>5.5</c:v>
                </c:pt>
                <c:pt idx="28">
                  <c:v>6</c:v>
                </c:pt>
                <c:pt idx="29">
                  <c:v>4</c:v>
                </c:pt>
                <c:pt idx="30">
                  <c:v>4.3</c:v>
                </c:pt>
                <c:pt idx="31">
                  <c:v>4.5</c:v>
                </c:pt>
                <c:pt idx="32">
                  <c:v>5.3</c:v>
                </c:pt>
                <c:pt idx="33">
                  <c:v>5.7</c:v>
                </c:pt>
                <c:pt idx="34">
                  <c:v>5</c:v>
                </c:pt>
                <c:pt idx="35">
                  <c:v>4.3</c:v>
                </c:pt>
                <c:pt idx="36">
                  <c:v>4.5999999999999996</c:v>
                </c:pt>
                <c:pt idx="37">
                  <c:v>8.1</c:v>
                </c:pt>
                <c:pt idx="38">
                  <c:v>6.2</c:v>
                </c:pt>
                <c:pt idx="39">
                  <c:v>4.8</c:v>
                </c:pt>
                <c:pt idx="40">
                  <c:v>5.5</c:v>
                </c:pt>
                <c:pt idx="41">
                  <c:v>5.4</c:v>
                </c:pt>
                <c:pt idx="42">
                  <c:v>6.8</c:v>
                </c:pt>
                <c:pt idx="43">
                  <c:v>6.9</c:v>
                </c:pt>
                <c:pt idx="44">
                  <c:v>6.5</c:v>
                </c:pt>
                <c:pt idx="45">
                  <c:v>5.9</c:v>
                </c:pt>
                <c:pt idx="46">
                  <c:v>6.3</c:v>
                </c:pt>
                <c:pt idx="47">
                  <c:v>7.5</c:v>
                </c:pt>
                <c:pt idx="48">
                  <c:v>6.1</c:v>
                </c:pt>
                <c:pt idx="49">
                  <c:v>5.8</c:v>
                </c:pt>
                <c:pt idx="50">
                  <c:v>4.2</c:v>
                </c:pt>
                <c:pt idx="51">
                  <c:v>7.4</c:v>
                </c:pt>
                <c:pt idx="52">
                  <c:v>6.1</c:v>
                </c:pt>
                <c:pt idx="53">
                  <c:v>4.4000000000000004</c:v>
                </c:pt>
                <c:pt idx="54">
                  <c:v>5.8</c:v>
                </c:pt>
                <c:pt idx="55">
                  <c:v>5.7</c:v>
                </c:pt>
                <c:pt idx="56">
                  <c:v>7.7</c:v>
                </c:pt>
                <c:pt idx="57">
                  <c:v>5.8</c:v>
                </c:pt>
                <c:pt idx="58">
                  <c:v>3.7</c:v>
                </c:pt>
                <c:pt idx="59">
                  <c:v>6.9</c:v>
                </c:pt>
                <c:pt idx="60">
                  <c:v>6.1</c:v>
                </c:pt>
                <c:pt idx="61">
                  <c:v>5</c:v>
                </c:pt>
                <c:pt idx="62">
                  <c:v>5.0999999999999996</c:v>
                </c:pt>
                <c:pt idx="63">
                  <c:v>4.5</c:v>
                </c:pt>
                <c:pt idx="64">
                  <c:v>4.0999999999999996</c:v>
                </c:pt>
                <c:pt idx="65">
                  <c:v>6.7</c:v>
                </c:pt>
                <c:pt idx="66">
                  <c:v>5.5</c:v>
                </c:pt>
                <c:pt idx="67">
                  <c:v>5.4</c:v>
                </c:pt>
                <c:pt idx="68">
                  <c:v>3.5</c:v>
                </c:pt>
                <c:pt idx="69">
                  <c:v>5.3</c:v>
                </c:pt>
                <c:pt idx="70">
                  <c:v>5.9</c:v>
                </c:pt>
                <c:pt idx="71">
                  <c:v>3.7</c:v>
                </c:pt>
                <c:pt idx="72">
                  <c:v>6.6</c:v>
                </c:pt>
                <c:pt idx="73">
                  <c:v>7.6</c:v>
                </c:pt>
                <c:pt idx="74">
                  <c:v>5.5</c:v>
                </c:pt>
                <c:pt idx="75">
                  <c:v>5</c:v>
                </c:pt>
                <c:pt idx="76">
                  <c:v>4.5999999999999996</c:v>
                </c:pt>
                <c:pt idx="77">
                  <c:v>6.2</c:v>
                </c:pt>
                <c:pt idx="78">
                  <c:v>7.6</c:v>
                </c:pt>
                <c:pt idx="79">
                  <c:v>4.0999999999999996</c:v>
                </c:pt>
                <c:pt idx="80">
                  <c:v>4.8</c:v>
                </c:pt>
                <c:pt idx="81">
                  <c:v>4.9000000000000004</c:v>
                </c:pt>
                <c:pt idx="82">
                  <c:v>3.9</c:v>
                </c:pt>
                <c:pt idx="83">
                  <c:v>3.6</c:v>
                </c:pt>
                <c:pt idx="84">
                  <c:v>6.6</c:v>
                </c:pt>
                <c:pt idx="85">
                  <c:v>4.5</c:v>
                </c:pt>
                <c:pt idx="86">
                  <c:v>3</c:v>
                </c:pt>
                <c:pt idx="87">
                  <c:v>6.7</c:v>
                </c:pt>
                <c:pt idx="88">
                  <c:v>5.4</c:v>
                </c:pt>
                <c:pt idx="89">
                  <c:v>7</c:v>
                </c:pt>
                <c:pt idx="90">
                  <c:v>4.0999999999999996</c:v>
                </c:pt>
                <c:pt idx="91">
                  <c:v>2.6</c:v>
                </c:pt>
                <c:pt idx="92">
                  <c:v>5.3</c:v>
                </c:pt>
                <c:pt idx="93">
                  <c:v>7</c:v>
                </c:pt>
                <c:pt idx="94">
                  <c:v>4.5999999999999996</c:v>
                </c:pt>
                <c:pt idx="95">
                  <c:v>5.3</c:v>
                </c:pt>
                <c:pt idx="96">
                  <c:v>5</c:v>
                </c:pt>
                <c:pt idx="97">
                  <c:v>3.2</c:v>
                </c:pt>
                <c:pt idx="98">
                  <c:v>5.3</c:v>
                </c:pt>
                <c:pt idx="99">
                  <c:v>5.0999999999999996</c:v>
                </c:pt>
                <c:pt idx="100">
                  <c:v>4.9000000000000004</c:v>
                </c:pt>
                <c:pt idx="101">
                  <c:v>5.2</c:v>
                </c:pt>
                <c:pt idx="102">
                  <c:v>4.7</c:v>
                </c:pt>
                <c:pt idx="103">
                  <c:v>5.5</c:v>
                </c:pt>
                <c:pt idx="104">
                  <c:v>6.8</c:v>
                </c:pt>
                <c:pt idx="105">
                  <c:v>5.9</c:v>
                </c:pt>
                <c:pt idx="106">
                  <c:v>6.5</c:v>
                </c:pt>
                <c:pt idx="107">
                  <c:v>8.6999999999999993</c:v>
                </c:pt>
                <c:pt idx="108">
                  <c:v>5.5</c:v>
                </c:pt>
                <c:pt idx="109">
                  <c:v>5.5</c:v>
                </c:pt>
                <c:pt idx="110">
                  <c:v>7.1</c:v>
                </c:pt>
                <c:pt idx="111">
                  <c:v>6.6</c:v>
                </c:pt>
                <c:pt idx="112">
                  <c:v>5.2</c:v>
                </c:pt>
                <c:pt idx="113">
                  <c:v>5.6</c:v>
                </c:pt>
                <c:pt idx="114">
                  <c:v>4.9000000000000004</c:v>
                </c:pt>
                <c:pt idx="115">
                  <c:v>5.4</c:v>
                </c:pt>
                <c:pt idx="116">
                  <c:v>7.7</c:v>
                </c:pt>
                <c:pt idx="117">
                  <c:v>4.0999999999999996</c:v>
                </c:pt>
                <c:pt idx="118">
                  <c:v>4.2</c:v>
                </c:pt>
                <c:pt idx="119">
                  <c:v>3.9</c:v>
                </c:pt>
                <c:pt idx="120">
                  <c:v>7</c:v>
                </c:pt>
                <c:pt idx="121">
                  <c:v>6.2</c:v>
                </c:pt>
                <c:pt idx="122">
                  <c:v>3.4</c:v>
                </c:pt>
                <c:pt idx="123">
                  <c:v>7</c:v>
                </c:pt>
                <c:pt idx="124">
                  <c:v>4.2</c:v>
                </c:pt>
                <c:pt idx="125">
                  <c:v>4</c:v>
                </c:pt>
                <c:pt idx="126">
                  <c:v>6.6</c:v>
                </c:pt>
                <c:pt idx="127">
                  <c:v>4</c:v>
                </c:pt>
                <c:pt idx="128">
                  <c:v>6.2</c:v>
                </c:pt>
                <c:pt idx="129">
                  <c:v>2.6</c:v>
                </c:pt>
                <c:pt idx="130">
                  <c:v>6.1</c:v>
                </c:pt>
                <c:pt idx="131">
                  <c:v>6.9</c:v>
                </c:pt>
                <c:pt idx="132">
                  <c:v>3.6</c:v>
                </c:pt>
                <c:pt idx="133">
                  <c:v>6.3</c:v>
                </c:pt>
                <c:pt idx="134">
                  <c:v>6</c:v>
                </c:pt>
                <c:pt idx="135">
                  <c:v>5.6</c:v>
                </c:pt>
                <c:pt idx="136">
                  <c:v>3.1</c:v>
                </c:pt>
                <c:pt idx="137">
                  <c:v>5.7</c:v>
                </c:pt>
                <c:pt idx="138">
                  <c:v>3.3</c:v>
                </c:pt>
                <c:pt idx="139">
                  <c:v>4.8</c:v>
                </c:pt>
                <c:pt idx="140">
                  <c:v>6.3</c:v>
                </c:pt>
                <c:pt idx="141">
                  <c:v>5.8</c:v>
                </c:pt>
                <c:pt idx="142">
                  <c:v>6.9</c:v>
                </c:pt>
                <c:pt idx="143">
                  <c:v>5.0999999999999996</c:v>
                </c:pt>
                <c:pt idx="144">
                  <c:v>5.4</c:v>
                </c:pt>
                <c:pt idx="145">
                  <c:v>4.0999999999999996</c:v>
                </c:pt>
                <c:pt idx="146">
                  <c:v>4.7</c:v>
                </c:pt>
                <c:pt idx="147">
                  <c:v>4.7</c:v>
                </c:pt>
                <c:pt idx="148">
                  <c:v>6.2</c:v>
                </c:pt>
                <c:pt idx="149">
                  <c:v>5.8</c:v>
                </c:pt>
                <c:pt idx="150">
                  <c:v>5.7</c:v>
                </c:pt>
                <c:pt idx="151">
                  <c:v>5.4</c:v>
                </c:pt>
                <c:pt idx="152">
                  <c:v>3.8</c:v>
                </c:pt>
                <c:pt idx="153">
                  <c:v>5.4</c:v>
                </c:pt>
                <c:pt idx="154">
                  <c:v>5.3</c:v>
                </c:pt>
                <c:pt idx="155">
                  <c:v>5.8</c:v>
                </c:pt>
                <c:pt idx="156">
                  <c:v>4.4000000000000004</c:v>
                </c:pt>
                <c:pt idx="157">
                  <c:v>4.3</c:v>
                </c:pt>
                <c:pt idx="158">
                  <c:v>5.7</c:v>
                </c:pt>
                <c:pt idx="159">
                  <c:v>4.8</c:v>
                </c:pt>
                <c:pt idx="160">
                  <c:v>4.9000000000000004</c:v>
                </c:pt>
                <c:pt idx="161">
                  <c:v>6.4</c:v>
                </c:pt>
                <c:pt idx="162">
                  <c:v>4.9000000000000004</c:v>
                </c:pt>
                <c:pt idx="163">
                  <c:v>4</c:v>
                </c:pt>
                <c:pt idx="164">
                  <c:v>4</c:v>
                </c:pt>
                <c:pt idx="165">
                  <c:v>4.4000000000000004</c:v>
                </c:pt>
                <c:pt idx="166">
                  <c:v>3.7</c:v>
                </c:pt>
                <c:pt idx="167">
                  <c:v>3.4</c:v>
                </c:pt>
                <c:pt idx="168">
                  <c:v>4</c:v>
                </c:pt>
                <c:pt idx="169">
                  <c:v>4.3</c:v>
                </c:pt>
                <c:pt idx="170">
                  <c:v>5.6</c:v>
                </c:pt>
                <c:pt idx="171">
                  <c:v>5.8</c:v>
                </c:pt>
                <c:pt idx="172">
                  <c:v>5.3</c:v>
                </c:pt>
                <c:pt idx="173">
                  <c:v>4.2</c:v>
                </c:pt>
                <c:pt idx="174">
                  <c:v>4.7</c:v>
                </c:pt>
                <c:pt idx="175">
                  <c:v>4.2</c:v>
                </c:pt>
                <c:pt idx="176">
                  <c:v>5.8</c:v>
                </c:pt>
                <c:pt idx="177">
                  <c:v>5.8</c:v>
                </c:pt>
                <c:pt idx="178">
                  <c:v>5.3</c:v>
                </c:pt>
                <c:pt idx="179">
                  <c:v>6.1</c:v>
                </c:pt>
                <c:pt idx="180">
                  <c:v>6.3</c:v>
                </c:pt>
                <c:pt idx="181">
                  <c:v>6.4</c:v>
                </c:pt>
                <c:pt idx="182">
                  <c:v>6.7</c:v>
                </c:pt>
                <c:pt idx="183">
                  <c:v>5.8</c:v>
                </c:pt>
                <c:pt idx="184">
                  <c:v>5.0999999999999996</c:v>
                </c:pt>
                <c:pt idx="185">
                  <c:v>6.3</c:v>
                </c:pt>
                <c:pt idx="186">
                  <c:v>3.3</c:v>
                </c:pt>
                <c:pt idx="187">
                  <c:v>4</c:v>
                </c:pt>
                <c:pt idx="188">
                  <c:v>6.6</c:v>
                </c:pt>
                <c:pt idx="189">
                  <c:v>5.6</c:v>
                </c:pt>
                <c:pt idx="190">
                  <c:v>4.2</c:v>
                </c:pt>
                <c:pt idx="191">
                  <c:v>5.8</c:v>
                </c:pt>
                <c:pt idx="192">
                  <c:v>3.2</c:v>
                </c:pt>
                <c:pt idx="193">
                  <c:v>4.7</c:v>
                </c:pt>
                <c:pt idx="194">
                  <c:v>4</c:v>
                </c:pt>
                <c:pt idx="195">
                  <c:v>5.2</c:v>
                </c:pt>
                <c:pt idx="196">
                  <c:v>6</c:v>
                </c:pt>
                <c:pt idx="197">
                  <c:v>6.3</c:v>
                </c:pt>
                <c:pt idx="198">
                  <c:v>6.6</c:v>
                </c:pt>
                <c:pt idx="199">
                  <c:v>5.9</c:v>
                </c:pt>
              </c:numCache>
            </c:numRef>
          </c:xVal>
          <c:yVal>
            <c:numRef>
              <c:f>Dataset!$N$2:$N$201</c:f>
              <c:numCache>
                <c:formatCode>0.0</c:formatCode>
                <c:ptCount val="200"/>
                <c:pt idx="0">
                  <c:v>3.7</c:v>
                </c:pt>
                <c:pt idx="1">
                  <c:v>4.9000000000000004</c:v>
                </c:pt>
                <c:pt idx="2">
                  <c:v>4.5</c:v>
                </c:pt>
                <c:pt idx="3">
                  <c:v>3</c:v>
                </c:pt>
                <c:pt idx="4">
                  <c:v>3.5</c:v>
                </c:pt>
                <c:pt idx="5">
                  <c:v>3.3</c:v>
                </c:pt>
                <c:pt idx="6">
                  <c:v>2</c:v>
                </c:pt>
                <c:pt idx="7">
                  <c:v>3.7</c:v>
                </c:pt>
                <c:pt idx="8">
                  <c:v>4.5999999999999996</c:v>
                </c:pt>
                <c:pt idx="9">
                  <c:v>4.4000000000000004</c:v>
                </c:pt>
                <c:pt idx="10">
                  <c:v>4</c:v>
                </c:pt>
                <c:pt idx="11">
                  <c:v>3.2</c:v>
                </c:pt>
                <c:pt idx="12">
                  <c:v>4.4000000000000004</c:v>
                </c:pt>
                <c:pt idx="13">
                  <c:v>4.2</c:v>
                </c:pt>
                <c:pt idx="14">
                  <c:v>5.2</c:v>
                </c:pt>
                <c:pt idx="15">
                  <c:v>4.5</c:v>
                </c:pt>
                <c:pt idx="16">
                  <c:v>4.5</c:v>
                </c:pt>
                <c:pt idx="17">
                  <c:v>4.8</c:v>
                </c:pt>
                <c:pt idx="18">
                  <c:v>4.5</c:v>
                </c:pt>
                <c:pt idx="19">
                  <c:v>4.4000000000000004</c:v>
                </c:pt>
                <c:pt idx="20">
                  <c:v>3.3</c:v>
                </c:pt>
                <c:pt idx="21">
                  <c:v>4.3</c:v>
                </c:pt>
                <c:pt idx="22">
                  <c:v>4</c:v>
                </c:pt>
                <c:pt idx="23">
                  <c:v>4.5</c:v>
                </c:pt>
                <c:pt idx="24">
                  <c:v>4</c:v>
                </c:pt>
                <c:pt idx="25">
                  <c:v>3.9</c:v>
                </c:pt>
                <c:pt idx="26">
                  <c:v>4.4000000000000004</c:v>
                </c:pt>
                <c:pt idx="27">
                  <c:v>3.7</c:v>
                </c:pt>
                <c:pt idx="28">
                  <c:v>4.4000000000000004</c:v>
                </c:pt>
                <c:pt idx="29">
                  <c:v>3.5</c:v>
                </c:pt>
                <c:pt idx="30">
                  <c:v>3.3</c:v>
                </c:pt>
                <c:pt idx="31">
                  <c:v>3</c:v>
                </c:pt>
                <c:pt idx="32">
                  <c:v>3.4</c:v>
                </c:pt>
                <c:pt idx="33">
                  <c:v>4.2</c:v>
                </c:pt>
                <c:pt idx="34">
                  <c:v>3.5</c:v>
                </c:pt>
                <c:pt idx="35">
                  <c:v>2.5</c:v>
                </c:pt>
                <c:pt idx="36">
                  <c:v>3.5</c:v>
                </c:pt>
                <c:pt idx="37">
                  <c:v>4.9000000000000004</c:v>
                </c:pt>
                <c:pt idx="38">
                  <c:v>4.5</c:v>
                </c:pt>
                <c:pt idx="39">
                  <c:v>3.2</c:v>
                </c:pt>
                <c:pt idx="40">
                  <c:v>3.9</c:v>
                </c:pt>
                <c:pt idx="41">
                  <c:v>4.0999999999999996</c:v>
                </c:pt>
                <c:pt idx="42">
                  <c:v>4.3</c:v>
                </c:pt>
                <c:pt idx="43">
                  <c:v>4.5</c:v>
                </c:pt>
                <c:pt idx="44">
                  <c:v>4.7</c:v>
                </c:pt>
                <c:pt idx="45">
                  <c:v>4.8</c:v>
                </c:pt>
                <c:pt idx="46">
                  <c:v>3.5</c:v>
                </c:pt>
                <c:pt idx="47">
                  <c:v>5.2</c:v>
                </c:pt>
                <c:pt idx="48">
                  <c:v>3.9</c:v>
                </c:pt>
                <c:pt idx="49">
                  <c:v>4.3</c:v>
                </c:pt>
                <c:pt idx="50">
                  <c:v>2.8</c:v>
                </c:pt>
                <c:pt idx="51">
                  <c:v>4.9000000000000004</c:v>
                </c:pt>
                <c:pt idx="52">
                  <c:v>4.5999999999999996</c:v>
                </c:pt>
                <c:pt idx="53">
                  <c:v>3.3</c:v>
                </c:pt>
                <c:pt idx="54">
                  <c:v>4.2</c:v>
                </c:pt>
                <c:pt idx="55">
                  <c:v>3.4</c:v>
                </c:pt>
                <c:pt idx="56">
                  <c:v>5.5</c:v>
                </c:pt>
                <c:pt idx="57">
                  <c:v>4</c:v>
                </c:pt>
                <c:pt idx="58">
                  <c:v>3.5</c:v>
                </c:pt>
                <c:pt idx="59">
                  <c:v>4</c:v>
                </c:pt>
                <c:pt idx="60">
                  <c:v>4.5</c:v>
                </c:pt>
                <c:pt idx="61">
                  <c:v>3.6</c:v>
                </c:pt>
                <c:pt idx="62">
                  <c:v>2.9</c:v>
                </c:pt>
                <c:pt idx="63">
                  <c:v>2.6</c:v>
                </c:pt>
                <c:pt idx="64">
                  <c:v>2.8</c:v>
                </c:pt>
                <c:pt idx="65">
                  <c:v>5.2</c:v>
                </c:pt>
                <c:pt idx="66">
                  <c:v>4.5</c:v>
                </c:pt>
                <c:pt idx="67">
                  <c:v>4.3</c:v>
                </c:pt>
                <c:pt idx="68">
                  <c:v>3.4</c:v>
                </c:pt>
                <c:pt idx="69">
                  <c:v>3.9</c:v>
                </c:pt>
                <c:pt idx="70">
                  <c:v>4.4000000000000004</c:v>
                </c:pt>
                <c:pt idx="71">
                  <c:v>3.1</c:v>
                </c:pt>
                <c:pt idx="72">
                  <c:v>4.5999999999999996</c:v>
                </c:pt>
                <c:pt idx="73">
                  <c:v>3.9</c:v>
                </c:pt>
                <c:pt idx="74">
                  <c:v>3.7</c:v>
                </c:pt>
                <c:pt idx="75">
                  <c:v>3.8</c:v>
                </c:pt>
                <c:pt idx="76">
                  <c:v>3.9</c:v>
                </c:pt>
                <c:pt idx="77">
                  <c:v>4.0999999999999996</c:v>
                </c:pt>
                <c:pt idx="78">
                  <c:v>4.5999999999999996</c:v>
                </c:pt>
                <c:pt idx="79">
                  <c:v>2.7</c:v>
                </c:pt>
                <c:pt idx="80">
                  <c:v>3.8</c:v>
                </c:pt>
                <c:pt idx="81">
                  <c:v>4</c:v>
                </c:pt>
                <c:pt idx="82">
                  <c:v>3</c:v>
                </c:pt>
                <c:pt idx="83">
                  <c:v>1.6</c:v>
                </c:pt>
                <c:pt idx="84">
                  <c:v>4.3</c:v>
                </c:pt>
                <c:pt idx="85">
                  <c:v>3.4</c:v>
                </c:pt>
                <c:pt idx="86">
                  <c:v>3.1</c:v>
                </c:pt>
                <c:pt idx="87">
                  <c:v>4.3</c:v>
                </c:pt>
                <c:pt idx="88">
                  <c:v>3.9</c:v>
                </c:pt>
                <c:pt idx="89">
                  <c:v>4.9000000000000004</c:v>
                </c:pt>
                <c:pt idx="90">
                  <c:v>3.3</c:v>
                </c:pt>
                <c:pt idx="91">
                  <c:v>2.4</c:v>
                </c:pt>
                <c:pt idx="92">
                  <c:v>4.2</c:v>
                </c:pt>
                <c:pt idx="93">
                  <c:v>4.5999999999999996</c:v>
                </c:pt>
                <c:pt idx="94">
                  <c:v>3.4</c:v>
                </c:pt>
                <c:pt idx="95">
                  <c:v>3.6</c:v>
                </c:pt>
                <c:pt idx="96">
                  <c:v>3.7</c:v>
                </c:pt>
                <c:pt idx="97">
                  <c:v>2.5</c:v>
                </c:pt>
                <c:pt idx="98">
                  <c:v>3.9</c:v>
                </c:pt>
                <c:pt idx="99">
                  <c:v>3.5</c:v>
                </c:pt>
                <c:pt idx="100">
                  <c:v>3.5</c:v>
                </c:pt>
                <c:pt idx="101">
                  <c:v>4.2</c:v>
                </c:pt>
                <c:pt idx="102">
                  <c:v>3.7</c:v>
                </c:pt>
                <c:pt idx="103">
                  <c:v>4.4000000000000004</c:v>
                </c:pt>
                <c:pt idx="104">
                  <c:v>4.5999999999999996</c:v>
                </c:pt>
                <c:pt idx="105">
                  <c:v>3.9</c:v>
                </c:pt>
                <c:pt idx="106">
                  <c:v>4.9000000000000004</c:v>
                </c:pt>
                <c:pt idx="107">
                  <c:v>5.4</c:v>
                </c:pt>
                <c:pt idx="108">
                  <c:v>4.2</c:v>
                </c:pt>
                <c:pt idx="109">
                  <c:v>3.1</c:v>
                </c:pt>
                <c:pt idx="110">
                  <c:v>4.0999999999999996</c:v>
                </c:pt>
                <c:pt idx="111">
                  <c:v>3.9</c:v>
                </c:pt>
                <c:pt idx="112">
                  <c:v>4.5</c:v>
                </c:pt>
                <c:pt idx="113">
                  <c:v>4.2</c:v>
                </c:pt>
                <c:pt idx="114">
                  <c:v>3.6</c:v>
                </c:pt>
                <c:pt idx="115">
                  <c:v>3.7</c:v>
                </c:pt>
                <c:pt idx="116">
                  <c:v>4.2</c:v>
                </c:pt>
                <c:pt idx="117">
                  <c:v>2.9</c:v>
                </c:pt>
                <c:pt idx="118">
                  <c:v>3.1</c:v>
                </c:pt>
                <c:pt idx="119">
                  <c:v>3</c:v>
                </c:pt>
                <c:pt idx="120">
                  <c:v>5.5</c:v>
                </c:pt>
                <c:pt idx="121">
                  <c:v>3.5</c:v>
                </c:pt>
                <c:pt idx="122">
                  <c:v>2.6</c:v>
                </c:pt>
                <c:pt idx="123">
                  <c:v>4.5999999999999996</c:v>
                </c:pt>
                <c:pt idx="124">
                  <c:v>2.5</c:v>
                </c:pt>
                <c:pt idx="125">
                  <c:v>3.1</c:v>
                </c:pt>
                <c:pt idx="126">
                  <c:v>4.3</c:v>
                </c:pt>
                <c:pt idx="127">
                  <c:v>2.9</c:v>
                </c:pt>
                <c:pt idx="128">
                  <c:v>4.3</c:v>
                </c:pt>
                <c:pt idx="129">
                  <c:v>2.1</c:v>
                </c:pt>
                <c:pt idx="130">
                  <c:v>4</c:v>
                </c:pt>
                <c:pt idx="131">
                  <c:v>4.7</c:v>
                </c:pt>
                <c:pt idx="132">
                  <c:v>1.6</c:v>
                </c:pt>
                <c:pt idx="133">
                  <c:v>3.3</c:v>
                </c:pt>
                <c:pt idx="134">
                  <c:v>4.2</c:v>
                </c:pt>
                <c:pt idx="135">
                  <c:v>4.4000000000000004</c:v>
                </c:pt>
                <c:pt idx="136">
                  <c:v>2.1</c:v>
                </c:pt>
                <c:pt idx="137">
                  <c:v>3.9</c:v>
                </c:pt>
                <c:pt idx="138">
                  <c:v>2.4</c:v>
                </c:pt>
                <c:pt idx="139">
                  <c:v>3.9</c:v>
                </c:pt>
                <c:pt idx="140">
                  <c:v>4.5</c:v>
                </c:pt>
                <c:pt idx="141">
                  <c:v>4</c:v>
                </c:pt>
                <c:pt idx="142">
                  <c:v>4.5</c:v>
                </c:pt>
                <c:pt idx="143">
                  <c:v>4.2</c:v>
                </c:pt>
                <c:pt idx="144">
                  <c:v>3.5</c:v>
                </c:pt>
                <c:pt idx="145">
                  <c:v>3.5</c:v>
                </c:pt>
                <c:pt idx="146">
                  <c:v>3.3</c:v>
                </c:pt>
                <c:pt idx="147">
                  <c:v>3.3</c:v>
                </c:pt>
                <c:pt idx="148">
                  <c:v>4.5</c:v>
                </c:pt>
                <c:pt idx="149">
                  <c:v>4</c:v>
                </c:pt>
                <c:pt idx="150">
                  <c:v>4.2</c:v>
                </c:pt>
                <c:pt idx="151">
                  <c:v>3.7</c:v>
                </c:pt>
                <c:pt idx="152">
                  <c:v>2.5</c:v>
                </c:pt>
                <c:pt idx="153">
                  <c:v>3.9</c:v>
                </c:pt>
                <c:pt idx="154">
                  <c:v>3.4</c:v>
                </c:pt>
                <c:pt idx="155">
                  <c:v>3.6</c:v>
                </c:pt>
                <c:pt idx="156">
                  <c:v>3.1</c:v>
                </c:pt>
                <c:pt idx="157">
                  <c:v>3.7</c:v>
                </c:pt>
                <c:pt idx="158">
                  <c:v>4.3</c:v>
                </c:pt>
                <c:pt idx="159">
                  <c:v>3.9</c:v>
                </c:pt>
                <c:pt idx="160">
                  <c:v>3.4</c:v>
                </c:pt>
                <c:pt idx="161">
                  <c:v>5.2</c:v>
                </c:pt>
                <c:pt idx="162">
                  <c:v>3.1</c:v>
                </c:pt>
                <c:pt idx="163">
                  <c:v>3</c:v>
                </c:pt>
                <c:pt idx="164">
                  <c:v>3</c:v>
                </c:pt>
                <c:pt idx="165">
                  <c:v>3.1</c:v>
                </c:pt>
                <c:pt idx="166">
                  <c:v>2.7</c:v>
                </c:pt>
                <c:pt idx="167">
                  <c:v>2</c:v>
                </c:pt>
                <c:pt idx="168">
                  <c:v>3</c:v>
                </c:pt>
                <c:pt idx="169">
                  <c:v>3.5</c:v>
                </c:pt>
                <c:pt idx="170">
                  <c:v>3.7</c:v>
                </c:pt>
                <c:pt idx="171">
                  <c:v>3.8</c:v>
                </c:pt>
                <c:pt idx="172">
                  <c:v>3.9</c:v>
                </c:pt>
                <c:pt idx="173">
                  <c:v>3.6</c:v>
                </c:pt>
                <c:pt idx="174">
                  <c:v>3.4</c:v>
                </c:pt>
                <c:pt idx="175">
                  <c:v>3.9</c:v>
                </c:pt>
                <c:pt idx="176">
                  <c:v>4.5</c:v>
                </c:pt>
                <c:pt idx="177">
                  <c:v>4.0999999999999996</c:v>
                </c:pt>
                <c:pt idx="178">
                  <c:v>3.8</c:v>
                </c:pt>
                <c:pt idx="179">
                  <c:v>4.3</c:v>
                </c:pt>
                <c:pt idx="180">
                  <c:v>4.2</c:v>
                </c:pt>
                <c:pt idx="181">
                  <c:v>4.4000000000000004</c:v>
                </c:pt>
                <c:pt idx="182">
                  <c:v>4.3</c:v>
                </c:pt>
                <c:pt idx="183">
                  <c:v>4.3</c:v>
                </c:pt>
                <c:pt idx="184">
                  <c:v>3.6</c:v>
                </c:pt>
                <c:pt idx="185">
                  <c:v>4.2</c:v>
                </c:pt>
                <c:pt idx="186">
                  <c:v>3.3</c:v>
                </c:pt>
                <c:pt idx="187">
                  <c:v>2.8</c:v>
                </c:pt>
                <c:pt idx="188">
                  <c:v>4.5999999999999996</c:v>
                </c:pt>
                <c:pt idx="189">
                  <c:v>4.2</c:v>
                </c:pt>
                <c:pt idx="190">
                  <c:v>2.9</c:v>
                </c:pt>
                <c:pt idx="191">
                  <c:v>4.4000000000000004</c:v>
                </c:pt>
                <c:pt idx="192">
                  <c:v>2.8</c:v>
                </c:pt>
                <c:pt idx="193">
                  <c:v>3.3</c:v>
                </c:pt>
                <c:pt idx="194">
                  <c:v>3</c:v>
                </c:pt>
                <c:pt idx="195">
                  <c:v>4</c:v>
                </c:pt>
                <c:pt idx="196">
                  <c:v>5.4</c:v>
                </c:pt>
                <c:pt idx="197">
                  <c:v>4.2</c:v>
                </c:pt>
                <c:pt idx="198">
                  <c:v>4.9000000000000004</c:v>
                </c:pt>
                <c:pt idx="199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70-4A45-9F9C-1990017C1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977519"/>
        <c:axId val="1607980191"/>
      </c:scatterChart>
      <c:valAx>
        <c:axId val="1551977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Shipping Cost (Scale 1 - 10)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80191"/>
        <c:crosses val="autoZero"/>
        <c:crossBetween val="midCat"/>
      </c:valAx>
      <c:valAx>
        <c:axId val="1607980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Shipping</a:t>
                </a:r>
                <a:r>
                  <a:rPr lang="en-AU" baseline="0"/>
                  <a:t> Speed (Scale 1- 10)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977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Order &amp; Billing v. Shipping Speed</a:t>
            </a:r>
          </a:p>
        </c:rich>
      </c:tx>
      <c:layout>
        <c:manualLayout>
          <c:xMode val="edge"/>
          <c:yMode val="edge"/>
          <c:x val="7.6624948887164687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197391055297749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Dataset!$L$2:$L$201</c:f>
              <c:numCache>
                <c:formatCode>0.0</c:formatCode>
                <c:ptCount val="200"/>
                <c:pt idx="0">
                  <c:v>5</c:v>
                </c:pt>
                <c:pt idx="1">
                  <c:v>3.9</c:v>
                </c:pt>
                <c:pt idx="2">
                  <c:v>5.4</c:v>
                </c:pt>
                <c:pt idx="3">
                  <c:v>4.3</c:v>
                </c:pt>
                <c:pt idx="4">
                  <c:v>4.5</c:v>
                </c:pt>
                <c:pt idx="5">
                  <c:v>3.6</c:v>
                </c:pt>
                <c:pt idx="6">
                  <c:v>2.1</c:v>
                </c:pt>
                <c:pt idx="7">
                  <c:v>4.3</c:v>
                </c:pt>
                <c:pt idx="8">
                  <c:v>4.4000000000000004</c:v>
                </c:pt>
                <c:pt idx="9">
                  <c:v>4.0999999999999996</c:v>
                </c:pt>
                <c:pt idx="10">
                  <c:v>3.8</c:v>
                </c:pt>
                <c:pt idx="11">
                  <c:v>3</c:v>
                </c:pt>
                <c:pt idx="12">
                  <c:v>5.0999999999999996</c:v>
                </c:pt>
                <c:pt idx="13">
                  <c:v>4.5</c:v>
                </c:pt>
                <c:pt idx="14">
                  <c:v>4.8</c:v>
                </c:pt>
                <c:pt idx="15">
                  <c:v>4.3</c:v>
                </c:pt>
                <c:pt idx="16">
                  <c:v>4.2</c:v>
                </c:pt>
                <c:pt idx="17">
                  <c:v>5.7</c:v>
                </c:pt>
                <c:pt idx="18">
                  <c:v>5</c:v>
                </c:pt>
                <c:pt idx="19">
                  <c:v>4.5</c:v>
                </c:pt>
                <c:pt idx="20">
                  <c:v>3.3</c:v>
                </c:pt>
                <c:pt idx="21">
                  <c:v>4.3</c:v>
                </c:pt>
                <c:pt idx="22">
                  <c:v>4.8</c:v>
                </c:pt>
                <c:pt idx="23">
                  <c:v>6.7</c:v>
                </c:pt>
                <c:pt idx="24">
                  <c:v>4.7</c:v>
                </c:pt>
                <c:pt idx="25">
                  <c:v>5.6</c:v>
                </c:pt>
                <c:pt idx="26">
                  <c:v>5.3</c:v>
                </c:pt>
                <c:pt idx="27">
                  <c:v>4.3</c:v>
                </c:pt>
                <c:pt idx="28">
                  <c:v>5.7</c:v>
                </c:pt>
                <c:pt idx="29">
                  <c:v>4.7</c:v>
                </c:pt>
                <c:pt idx="30">
                  <c:v>3.7</c:v>
                </c:pt>
                <c:pt idx="31">
                  <c:v>3</c:v>
                </c:pt>
                <c:pt idx="32">
                  <c:v>3.5</c:v>
                </c:pt>
                <c:pt idx="33">
                  <c:v>4.7</c:v>
                </c:pt>
                <c:pt idx="34">
                  <c:v>2.5</c:v>
                </c:pt>
                <c:pt idx="35">
                  <c:v>3.1</c:v>
                </c:pt>
                <c:pt idx="36">
                  <c:v>3.9</c:v>
                </c:pt>
                <c:pt idx="37">
                  <c:v>5.2</c:v>
                </c:pt>
                <c:pt idx="38">
                  <c:v>4.7</c:v>
                </c:pt>
                <c:pt idx="39">
                  <c:v>4.5</c:v>
                </c:pt>
                <c:pt idx="40">
                  <c:v>4.5999999999999996</c:v>
                </c:pt>
                <c:pt idx="41">
                  <c:v>4.0999999999999996</c:v>
                </c:pt>
                <c:pt idx="42">
                  <c:v>4.5999999999999996</c:v>
                </c:pt>
                <c:pt idx="43">
                  <c:v>4.9000000000000004</c:v>
                </c:pt>
                <c:pt idx="44">
                  <c:v>4.3</c:v>
                </c:pt>
                <c:pt idx="45">
                  <c:v>5.2</c:v>
                </c:pt>
                <c:pt idx="46">
                  <c:v>5</c:v>
                </c:pt>
                <c:pt idx="47">
                  <c:v>6.5</c:v>
                </c:pt>
                <c:pt idx="48">
                  <c:v>4.5</c:v>
                </c:pt>
                <c:pt idx="49">
                  <c:v>4.0999999999999996</c:v>
                </c:pt>
                <c:pt idx="50">
                  <c:v>4</c:v>
                </c:pt>
                <c:pt idx="51">
                  <c:v>4.5</c:v>
                </c:pt>
                <c:pt idx="52">
                  <c:v>4.7</c:v>
                </c:pt>
                <c:pt idx="53">
                  <c:v>3.2</c:v>
                </c:pt>
                <c:pt idx="54">
                  <c:v>4.9000000000000004</c:v>
                </c:pt>
                <c:pt idx="55">
                  <c:v>4.0999999999999996</c:v>
                </c:pt>
                <c:pt idx="56">
                  <c:v>5.7</c:v>
                </c:pt>
                <c:pt idx="57">
                  <c:v>4.5999999999999996</c:v>
                </c:pt>
                <c:pt idx="58">
                  <c:v>3.7</c:v>
                </c:pt>
                <c:pt idx="59">
                  <c:v>5.6</c:v>
                </c:pt>
                <c:pt idx="60">
                  <c:v>5.4</c:v>
                </c:pt>
                <c:pt idx="61">
                  <c:v>2.7</c:v>
                </c:pt>
                <c:pt idx="62">
                  <c:v>4.4000000000000004</c:v>
                </c:pt>
                <c:pt idx="63">
                  <c:v>3.3</c:v>
                </c:pt>
                <c:pt idx="64">
                  <c:v>3.5</c:v>
                </c:pt>
                <c:pt idx="65">
                  <c:v>4.7</c:v>
                </c:pt>
                <c:pt idx="66">
                  <c:v>5</c:v>
                </c:pt>
                <c:pt idx="67">
                  <c:v>4.5</c:v>
                </c:pt>
                <c:pt idx="68">
                  <c:v>4</c:v>
                </c:pt>
                <c:pt idx="69">
                  <c:v>4.7</c:v>
                </c:pt>
                <c:pt idx="70">
                  <c:v>5.4</c:v>
                </c:pt>
                <c:pt idx="71">
                  <c:v>2.9</c:v>
                </c:pt>
                <c:pt idx="72">
                  <c:v>4.5999999999999996</c:v>
                </c:pt>
                <c:pt idx="73">
                  <c:v>4.0999999999999996</c:v>
                </c:pt>
                <c:pt idx="74">
                  <c:v>4.4000000000000004</c:v>
                </c:pt>
                <c:pt idx="75">
                  <c:v>3.1</c:v>
                </c:pt>
                <c:pt idx="76">
                  <c:v>4.5</c:v>
                </c:pt>
                <c:pt idx="77">
                  <c:v>4.3</c:v>
                </c:pt>
                <c:pt idx="78">
                  <c:v>5.2</c:v>
                </c:pt>
                <c:pt idx="79">
                  <c:v>2.6</c:v>
                </c:pt>
                <c:pt idx="80">
                  <c:v>3.2</c:v>
                </c:pt>
                <c:pt idx="81">
                  <c:v>4.3</c:v>
                </c:pt>
                <c:pt idx="82">
                  <c:v>2.7</c:v>
                </c:pt>
                <c:pt idx="83">
                  <c:v>2</c:v>
                </c:pt>
                <c:pt idx="84">
                  <c:v>4.7</c:v>
                </c:pt>
                <c:pt idx="85">
                  <c:v>3.4</c:v>
                </c:pt>
                <c:pt idx="86">
                  <c:v>2.4</c:v>
                </c:pt>
                <c:pt idx="87">
                  <c:v>5.0999999999999996</c:v>
                </c:pt>
                <c:pt idx="88">
                  <c:v>4.5999999999999996</c:v>
                </c:pt>
                <c:pt idx="89">
                  <c:v>5.5</c:v>
                </c:pt>
                <c:pt idx="90">
                  <c:v>4.4000000000000004</c:v>
                </c:pt>
                <c:pt idx="91">
                  <c:v>2</c:v>
                </c:pt>
                <c:pt idx="92">
                  <c:v>4.4000000000000004</c:v>
                </c:pt>
                <c:pt idx="93">
                  <c:v>4.8</c:v>
                </c:pt>
                <c:pt idx="94">
                  <c:v>3.6</c:v>
                </c:pt>
                <c:pt idx="95">
                  <c:v>4.9000000000000004</c:v>
                </c:pt>
                <c:pt idx="96">
                  <c:v>4.2</c:v>
                </c:pt>
                <c:pt idx="97">
                  <c:v>3.1</c:v>
                </c:pt>
                <c:pt idx="98">
                  <c:v>4.3</c:v>
                </c:pt>
                <c:pt idx="99">
                  <c:v>3.4</c:v>
                </c:pt>
                <c:pt idx="100">
                  <c:v>3.1</c:v>
                </c:pt>
                <c:pt idx="101">
                  <c:v>5.0999999999999996</c:v>
                </c:pt>
                <c:pt idx="102">
                  <c:v>4</c:v>
                </c:pt>
                <c:pt idx="103">
                  <c:v>5.6</c:v>
                </c:pt>
                <c:pt idx="104">
                  <c:v>5</c:v>
                </c:pt>
                <c:pt idx="105">
                  <c:v>4.2</c:v>
                </c:pt>
                <c:pt idx="106">
                  <c:v>4.4000000000000004</c:v>
                </c:pt>
                <c:pt idx="107">
                  <c:v>5.8</c:v>
                </c:pt>
                <c:pt idx="108">
                  <c:v>4.5999999999999996</c:v>
                </c:pt>
                <c:pt idx="109">
                  <c:v>3.8</c:v>
                </c:pt>
                <c:pt idx="110">
                  <c:v>3.7</c:v>
                </c:pt>
                <c:pt idx="111">
                  <c:v>4</c:v>
                </c:pt>
                <c:pt idx="112">
                  <c:v>4.5</c:v>
                </c:pt>
                <c:pt idx="113">
                  <c:v>4.2</c:v>
                </c:pt>
                <c:pt idx="114">
                  <c:v>4</c:v>
                </c:pt>
                <c:pt idx="115">
                  <c:v>5.0999999999999996</c:v>
                </c:pt>
                <c:pt idx="116">
                  <c:v>4.2</c:v>
                </c:pt>
                <c:pt idx="117">
                  <c:v>2.8</c:v>
                </c:pt>
                <c:pt idx="118">
                  <c:v>3.3</c:v>
                </c:pt>
                <c:pt idx="119">
                  <c:v>2.6</c:v>
                </c:pt>
                <c:pt idx="120">
                  <c:v>5.7</c:v>
                </c:pt>
                <c:pt idx="121">
                  <c:v>4.8</c:v>
                </c:pt>
                <c:pt idx="122">
                  <c:v>3.2</c:v>
                </c:pt>
                <c:pt idx="123">
                  <c:v>5.8</c:v>
                </c:pt>
                <c:pt idx="124">
                  <c:v>3.2</c:v>
                </c:pt>
                <c:pt idx="125">
                  <c:v>4.0999999999999996</c:v>
                </c:pt>
                <c:pt idx="126">
                  <c:v>4.5999999999999996</c:v>
                </c:pt>
                <c:pt idx="127">
                  <c:v>3.3</c:v>
                </c:pt>
                <c:pt idx="128">
                  <c:v>4.4000000000000004</c:v>
                </c:pt>
                <c:pt idx="129">
                  <c:v>1.2</c:v>
                </c:pt>
                <c:pt idx="130">
                  <c:v>5</c:v>
                </c:pt>
                <c:pt idx="131">
                  <c:v>4.5999999999999996</c:v>
                </c:pt>
                <c:pt idx="132">
                  <c:v>2.4</c:v>
                </c:pt>
                <c:pt idx="133">
                  <c:v>4.3</c:v>
                </c:pt>
                <c:pt idx="134">
                  <c:v>3.6</c:v>
                </c:pt>
                <c:pt idx="135">
                  <c:v>5.0999999999999996</c:v>
                </c:pt>
                <c:pt idx="136">
                  <c:v>1.8</c:v>
                </c:pt>
                <c:pt idx="137">
                  <c:v>4.0999999999999996</c:v>
                </c:pt>
                <c:pt idx="138">
                  <c:v>2.8</c:v>
                </c:pt>
                <c:pt idx="139">
                  <c:v>4.4000000000000004</c:v>
                </c:pt>
                <c:pt idx="140">
                  <c:v>4.5</c:v>
                </c:pt>
                <c:pt idx="141">
                  <c:v>4</c:v>
                </c:pt>
                <c:pt idx="142">
                  <c:v>4.2</c:v>
                </c:pt>
                <c:pt idx="143">
                  <c:v>4.5</c:v>
                </c:pt>
                <c:pt idx="144">
                  <c:v>3.8</c:v>
                </c:pt>
                <c:pt idx="145">
                  <c:v>4.0999999999999996</c:v>
                </c:pt>
                <c:pt idx="146">
                  <c:v>4.5999999999999996</c:v>
                </c:pt>
                <c:pt idx="147">
                  <c:v>3.7</c:v>
                </c:pt>
                <c:pt idx="148">
                  <c:v>5.0999999999999996</c:v>
                </c:pt>
                <c:pt idx="149">
                  <c:v>4.3</c:v>
                </c:pt>
                <c:pt idx="150">
                  <c:v>5</c:v>
                </c:pt>
                <c:pt idx="151">
                  <c:v>4</c:v>
                </c:pt>
                <c:pt idx="152">
                  <c:v>3</c:v>
                </c:pt>
                <c:pt idx="153">
                  <c:v>4.0999999999999996</c:v>
                </c:pt>
                <c:pt idx="154">
                  <c:v>4.4000000000000004</c:v>
                </c:pt>
                <c:pt idx="155">
                  <c:v>4</c:v>
                </c:pt>
                <c:pt idx="156">
                  <c:v>3.7</c:v>
                </c:pt>
                <c:pt idx="157">
                  <c:v>4</c:v>
                </c:pt>
                <c:pt idx="158">
                  <c:v>4.3</c:v>
                </c:pt>
                <c:pt idx="159">
                  <c:v>4.5999999999999996</c:v>
                </c:pt>
                <c:pt idx="160">
                  <c:v>3.7</c:v>
                </c:pt>
                <c:pt idx="161">
                  <c:v>6.4</c:v>
                </c:pt>
                <c:pt idx="162">
                  <c:v>3.6</c:v>
                </c:pt>
                <c:pt idx="163">
                  <c:v>4.7</c:v>
                </c:pt>
                <c:pt idx="164">
                  <c:v>4</c:v>
                </c:pt>
                <c:pt idx="165">
                  <c:v>4.3</c:v>
                </c:pt>
                <c:pt idx="166">
                  <c:v>3.6</c:v>
                </c:pt>
                <c:pt idx="167">
                  <c:v>2.7</c:v>
                </c:pt>
                <c:pt idx="168">
                  <c:v>4</c:v>
                </c:pt>
                <c:pt idx="169">
                  <c:v>3.8</c:v>
                </c:pt>
                <c:pt idx="170">
                  <c:v>3.3</c:v>
                </c:pt>
                <c:pt idx="171">
                  <c:v>4.5</c:v>
                </c:pt>
                <c:pt idx="172">
                  <c:v>5</c:v>
                </c:pt>
                <c:pt idx="173">
                  <c:v>4.8</c:v>
                </c:pt>
                <c:pt idx="174">
                  <c:v>2.8</c:v>
                </c:pt>
                <c:pt idx="175">
                  <c:v>4.3</c:v>
                </c:pt>
                <c:pt idx="176">
                  <c:v>4</c:v>
                </c:pt>
                <c:pt idx="177">
                  <c:v>4.9000000000000004</c:v>
                </c:pt>
                <c:pt idx="178">
                  <c:v>4.5999999999999996</c:v>
                </c:pt>
                <c:pt idx="179">
                  <c:v>4</c:v>
                </c:pt>
                <c:pt idx="180">
                  <c:v>4.4000000000000004</c:v>
                </c:pt>
                <c:pt idx="181">
                  <c:v>4.7</c:v>
                </c:pt>
                <c:pt idx="182">
                  <c:v>4.5999999999999996</c:v>
                </c:pt>
                <c:pt idx="183">
                  <c:v>4.4000000000000004</c:v>
                </c:pt>
                <c:pt idx="184">
                  <c:v>4.7</c:v>
                </c:pt>
                <c:pt idx="185">
                  <c:v>6</c:v>
                </c:pt>
                <c:pt idx="186">
                  <c:v>4.3</c:v>
                </c:pt>
                <c:pt idx="187">
                  <c:v>3.2</c:v>
                </c:pt>
                <c:pt idx="188">
                  <c:v>5.9</c:v>
                </c:pt>
                <c:pt idx="189">
                  <c:v>5.5</c:v>
                </c:pt>
                <c:pt idx="190">
                  <c:v>3.8</c:v>
                </c:pt>
                <c:pt idx="191">
                  <c:v>4</c:v>
                </c:pt>
                <c:pt idx="192">
                  <c:v>2.9</c:v>
                </c:pt>
                <c:pt idx="193">
                  <c:v>4.3</c:v>
                </c:pt>
                <c:pt idx="194">
                  <c:v>3.6</c:v>
                </c:pt>
                <c:pt idx="195">
                  <c:v>4.4000000000000004</c:v>
                </c:pt>
                <c:pt idx="196">
                  <c:v>6</c:v>
                </c:pt>
                <c:pt idx="197">
                  <c:v>4.4000000000000004</c:v>
                </c:pt>
                <c:pt idx="198">
                  <c:v>5.9</c:v>
                </c:pt>
                <c:pt idx="199">
                  <c:v>4.3</c:v>
                </c:pt>
              </c:numCache>
            </c:numRef>
          </c:xVal>
          <c:yVal>
            <c:numRef>
              <c:f>Dataset!$N$2:$N$201</c:f>
              <c:numCache>
                <c:formatCode>0.0</c:formatCode>
                <c:ptCount val="200"/>
                <c:pt idx="0">
                  <c:v>3.7</c:v>
                </c:pt>
                <c:pt idx="1">
                  <c:v>4.9000000000000004</c:v>
                </c:pt>
                <c:pt idx="2">
                  <c:v>4.5</c:v>
                </c:pt>
                <c:pt idx="3">
                  <c:v>3</c:v>
                </c:pt>
                <c:pt idx="4">
                  <c:v>3.5</c:v>
                </c:pt>
                <c:pt idx="5">
                  <c:v>3.3</c:v>
                </c:pt>
                <c:pt idx="6">
                  <c:v>2</c:v>
                </c:pt>
                <c:pt idx="7">
                  <c:v>3.7</c:v>
                </c:pt>
                <c:pt idx="8">
                  <c:v>4.5999999999999996</c:v>
                </c:pt>
                <c:pt idx="9">
                  <c:v>4.4000000000000004</c:v>
                </c:pt>
                <c:pt idx="10">
                  <c:v>4</c:v>
                </c:pt>
                <c:pt idx="11">
                  <c:v>3.2</c:v>
                </c:pt>
                <c:pt idx="12">
                  <c:v>4.4000000000000004</c:v>
                </c:pt>
                <c:pt idx="13">
                  <c:v>4.2</c:v>
                </c:pt>
                <c:pt idx="14">
                  <c:v>5.2</c:v>
                </c:pt>
                <c:pt idx="15">
                  <c:v>4.5</c:v>
                </c:pt>
                <c:pt idx="16">
                  <c:v>4.5</c:v>
                </c:pt>
                <c:pt idx="17">
                  <c:v>4.8</c:v>
                </c:pt>
                <c:pt idx="18">
                  <c:v>4.5</c:v>
                </c:pt>
                <c:pt idx="19">
                  <c:v>4.4000000000000004</c:v>
                </c:pt>
                <c:pt idx="20">
                  <c:v>3.3</c:v>
                </c:pt>
                <c:pt idx="21">
                  <c:v>4.3</c:v>
                </c:pt>
                <c:pt idx="22">
                  <c:v>4</c:v>
                </c:pt>
                <c:pt idx="23">
                  <c:v>4.5</c:v>
                </c:pt>
                <c:pt idx="24">
                  <c:v>4</c:v>
                </c:pt>
                <c:pt idx="25">
                  <c:v>3.9</c:v>
                </c:pt>
                <c:pt idx="26">
                  <c:v>4.4000000000000004</c:v>
                </c:pt>
                <c:pt idx="27">
                  <c:v>3.7</c:v>
                </c:pt>
                <c:pt idx="28">
                  <c:v>4.4000000000000004</c:v>
                </c:pt>
                <c:pt idx="29">
                  <c:v>3.5</c:v>
                </c:pt>
                <c:pt idx="30">
                  <c:v>3.3</c:v>
                </c:pt>
                <c:pt idx="31">
                  <c:v>3</c:v>
                </c:pt>
                <c:pt idx="32">
                  <c:v>3.4</c:v>
                </c:pt>
                <c:pt idx="33">
                  <c:v>4.2</c:v>
                </c:pt>
                <c:pt idx="34">
                  <c:v>3.5</c:v>
                </c:pt>
                <c:pt idx="35">
                  <c:v>2.5</c:v>
                </c:pt>
                <c:pt idx="36">
                  <c:v>3.5</c:v>
                </c:pt>
                <c:pt idx="37">
                  <c:v>4.9000000000000004</c:v>
                </c:pt>
                <c:pt idx="38">
                  <c:v>4.5</c:v>
                </c:pt>
                <c:pt idx="39">
                  <c:v>3.2</c:v>
                </c:pt>
                <c:pt idx="40">
                  <c:v>3.9</c:v>
                </c:pt>
                <c:pt idx="41">
                  <c:v>4.0999999999999996</c:v>
                </c:pt>
                <c:pt idx="42">
                  <c:v>4.3</c:v>
                </c:pt>
                <c:pt idx="43">
                  <c:v>4.5</c:v>
                </c:pt>
                <c:pt idx="44">
                  <c:v>4.7</c:v>
                </c:pt>
                <c:pt idx="45">
                  <c:v>4.8</c:v>
                </c:pt>
                <c:pt idx="46">
                  <c:v>3.5</c:v>
                </c:pt>
                <c:pt idx="47">
                  <c:v>5.2</c:v>
                </c:pt>
                <c:pt idx="48">
                  <c:v>3.9</c:v>
                </c:pt>
                <c:pt idx="49">
                  <c:v>4.3</c:v>
                </c:pt>
                <c:pt idx="50">
                  <c:v>2.8</c:v>
                </c:pt>
                <c:pt idx="51">
                  <c:v>4.9000000000000004</c:v>
                </c:pt>
                <c:pt idx="52">
                  <c:v>4.5999999999999996</c:v>
                </c:pt>
                <c:pt idx="53">
                  <c:v>3.3</c:v>
                </c:pt>
                <c:pt idx="54">
                  <c:v>4.2</c:v>
                </c:pt>
                <c:pt idx="55">
                  <c:v>3.4</c:v>
                </c:pt>
                <c:pt idx="56">
                  <c:v>5.5</c:v>
                </c:pt>
                <c:pt idx="57">
                  <c:v>4</c:v>
                </c:pt>
                <c:pt idx="58">
                  <c:v>3.5</c:v>
                </c:pt>
                <c:pt idx="59">
                  <c:v>4</c:v>
                </c:pt>
                <c:pt idx="60">
                  <c:v>4.5</c:v>
                </c:pt>
                <c:pt idx="61">
                  <c:v>3.6</c:v>
                </c:pt>
                <c:pt idx="62">
                  <c:v>2.9</c:v>
                </c:pt>
                <c:pt idx="63">
                  <c:v>2.6</c:v>
                </c:pt>
                <c:pt idx="64">
                  <c:v>2.8</c:v>
                </c:pt>
                <c:pt idx="65">
                  <c:v>5.2</c:v>
                </c:pt>
                <c:pt idx="66">
                  <c:v>4.5</c:v>
                </c:pt>
                <c:pt idx="67">
                  <c:v>4.3</c:v>
                </c:pt>
                <c:pt idx="68">
                  <c:v>3.4</c:v>
                </c:pt>
                <c:pt idx="69">
                  <c:v>3.9</c:v>
                </c:pt>
                <c:pt idx="70">
                  <c:v>4.4000000000000004</c:v>
                </c:pt>
                <c:pt idx="71">
                  <c:v>3.1</c:v>
                </c:pt>
                <c:pt idx="72">
                  <c:v>4.5999999999999996</c:v>
                </c:pt>
                <c:pt idx="73">
                  <c:v>3.9</c:v>
                </c:pt>
                <c:pt idx="74">
                  <c:v>3.7</c:v>
                </c:pt>
                <c:pt idx="75">
                  <c:v>3.8</c:v>
                </c:pt>
                <c:pt idx="76">
                  <c:v>3.9</c:v>
                </c:pt>
                <c:pt idx="77">
                  <c:v>4.0999999999999996</c:v>
                </c:pt>
                <c:pt idx="78">
                  <c:v>4.5999999999999996</c:v>
                </c:pt>
                <c:pt idx="79">
                  <c:v>2.7</c:v>
                </c:pt>
                <c:pt idx="80">
                  <c:v>3.8</c:v>
                </c:pt>
                <c:pt idx="81">
                  <c:v>4</c:v>
                </c:pt>
                <c:pt idx="82">
                  <c:v>3</c:v>
                </c:pt>
                <c:pt idx="83">
                  <c:v>1.6</c:v>
                </c:pt>
                <c:pt idx="84">
                  <c:v>4.3</c:v>
                </c:pt>
                <c:pt idx="85">
                  <c:v>3.4</c:v>
                </c:pt>
                <c:pt idx="86">
                  <c:v>3.1</c:v>
                </c:pt>
                <c:pt idx="87">
                  <c:v>4.3</c:v>
                </c:pt>
                <c:pt idx="88">
                  <c:v>3.9</c:v>
                </c:pt>
                <c:pt idx="89">
                  <c:v>4.9000000000000004</c:v>
                </c:pt>
                <c:pt idx="90">
                  <c:v>3.3</c:v>
                </c:pt>
                <c:pt idx="91">
                  <c:v>2.4</c:v>
                </c:pt>
                <c:pt idx="92">
                  <c:v>4.2</c:v>
                </c:pt>
                <c:pt idx="93">
                  <c:v>4.5999999999999996</c:v>
                </c:pt>
                <c:pt idx="94">
                  <c:v>3.4</c:v>
                </c:pt>
                <c:pt idx="95">
                  <c:v>3.6</c:v>
                </c:pt>
                <c:pt idx="96">
                  <c:v>3.7</c:v>
                </c:pt>
                <c:pt idx="97">
                  <c:v>2.5</c:v>
                </c:pt>
                <c:pt idx="98">
                  <c:v>3.9</c:v>
                </c:pt>
                <c:pt idx="99">
                  <c:v>3.5</c:v>
                </c:pt>
                <c:pt idx="100">
                  <c:v>3.5</c:v>
                </c:pt>
                <c:pt idx="101">
                  <c:v>4.2</c:v>
                </c:pt>
                <c:pt idx="102">
                  <c:v>3.7</c:v>
                </c:pt>
                <c:pt idx="103">
                  <c:v>4.4000000000000004</c:v>
                </c:pt>
                <c:pt idx="104">
                  <c:v>4.5999999999999996</c:v>
                </c:pt>
                <c:pt idx="105">
                  <c:v>3.9</c:v>
                </c:pt>
                <c:pt idx="106">
                  <c:v>4.9000000000000004</c:v>
                </c:pt>
                <c:pt idx="107">
                  <c:v>5.4</c:v>
                </c:pt>
                <c:pt idx="108">
                  <c:v>4.2</c:v>
                </c:pt>
                <c:pt idx="109">
                  <c:v>3.1</c:v>
                </c:pt>
                <c:pt idx="110">
                  <c:v>4.0999999999999996</c:v>
                </c:pt>
                <c:pt idx="111">
                  <c:v>3.9</c:v>
                </c:pt>
                <c:pt idx="112">
                  <c:v>4.5</c:v>
                </c:pt>
                <c:pt idx="113">
                  <c:v>4.2</c:v>
                </c:pt>
                <c:pt idx="114">
                  <c:v>3.6</c:v>
                </c:pt>
                <c:pt idx="115">
                  <c:v>3.7</c:v>
                </c:pt>
                <c:pt idx="116">
                  <c:v>4.2</c:v>
                </c:pt>
                <c:pt idx="117">
                  <c:v>2.9</c:v>
                </c:pt>
                <c:pt idx="118">
                  <c:v>3.1</c:v>
                </c:pt>
                <c:pt idx="119">
                  <c:v>3</c:v>
                </c:pt>
                <c:pt idx="120">
                  <c:v>5.5</c:v>
                </c:pt>
                <c:pt idx="121">
                  <c:v>3.5</c:v>
                </c:pt>
                <c:pt idx="122">
                  <c:v>2.6</c:v>
                </c:pt>
                <c:pt idx="123">
                  <c:v>4.5999999999999996</c:v>
                </c:pt>
                <c:pt idx="124">
                  <c:v>2.5</c:v>
                </c:pt>
                <c:pt idx="125">
                  <c:v>3.1</c:v>
                </c:pt>
                <c:pt idx="126">
                  <c:v>4.3</c:v>
                </c:pt>
                <c:pt idx="127">
                  <c:v>2.9</c:v>
                </c:pt>
                <c:pt idx="128">
                  <c:v>4.3</c:v>
                </c:pt>
                <c:pt idx="129">
                  <c:v>2.1</c:v>
                </c:pt>
                <c:pt idx="130">
                  <c:v>4</c:v>
                </c:pt>
                <c:pt idx="131">
                  <c:v>4.7</c:v>
                </c:pt>
                <c:pt idx="132">
                  <c:v>1.6</c:v>
                </c:pt>
                <c:pt idx="133">
                  <c:v>3.3</c:v>
                </c:pt>
                <c:pt idx="134">
                  <c:v>4.2</c:v>
                </c:pt>
                <c:pt idx="135">
                  <c:v>4.4000000000000004</c:v>
                </c:pt>
                <c:pt idx="136">
                  <c:v>2.1</c:v>
                </c:pt>
                <c:pt idx="137">
                  <c:v>3.9</c:v>
                </c:pt>
                <c:pt idx="138">
                  <c:v>2.4</c:v>
                </c:pt>
                <c:pt idx="139">
                  <c:v>3.9</c:v>
                </c:pt>
                <c:pt idx="140">
                  <c:v>4.5</c:v>
                </c:pt>
                <c:pt idx="141">
                  <c:v>4</c:v>
                </c:pt>
                <c:pt idx="142">
                  <c:v>4.5</c:v>
                </c:pt>
                <c:pt idx="143">
                  <c:v>4.2</c:v>
                </c:pt>
                <c:pt idx="144">
                  <c:v>3.5</c:v>
                </c:pt>
                <c:pt idx="145">
                  <c:v>3.5</c:v>
                </c:pt>
                <c:pt idx="146">
                  <c:v>3.3</c:v>
                </c:pt>
                <c:pt idx="147">
                  <c:v>3.3</c:v>
                </c:pt>
                <c:pt idx="148">
                  <c:v>4.5</c:v>
                </c:pt>
                <c:pt idx="149">
                  <c:v>4</c:v>
                </c:pt>
                <c:pt idx="150">
                  <c:v>4.2</c:v>
                </c:pt>
                <c:pt idx="151">
                  <c:v>3.7</c:v>
                </c:pt>
                <c:pt idx="152">
                  <c:v>2.5</c:v>
                </c:pt>
                <c:pt idx="153">
                  <c:v>3.9</c:v>
                </c:pt>
                <c:pt idx="154">
                  <c:v>3.4</c:v>
                </c:pt>
                <c:pt idx="155">
                  <c:v>3.6</c:v>
                </c:pt>
                <c:pt idx="156">
                  <c:v>3.1</c:v>
                </c:pt>
                <c:pt idx="157">
                  <c:v>3.7</c:v>
                </c:pt>
                <c:pt idx="158">
                  <c:v>4.3</c:v>
                </c:pt>
                <c:pt idx="159">
                  <c:v>3.9</c:v>
                </c:pt>
                <c:pt idx="160">
                  <c:v>3.4</c:v>
                </c:pt>
                <c:pt idx="161">
                  <c:v>5.2</c:v>
                </c:pt>
                <c:pt idx="162">
                  <c:v>3.1</c:v>
                </c:pt>
                <c:pt idx="163">
                  <c:v>3</c:v>
                </c:pt>
                <c:pt idx="164">
                  <c:v>3</c:v>
                </c:pt>
                <c:pt idx="165">
                  <c:v>3.1</c:v>
                </c:pt>
                <c:pt idx="166">
                  <c:v>2.7</c:v>
                </c:pt>
                <c:pt idx="167">
                  <c:v>2</c:v>
                </c:pt>
                <c:pt idx="168">
                  <c:v>3</c:v>
                </c:pt>
                <c:pt idx="169">
                  <c:v>3.5</c:v>
                </c:pt>
                <c:pt idx="170">
                  <c:v>3.7</c:v>
                </c:pt>
                <c:pt idx="171">
                  <c:v>3.8</c:v>
                </c:pt>
                <c:pt idx="172">
                  <c:v>3.9</c:v>
                </c:pt>
                <c:pt idx="173">
                  <c:v>3.6</c:v>
                </c:pt>
                <c:pt idx="174">
                  <c:v>3.4</c:v>
                </c:pt>
                <c:pt idx="175">
                  <c:v>3.9</c:v>
                </c:pt>
                <c:pt idx="176">
                  <c:v>4.5</c:v>
                </c:pt>
                <c:pt idx="177">
                  <c:v>4.0999999999999996</c:v>
                </c:pt>
                <c:pt idx="178">
                  <c:v>3.8</c:v>
                </c:pt>
                <c:pt idx="179">
                  <c:v>4.3</c:v>
                </c:pt>
                <c:pt idx="180">
                  <c:v>4.2</c:v>
                </c:pt>
                <c:pt idx="181">
                  <c:v>4.4000000000000004</c:v>
                </c:pt>
                <c:pt idx="182">
                  <c:v>4.3</c:v>
                </c:pt>
                <c:pt idx="183">
                  <c:v>4.3</c:v>
                </c:pt>
                <c:pt idx="184">
                  <c:v>3.6</c:v>
                </c:pt>
                <c:pt idx="185">
                  <c:v>4.2</c:v>
                </c:pt>
                <c:pt idx="186">
                  <c:v>3.3</c:v>
                </c:pt>
                <c:pt idx="187">
                  <c:v>2.8</c:v>
                </c:pt>
                <c:pt idx="188">
                  <c:v>4.5999999999999996</c:v>
                </c:pt>
                <c:pt idx="189">
                  <c:v>4.2</c:v>
                </c:pt>
                <c:pt idx="190">
                  <c:v>2.9</c:v>
                </c:pt>
                <c:pt idx="191">
                  <c:v>4.4000000000000004</c:v>
                </c:pt>
                <c:pt idx="192">
                  <c:v>2.8</c:v>
                </c:pt>
                <c:pt idx="193">
                  <c:v>3.3</c:v>
                </c:pt>
                <c:pt idx="194">
                  <c:v>3</c:v>
                </c:pt>
                <c:pt idx="195">
                  <c:v>4</c:v>
                </c:pt>
                <c:pt idx="196">
                  <c:v>5.4</c:v>
                </c:pt>
                <c:pt idx="197">
                  <c:v>4.2</c:v>
                </c:pt>
                <c:pt idx="198">
                  <c:v>4.9000000000000004</c:v>
                </c:pt>
                <c:pt idx="199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91-4CF7-83CE-B477B22C3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218671"/>
        <c:axId val="1227648191"/>
      </c:scatterChart>
      <c:valAx>
        <c:axId val="136721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Order &amp; Billing (Scale</a:t>
                </a:r>
                <a:r>
                  <a:rPr lang="en-AU" baseline="0"/>
                  <a:t> 1 to 10)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648191"/>
        <c:crosses val="autoZero"/>
        <c:crossBetween val="midCat"/>
      </c:valAx>
      <c:valAx>
        <c:axId val="122764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Shipping</a:t>
                </a:r>
                <a:r>
                  <a:rPr lang="en-AU" baseline="0"/>
                  <a:t> Speed (Scale 1 to 10)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21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Loyalty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'Task 2.2 (Final model)'!$C$29:$C$228</c:f>
              <c:numCache>
                <c:formatCode>0.00</c:formatCode>
                <c:ptCount val="200"/>
                <c:pt idx="0">
                  <c:v>0.51681010661032634</c:v>
                </c:pt>
                <c:pt idx="1">
                  <c:v>-0.43499467968475436</c:v>
                </c:pt>
                <c:pt idx="2">
                  <c:v>0.57797464128143794</c:v>
                </c:pt>
                <c:pt idx="3">
                  <c:v>0.1789627177285471</c:v>
                </c:pt>
                <c:pt idx="4">
                  <c:v>0.99948045753871106</c:v>
                </c:pt>
                <c:pt idx="5">
                  <c:v>-0.60244729121009932</c:v>
                </c:pt>
                <c:pt idx="6">
                  <c:v>0.51296121859582477</c:v>
                </c:pt>
                <c:pt idx="7">
                  <c:v>0.66850787004294876</c:v>
                </c:pt>
                <c:pt idx="8">
                  <c:v>0.50979893900231588</c:v>
                </c:pt>
                <c:pt idx="9">
                  <c:v>-0.73938674530723514</c:v>
                </c:pt>
                <c:pt idx="10">
                  <c:v>0.52326986061604064</c:v>
                </c:pt>
                <c:pt idx="11">
                  <c:v>-0.11009177780482826</c:v>
                </c:pt>
                <c:pt idx="12">
                  <c:v>-1.0306925018437738</c:v>
                </c:pt>
                <c:pt idx="13">
                  <c:v>0.53751622302891011</c:v>
                </c:pt>
                <c:pt idx="14">
                  <c:v>-0.6834280292118784</c:v>
                </c:pt>
                <c:pt idx="15">
                  <c:v>-0.29297383876308025</c:v>
                </c:pt>
                <c:pt idx="16">
                  <c:v>-6.1125536141651615E-2</c:v>
                </c:pt>
                <c:pt idx="17">
                  <c:v>0.70042044010091331</c:v>
                </c:pt>
                <c:pt idx="18">
                  <c:v>7.382220293489361E-2</c:v>
                </c:pt>
                <c:pt idx="19">
                  <c:v>8.6961148508144959E-2</c:v>
                </c:pt>
                <c:pt idx="20">
                  <c:v>0.15437479493240325</c:v>
                </c:pt>
                <c:pt idx="21">
                  <c:v>0.66907127891945528</c:v>
                </c:pt>
                <c:pt idx="22">
                  <c:v>0.54254146004684944</c:v>
                </c:pt>
                <c:pt idx="23">
                  <c:v>-0.52063610883765143</c:v>
                </c:pt>
                <c:pt idx="24">
                  <c:v>-1.2777647378107329</c:v>
                </c:pt>
                <c:pt idx="25">
                  <c:v>-6.3323147888791453E-2</c:v>
                </c:pt>
                <c:pt idx="26">
                  <c:v>-0.88599632255353811</c:v>
                </c:pt>
                <c:pt idx="27">
                  <c:v>-1.3657604154216036</c:v>
                </c:pt>
                <c:pt idx="28">
                  <c:v>-0.60910627165580955</c:v>
                </c:pt>
                <c:pt idx="29">
                  <c:v>-0.6095960632593842</c:v>
                </c:pt>
                <c:pt idx="30">
                  <c:v>-0.12991502900996466</c:v>
                </c:pt>
                <c:pt idx="31">
                  <c:v>-0.6122554560792377</c:v>
                </c:pt>
                <c:pt idx="32">
                  <c:v>5.5761815989482599E-2</c:v>
                </c:pt>
                <c:pt idx="33">
                  <c:v>1.055939615576027</c:v>
                </c:pt>
                <c:pt idx="34">
                  <c:v>-0.53866776655308701</c:v>
                </c:pt>
                <c:pt idx="35">
                  <c:v>0.27057508680360698</c:v>
                </c:pt>
                <c:pt idx="36">
                  <c:v>-0.62762990625948145</c:v>
                </c:pt>
                <c:pt idx="37">
                  <c:v>0.98742648446142312</c:v>
                </c:pt>
                <c:pt idx="38">
                  <c:v>-0.30622259915451622</c:v>
                </c:pt>
                <c:pt idx="39">
                  <c:v>-1.3797702922790007</c:v>
                </c:pt>
                <c:pt idx="40">
                  <c:v>0.58904927130150408</c:v>
                </c:pt>
                <c:pt idx="41">
                  <c:v>0.13793406341455494</c:v>
                </c:pt>
                <c:pt idx="42">
                  <c:v>-1.0659598595238702</c:v>
                </c:pt>
                <c:pt idx="43">
                  <c:v>0.1186172137780801</c:v>
                </c:pt>
                <c:pt idx="44">
                  <c:v>-0.84714279847975416</c:v>
                </c:pt>
                <c:pt idx="45">
                  <c:v>0.31351979209166991</c:v>
                </c:pt>
                <c:pt idx="46">
                  <c:v>-0.14225625144683463</c:v>
                </c:pt>
                <c:pt idx="47">
                  <c:v>-0.82691038217945412</c:v>
                </c:pt>
                <c:pt idx="48">
                  <c:v>-0.34927490315839194</c:v>
                </c:pt>
                <c:pt idx="49">
                  <c:v>-0.11045345734980039</c:v>
                </c:pt>
                <c:pt idx="50">
                  <c:v>-0.15448186299676703</c:v>
                </c:pt>
                <c:pt idx="51">
                  <c:v>0.2074061436483392</c:v>
                </c:pt>
                <c:pt idx="52">
                  <c:v>0.79761850286555358</c:v>
                </c:pt>
                <c:pt idx="53">
                  <c:v>-0.28136749636377001</c:v>
                </c:pt>
                <c:pt idx="54">
                  <c:v>-8.2276972889516742E-2</c:v>
                </c:pt>
                <c:pt idx="55">
                  <c:v>0.5280519194728388</c:v>
                </c:pt>
                <c:pt idx="56">
                  <c:v>3.4759357039247263E-2</c:v>
                </c:pt>
                <c:pt idx="57">
                  <c:v>1.1849797054171773E-2</c:v>
                </c:pt>
                <c:pt idx="58">
                  <c:v>-6.6218887389706715E-2</c:v>
                </c:pt>
                <c:pt idx="59">
                  <c:v>0.26742255441832086</c:v>
                </c:pt>
                <c:pt idx="60">
                  <c:v>-0.25373723611404841</c:v>
                </c:pt>
                <c:pt idx="61">
                  <c:v>0.61011859354111131</c:v>
                </c:pt>
                <c:pt idx="62">
                  <c:v>0.77931928847213872</c:v>
                </c:pt>
                <c:pt idx="63">
                  <c:v>0.93670991334403908</c:v>
                </c:pt>
                <c:pt idx="64">
                  <c:v>0.28777247768123093</c:v>
                </c:pt>
                <c:pt idx="65">
                  <c:v>1.3717961576114934</c:v>
                </c:pt>
                <c:pt idx="66">
                  <c:v>-0.66693773833650294</c:v>
                </c:pt>
                <c:pt idx="67">
                  <c:v>1.3147484324995942</c:v>
                </c:pt>
                <c:pt idx="68">
                  <c:v>-0.91893555783938563</c:v>
                </c:pt>
                <c:pt idx="69">
                  <c:v>0.79007763386145058</c:v>
                </c:pt>
                <c:pt idx="70">
                  <c:v>-0.99085720260253307</c:v>
                </c:pt>
                <c:pt idx="71">
                  <c:v>0.24074053053113165</c:v>
                </c:pt>
                <c:pt idx="72">
                  <c:v>7.3903480775433295E-2</c:v>
                </c:pt>
                <c:pt idx="73">
                  <c:v>0.56399162860772734</c:v>
                </c:pt>
                <c:pt idx="74">
                  <c:v>0.22747555790922469</c:v>
                </c:pt>
                <c:pt idx="75">
                  <c:v>1.203117075498108</c:v>
                </c:pt>
                <c:pt idx="76">
                  <c:v>0.5593115902446284</c:v>
                </c:pt>
                <c:pt idx="77">
                  <c:v>-0.10154533238218555</c:v>
                </c:pt>
                <c:pt idx="78">
                  <c:v>-0.69140186258433189</c:v>
                </c:pt>
                <c:pt idx="79">
                  <c:v>0.37892451158067608</c:v>
                </c:pt>
                <c:pt idx="80">
                  <c:v>0.75618335013010274</c:v>
                </c:pt>
                <c:pt idx="81">
                  <c:v>0.53315809087916133</c:v>
                </c:pt>
                <c:pt idx="82">
                  <c:v>1.4750029093838366</c:v>
                </c:pt>
                <c:pt idx="83">
                  <c:v>-7.7791004403273689E-2</c:v>
                </c:pt>
                <c:pt idx="84">
                  <c:v>-5.3570304476764363E-3</c:v>
                </c:pt>
                <c:pt idx="85">
                  <c:v>-0.17282192588504763</c:v>
                </c:pt>
                <c:pt idx="86">
                  <c:v>-8.7074795204935995E-2</c:v>
                </c:pt>
                <c:pt idx="87">
                  <c:v>9.4400176404612068E-2</c:v>
                </c:pt>
                <c:pt idx="88">
                  <c:v>-0.24754707009484989</c:v>
                </c:pt>
                <c:pt idx="89">
                  <c:v>0.91540031631303975</c:v>
                </c:pt>
                <c:pt idx="90">
                  <c:v>-0.27855744315287367</c:v>
                </c:pt>
                <c:pt idx="91">
                  <c:v>-4.4285392207937591E-2</c:v>
                </c:pt>
                <c:pt idx="92">
                  <c:v>0.2665300882965731</c:v>
                </c:pt>
                <c:pt idx="93">
                  <c:v>0.18767929585754395</c:v>
                </c:pt>
                <c:pt idx="94">
                  <c:v>0.43407626193754467</c:v>
                </c:pt>
                <c:pt idx="95">
                  <c:v>-0.11792842191357344</c:v>
                </c:pt>
                <c:pt idx="96">
                  <c:v>-0.13995415783615872</c:v>
                </c:pt>
                <c:pt idx="97">
                  <c:v>0.34521505718111012</c:v>
                </c:pt>
                <c:pt idx="98">
                  <c:v>-0.23980590543702895</c:v>
                </c:pt>
                <c:pt idx="99">
                  <c:v>-0.5871801496714335</c:v>
                </c:pt>
                <c:pt idx="100">
                  <c:v>-1.1252658428395028</c:v>
                </c:pt>
                <c:pt idx="101">
                  <c:v>-1.393327421003498</c:v>
                </c:pt>
                <c:pt idx="102">
                  <c:v>-0.57506856985637533</c:v>
                </c:pt>
                <c:pt idx="103">
                  <c:v>0.43385931750078655</c:v>
                </c:pt>
                <c:pt idx="104">
                  <c:v>0.58423442495608491</c:v>
                </c:pt>
                <c:pt idx="105">
                  <c:v>-0.77773846851417261</c:v>
                </c:pt>
                <c:pt idx="106">
                  <c:v>0.47228919222029475</c:v>
                </c:pt>
                <c:pt idx="107">
                  <c:v>0.11744898367218504</c:v>
                </c:pt>
                <c:pt idx="108">
                  <c:v>-0.2959810709541042</c:v>
                </c:pt>
                <c:pt idx="109">
                  <c:v>0.26552325988767134</c:v>
                </c:pt>
                <c:pt idx="110">
                  <c:v>-0.52750580289827731</c:v>
                </c:pt>
                <c:pt idx="111">
                  <c:v>-0.15448440276765751</c:v>
                </c:pt>
                <c:pt idx="112">
                  <c:v>-0.55165072404361393</c:v>
                </c:pt>
                <c:pt idx="113">
                  <c:v>-0.91079899909373463</c:v>
                </c:pt>
                <c:pt idx="114">
                  <c:v>-0.3217084924636211</c:v>
                </c:pt>
                <c:pt idx="115">
                  <c:v>-0.9310256191468671</c:v>
                </c:pt>
                <c:pt idx="116">
                  <c:v>0.66816629633967928</c:v>
                </c:pt>
                <c:pt idx="117">
                  <c:v>0.4814461943160655</c:v>
                </c:pt>
                <c:pt idx="118">
                  <c:v>8.8065234442054496E-2</c:v>
                </c:pt>
                <c:pt idx="119">
                  <c:v>0.20479949768047145</c:v>
                </c:pt>
                <c:pt idx="120">
                  <c:v>0.46007457373477756</c:v>
                </c:pt>
                <c:pt idx="121">
                  <c:v>0.34408379611645579</c:v>
                </c:pt>
                <c:pt idx="122">
                  <c:v>0.83471678602063548</c:v>
                </c:pt>
                <c:pt idx="123">
                  <c:v>-3.9990132456175331E-2</c:v>
                </c:pt>
                <c:pt idx="124">
                  <c:v>-0.44595556731805797</c:v>
                </c:pt>
                <c:pt idx="125">
                  <c:v>1.8670217473077955E-2</c:v>
                </c:pt>
                <c:pt idx="126">
                  <c:v>6.3303025741721086E-2</c:v>
                </c:pt>
                <c:pt idx="127">
                  <c:v>-0.20438962658272342</c:v>
                </c:pt>
                <c:pt idx="128">
                  <c:v>0.45580474715333708</c:v>
                </c:pt>
                <c:pt idx="129">
                  <c:v>-0.17130163350220062</c:v>
                </c:pt>
                <c:pt idx="130">
                  <c:v>0.23396085004189437</c:v>
                </c:pt>
                <c:pt idx="131">
                  <c:v>-0.49789559871920819</c:v>
                </c:pt>
                <c:pt idx="132">
                  <c:v>8.4235200278892641E-2</c:v>
                </c:pt>
                <c:pt idx="133">
                  <c:v>-0.59630034880951932</c:v>
                </c:pt>
                <c:pt idx="134">
                  <c:v>0.12140650981514334</c:v>
                </c:pt>
                <c:pt idx="135">
                  <c:v>-0.72641490544297582</c:v>
                </c:pt>
                <c:pt idx="136">
                  <c:v>0.21779012205119042</c:v>
                </c:pt>
                <c:pt idx="137">
                  <c:v>-0.5393490314703886</c:v>
                </c:pt>
                <c:pt idx="138">
                  <c:v>0.37639065620247791</c:v>
                </c:pt>
                <c:pt idx="139">
                  <c:v>-0.2331565262626798</c:v>
                </c:pt>
                <c:pt idx="140">
                  <c:v>0.43329214007681038</c:v>
                </c:pt>
                <c:pt idx="141">
                  <c:v>0.17344689688302672</c:v>
                </c:pt>
                <c:pt idx="142">
                  <c:v>-0.22430818023324761</c:v>
                </c:pt>
                <c:pt idx="143">
                  <c:v>0.88600940848069953</c:v>
                </c:pt>
                <c:pt idx="144">
                  <c:v>0.71611058272881145</c:v>
                </c:pt>
                <c:pt idx="145">
                  <c:v>-0.27358912596839247</c:v>
                </c:pt>
                <c:pt idx="146">
                  <c:v>-1.0713502921100941</c:v>
                </c:pt>
                <c:pt idx="147">
                  <c:v>0.22564095176378896</c:v>
                </c:pt>
                <c:pt idx="148">
                  <c:v>0.70595863515577761</c:v>
                </c:pt>
                <c:pt idx="149">
                  <c:v>-5.3832754745716471E-2</c:v>
                </c:pt>
                <c:pt idx="150">
                  <c:v>2.836004963387051E-2</c:v>
                </c:pt>
                <c:pt idx="151">
                  <c:v>-0.34854708371676235</c:v>
                </c:pt>
                <c:pt idx="152">
                  <c:v>0.63475355845111814</c:v>
                </c:pt>
                <c:pt idx="153">
                  <c:v>3.5747793268535943E-2</c:v>
                </c:pt>
                <c:pt idx="154">
                  <c:v>6.5851880903833759E-2</c:v>
                </c:pt>
                <c:pt idx="155">
                  <c:v>0.3502267535751713</c:v>
                </c:pt>
                <c:pt idx="156">
                  <c:v>1.3644083250267247</c:v>
                </c:pt>
                <c:pt idx="157">
                  <c:v>-8.4682615610906176E-2</c:v>
                </c:pt>
                <c:pt idx="158">
                  <c:v>0.75622095561974056</c:v>
                </c:pt>
                <c:pt idx="159">
                  <c:v>7.8210860518208136E-2</c:v>
                </c:pt>
                <c:pt idx="160">
                  <c:v>-1.5424239512676685E-2</c:v>
                </c:pt>
                <c:pt idx="161">
                  <c:v>0.14351515481095234</c:v>
                </c:pt>
                <c:pt idx="162">
                  <c:v>-0.57294715274270658</c:v>
                </c:pt>
                <c:pt idx="163">
                  <c:v>0.51445741802268952</c:v>
                </c:pt>
                <c:pt idx="164">
                  <c:v>-9.4245558830660769E-2</c:v>
                </c:pt>
                <c:pt idx="165">
                  <c:v>0.33499895981006045</c:v>
                </c:pt>
                <c:pt idx="166">
                  <c:v>0.55372972118446295</c:v>
                </c:pt>
                <c:pt idx="167">
                  <c:v>0.64072643658140116</c:v>
                </c:pt>
                <c:pt idx="168">
                  <c:v>-0.67123114886981838</c:v>
                </c:pt>
                <c:pt idx="169">
                  <c:v>-0.18271071726259347</c:v>
                </c:pt>
                <c:pt idx="170">
                  <c:v>-1.3412652921397408</c:v>
                </c:pt>
                <c:pt idx="171">
                  <c:v>-0.15101364159397512</c:v>
                </c:pt>
                <c:pt idx="172">
                  <c:v>-0.78574309799731701</c:v>
                </c:pt>
                <c:pt idx="173">
                  <c:v>0.85745408795617095</c:v>
                </c:pt>
                <c:pt idx="174">
                  <c:v>-0.67110190023051253</c:v>
                </c:pt>
                <c:pt idx="175">
                  <c:v>0.28019389552683194</c:v>
                </c:pt>
                <c:pt idx="176">
                  <c:v>0.55193318029501981</c:v>
                </c:pt>
                <c:pt idx="177">
                  <c:v>-0.60918804180736963</c:v>
                </c:pt>
                <c:pt idx="178">
                  <c:v>0.19506933748250788</c:v>
                </c:pt>
                <c:pt idx="179">
                  <c:v>-0.29796119459301096</c:v>
                </c:pt>
                <c:pt idx="180">
                  <c:v>-0.72910349727659973</c:v>
                </c:pt>
                <c:pt idx="181">
                  <c:v>0.17207949407811718</c:v>
                </c:pt>
                <c:pt idx="182">
                  <c:v>0.22886156313050598</c:v>
                </c:pt>
                <c:pt idx="183">
                  <c:v>0.73982168979312668</c:v>
                </c:pt>
                <c:pt idx="184">
                  <c:v>-2.5191739876868624E-3</c:v>
                </c:pt>
                <c:pt idx="185">
                  <c:v>-0.85611796882682967</c:v>
                </c:pt>
                <c:pt idx="186">
                  <c:v>-1.9009416907311918</c:v>
                </c:pt>
                <c:pt idx="187">
                  <c:v>-0.25729048721176451</c:v>
                </c:pt>
                <c:pt idx="188">
                  <c:v>-0.25478353322009806</c:v>
                </c:pt>
                <c:pt idx="189">
                  <c:v>-0.69690937116705243</c:v>
                </c:pt>
                <c:pt idx="190">
                  <c:v>-0.65833415977655907</c:v>
                </c:pt>
                <c:pt idx="191">
                  <c:v>-0.61883306374521485</c:v>
                </c:pt>
                <c:pt idx="192">
                  <c:v>0.24259670946687972</c:v>
                </c:pt>
                <c:pt idx="193">
                  <c:v>0.74334418363739996</c:v>
                </c:pt>
                <c:pt idx="194">
                  <c:v>-0.49348614510480981</c:v>
                </c:pt>
                <c:pt idx="195">
                  <c:v>0.89614936459619798</c:v>
                </c:pt>
                <c:pt idx="196">
                  <c:v>0.9382923594254855</c:v>
                </c:pt>
                <c:pt idx="197">
                  <c:v>-0.65807008157181279</c:v>
                </c:pt>
                <c:pt idx="198">
                  <c:v>-0.26380320897723131</c:v>
                </c:pt>
                <c:pt idx="199">
                  <c:v>0.30070018845575142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D0-4D90-AE71-8219050EC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815391"/>
        <c:axId val="987337407"/>
      </c:scatterChart>
      <c:valAx>
        <c:axId val="988815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Loyalty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87337407"/>
        <c:crosses val="autoZero"/>
        <c:crossBetween val="midCat"/>
      </c:valAx>
      <c:valAx>
        <c:axId val="9873374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98881539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Quality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'Task 2.2 (Final model)'!$C$29:$C$228</c:f>
              <c:numCache>
                <c:formatCode>0.00</c:formatCode>
                <c:ptCount val="200"/>
                <c:pt idx="0">
                  <c:v>0.51681010661032634</c:v>
                </c:pt>
                <c:pt idx="1">
                  <c:v>-0.43499467968475436</c:v>
                </c:pt>
                <c:pt idx="2">
                  <c:v>0.57797464128143794</c:v>
                </c:pt>
                <c:pt idx="3">
                  <c:v>0.1789627177285471</c:v>
                </c:pt>
                <c:pt idx="4">
                  <c:v>0.99948045753871106</c:v>
                </c:pt>
                <c:pt idx="5">
                  <c:v>-0.60244729121009932</c:v>
                </c:pt>
                <c:pt idx="6">
                  <c:v>0.51296121859582477</c:v>
                </c:pt>
                <c:pt idx="7">
                  <c:v>0.66850787004294876</c:v>
                </c:pt>
                <c:pt idx="8">
                  <c:v>0.50979893900231588</c:v>
                </c:pt>
                <c:pt idx="9">
                  <c:v>-0.73938674530723514</c:v>
                </c:pt>
                <c:pt idx="10">
                  <c:v>0.52326986061604064</c:v>
                </c:pt>
                <c:pt idx="11">
                  <c:v>-0.11009177780482826</c:v>
                </c:pt>
                <c:pt idx="12">
                  <c:v>-1.0306925018437738</c:v>
                </c:pt>
                <c:pt idx="13">
                  <c:v>0.53751622302891011</c:v>
                </c:pt>
                <c:pt idx="14">
                  <c:v>-0.6834280292118784</c:v>
                </c:pt>
                <c:pt idx="15">
                  <c:v>-0.29297383876308025</c:v>
                </c:pt>
                <c:pt idx="16">
                  <c:v>-6.1125536141651615E-2</c:v>
                </c:pt>
                <c:pt idx="17">
                  <c:v>0.70042044010091331</c:v>
                </c:pt>
                <c:pt idx="18">
                  <c:v>7.382220293489361E-2</c:v>
                </c:pt>
                <c:pt idx="19">
                  <c:v>8.6961148508144959E-2</c:v>
                </c:pt>
                <c:pt idx="20">
                  <c:v>0.15437479493240325</c:v>
                </c:pt>
                <c:pt idx="21">
                  <c:v>0.66907127891945528</c:v>
                </c:pt>
                <c:pt idx="22">
                  <c:v>0.54254146004684944</c:v>
                </c:pt>
                <c:pt idx="23">
                  <c:v>-0.52063610883765143</c:v>
                </c:pt>
                <c:pt idx="24">
                  <c:v>-1.2777647378107329</c:v>
                </c:pt>
                <c:pt idx="25">
                  <c:v>-6.3323147888791453E-2</c:v>
                </c:pt>
                <c:pt idx="26">
                  <c:v>-0.88599632255353811</c:v>
                </c:pt>
                <c:pt idx="27">
                  <c:v>-1.3657604154216036</c:v>
                </c:pt>
                <c:pt idx="28">
                  <c:v>-0.60910627165580955</c:v>
                </c:pt>
                <c:pt idx="29">
                  <c:v>-0.6095960632593842</c:v>
                </c:pt>
                <c:pt idx="30">
                  <c:v>-0.12991502900996466</c:v>
                </c:pt>
                <c:pt idx="31">
                  <c:v>-0.6122554560792377</c:v>
                </c:pt>
                <c:pt idx="32">
                  <c:v>5.5761815989482599E-2</c:v>
                </c:pt>
                <c:pt idx="33">
                  <c:v>1.055939615576027</c:v>
                </c:pt>
                <c:pt idx="34">
                  <c:v>-0.53866776655308701</c:v>
                </c:pt>
                <c:pt idx="35">
                  <c:v>0.27057508680360698</c:v>
                </c:pt>
                <c:pt idx="36">
                  <c:v>-0.62762990625948145</c:v>
                </c:pt>
                <c:pt idx="37">
                  <c:v>0.98742648446142312</c:v>
                </c:pt>
                <c:pt idx="38">
                  <c:v>-0.30622259915451622</c:v>
                </c:pt>
                <c:pt idx="39">
                  <c:v>-1.3797702922790007</c:v>
                </c:pt>
                <c:pt idx="40">
                  <c:v>0.58904927130150408</c:v>
                </c:pt>
                <c:pt idx="41">
                  <c:v>0.13793406341455494</c:v>
                </c:pt>
                <c:pt idx="42">
                  <c:v>-1.0659598595238702</c:v>
                </c:pt>
                <c:pt idx="43">
                  <c:v>0.1186172137780801</c:v>
                </c:pt>
                <c:pt idx="44">
                  <c:v>-0.84714279847975416</c:v>
                </c:pt>
                <c:pt idx="45">
                  <c:v>0.31351979209166991</c:v>
                </c:pt>
                <c:pt idx="46">
                  <c:v>-0.14225625144683463</c:v>
                </c:pt>
                <c:pt idx="47">
                  <c:v>-0.82691038217945412</c:v>
                </c:pt>
                <c:pt idx="48">
                  <c:v>-0.34927490315839194</c:v>
                </c:pt>
                <c:pt idx="49">
                  <c:v>-0.11045345734980039</c:v>
                </c:pt>
                <c:pt idx="50">
                  <c:v>-0.15448186299676703</c:v>
                </c:pt>
                <c:pt idx="51">
                  <c:v>0.2074061436483392</c:v>
                </c:pt>
                <c:pt idx="52">
                  <c:v>0.79761850286555358</c:v>
                </c:pt>
                <c:pt idx="53">
                  <c:v>-0.28136749636377001</c:v>
                </c:pt>
                <c:pt idx="54">
                  <c:v>-8.2276972889516742E-2</c:v>
                </c:pt>
                <c:pt idx="55">
                  <c:v>0.5280519194728388</c:v>
                </c:pt>
                <c:pt idx="56">
                  <c:v>3.4759357039247263E-2</c:v>
                </c:pt>
                <c:pt idx="57">
                  <c:v>1.1849797054171773E-2</c:v>
                </c:pt>
                <c:pt idx="58">
                  <c:v>-6.6218887389706715E-2</c:v>
                </c:pt>
                <c:pt idx="59">
                  <c:v>0.26742255441832086</c:v>
                </c:pt>
                <c:pt idx="60">
                  <c:v>-0.25373723611404841</c:v>
                </c:pt>
                <c:pt idx="61">
                  <c:v>0.61011859354111131</c:v>
                </c:pt>
                <c:pt idx="62">
                  <c:v>0.77931928847213872</c:v>
                </c:pt>
                <c:pt idx="63">
                  <c:v>0.93670991334403908</c:v>
                </c:pt>
                <c:pt idx="64">
                  <c:v>0.28777247768123093</c:v>
                </c:pt>
                <c:pt idx="65">
                  <c:v>1.3717961576114934</c:v>
                </c:pt>
                <c:pt idx="66">
                  <c:v>-0.66693773833650294</c:v>
                </c:pt>
                <c:pt idx="67">
                  <c:v>1.3147484324995942</c:v>
                </c:pt>
                <c:pt idx="68">
                  <c:v>-0.91893555783938563</c:v>
                </c:pt>
                <c:pt idx="69">
                  <c:v>0.79007763386145058</c:v>
                </c:pt>
                <c:pt idx="70">
                  <c:v>-0.99085720260253307</c:v>
                </c:pt>
                <c:pt idx="71">
                  <c:v>0.24074053053113165</c:v>
                </c:pt>
                <c:pt idx="72">
                  <c:v>7.3903480775433295E-2</c:v>
                </c:pt>
                <c:pt idx="73">
                  <c:v>0.56399162860772734</c:v>
                </c:pt>
                <c:pt idx="74">
                  <c:v>0.22747555790922469</c:v>
                </c:pt>
                <c:pt idx="75">
                  <c:v>1.203117075498108</c:v>
                </c:pt>
                <c:pt idx="76">
                  <c:v>0.5593115902446284</c:v>
                </c:pt>
                <c:pt idx="77">
                  <c:v>-0.10154533238218555</c:v>
                </c:pt>
                <c:pt idx="78">
                  <c:v>-0.69140186258433189</c:v>
                </c:pt>
                <c:pt idx="79">
                  <c:v>0.37892451158067608</c:v>
                </c:pt>
                <c:pt idx="80">
                  <c:v>0.75618335013010274</c:v>
                </c:pt>
                <c:pt idx="81">
                  <c:v>0.53315809087916133</c:v>
                </c:pt>
                <c:pt idx="82">
                  <c:v>1.4750029093838366</c:v>
                </c:pt>
                <c:pt idx="83">
                  <c:v>-7.7791004403273689E-2</c:v>
                </c:pt>
                <c:pt idx="84">
                  <c:v>-5.3570304476764363E-3</c:v>
                </c:pt>
                <c:pt idx="85">
                  <c:v>-0.17282192588504763</c:v>
                </c:pt>
                <c:pt idx="86">
                  <c:v>-8.7074795204935995E-2</c:v>
                </c:pt>
                <c:pt idx="87">
                  <c:v>9.4400176404612068E-2</c:v>
                </c:pt>
                <c:pt idx="88">
                  <c:v>-0.24754707009484989</c:v>
                </c:pt>
                <c:pt idx="89">
                  <c:v>0.91540031631303975</c:v>
                </c:pt>
                <c:pt idx="90">
                  <c:v>-0.27855744315287367</c:v>
                </c:pt>
                <c:pt idx="91">
                  <c:v>-4.4285392207937591E-2</c:v>
                </c:pt>
                <c:pt idx="92">
                  <c:v>0.2665300882965731</c:v>
                </c:pt>
                <c:pt idx="93">
                  <c:v>0.18767929585754395</c:v>
                </c:pt>
                <c:pt idx="94">
                  <c:v>0.43407626193754467</c:v>
                </c:pt>
                <c:pt idx="95">
                  <c:v>-0.11792842191357344</c:v>
                </c:pt>
                <c:pt idx="96">
                  <c:v>-0.13995415783615872</c:v>
                </c:pt>
                <c:pt idx="97">
                  <c:v>0.34521505718111012</c:v>
                </c:pt>
                <c:pt idx="98">
                  <c:v>-0.23980590543702895</c:v>
                </c:pt>
                <c:pt idx="99">
                  <c:v>-0.5871801496714335</c:v>
                </c:pt>
                <c:pt idx="100">
                  <c:v>-1.1252658428395028</c:v>
                </c:pt>
                <c:pt idx="101">
                  <c:v>-1.393327421003498</c:v>
                </c:pt>
                <c:pt idx="102">
                  <c:v>-0.57506856985637533</c:v>
                </c:pt>
                <c:pt idx="103">
                  <c:v>0.43385931750078655</c:v>
                </c:pt>
                <c:pt idx="104">
                  <c:v>0.58423442495608491</c:v>
                </c:pt>
                <c:pt idx="105">
                  <c:v>-0.77773846851417261</c:v>
                </c:pt>
                <c:pt idx="106">
                  <c:v>0.47228919222029475</c:v>
                </c:pt>
                <c:pt idx="107">
                  <c:v>0.11744898367218504</c:v>
                </c:pt>
                <c:pt idx="108">
                  <c:v>-0.2959810709541042</c:v>
                </c:pt>
                <c:pt idx="109">
                  <c:v>0.26552325988767134</c:v>
                </c:pt>
                <c:pt idx="110">
                  <c:v>-0.52750580289827731</c:v>
                </c:pt>
                <c:pt idx="111">
                  <c:v>-0.15448440276765751</c:v>
                </c:pt>
                <c:pt idx="112">
                  <c:v>-0.55165072404361393</c:v>
                </c:pt>
                <c:pt idx="113">
                  <c:v>-0.91079899909373463</c:v>
                </c:pt>
                <c:pt idx="114">
                  <c:v>-0.3217084924636211</c:v>
                </c:pt>
                <c:pt idx="115">
                  <c:v>-0.9310256191468671</c:v>
                </c:pt>
                <c:pt idx="116">
                  <c:v>0.66816629633967928</c:v>
                </c:pt>
                <c:pt idx="117">
                  <c:v>0.4814461943160655</c:v>
                </c:pt>
                <c:pt idx="118">
                  <c:v>8.8065234442054496E-2</c:v>
                </c:pt>
                <c:pt idx="119">
                  <c:v>0.20479949768047145</c:v>
                </c:pt>
                <c:pt idx="120">
                  <c:v>0.46007457373477756</c:v>
                </c:pt>
                <c:pt idx="121">
                  <c:v>0.34408379611645579</c:v>
                </c:pt>
                <c:pt idx="122">
                  <c:v>0.83471678602063548</c:v>
                </c:pt>
                <c:pt idx="123">
                  <c:v>-3.9990132456175331E-2</c:v>
                </c:pt>
                <c:pt idx="124">
                  <c:v>-0.44595556731805797</c:v>
                </c:pt>
                <c:pt idx="125">
                  <c:v>1.8670217473077955E-2</c:v>
                </c:pt>
                <c:pt idx="126">
                  <c:v>6.3303025741721086E-2</c:v>
                </c:pt>
                <c:pt idx="127">
                  <c:v>-0.20438962658272342</c:v>
                </c:pt>
                <c:pt idx="128">
                  <c:v>0.45580474715333708</c:v>
                </c:pt>
                <c:pt idx="129">
                  <c:v>-0.17130163350220062</c:v>
                </c:pt>
                <c:pt idx="130">
                  <c:v>0.23396085004189437</c:v>
                </c:pt>
                <c:pt idx="131">
                  <c:v>-0.49789559871920819</c:v>
                </c:pt>
                <c:pt idx="132">
                  <c:v>8.4235200278892641E-2</c:v>
                </c:pt>
                <c:pt idx="133">
                  <c:v>-0.59630034880951932</c:v>
                </c:pt>
                <c:pt idx="134">
                  <c:v>0.12140650981514334</c:v>
                </c:pt>
                <c:pt idx="135">
                  <c:v>-0.72641490544297582</c:v>
                </c:pt>
                <c:pt idx="136">
                  <c:v>0.21779012205119042</c:v>
                </c:pt>
                <c:pt idx="137">
                  <c:v>-0.5393490314703886</c:v>
                </c:pt>
                <c:pt idx="138">
                  <c:v>0.37639065620247791</c:v>
                </c:pt>
                <c:pt idx="139">
                  <c:v>-0.2331565262626798</c:v>
                </c:pt>
                <c:pt idx="140">
                  <c:v>0.43329214007681038</c:v>
                </c:pt>
                <c:pt idx="141">
                  <c:v>0.17344689688302672</c:v>
                </c:pt>
                <c:pt idx="142">
                  <c:v>-0.22430818023324761</c:v>
                </c:pt>
                <c:pt idx="143">
                  <c:v>0.88600940848069953</c:v>
                </c:pt>
                <c:pt idx="144">
                  <c:v>0.71611058272881145</c:v>
                </c:pt>
                <c:pt idx="145">
                  <c:v>-0.27358912596839247</c:v>
                </c:pt>
                <c:pt idx="146">
                  <c:v>-1.0713502921100941</c:v>
                </c:pt>
                <c:pt idx="147">
                  <c:v>0.22564095176378896</c:v>
                </c:pt>
                <c:pt idx="148">
                  <c:v>0.70595863515577761</c:v>
                </c:pt>
                <c:pt idx="149">
                  <c:v>-5.3832754745716471E-2</c:v>
                </c:pt>
                <c:pt idx="150">
                  <c:v>2.836004963387051E-2</c:v>
                </c:pt>
                <c:pt idx="151">
                  <c:v>-0.34854708371676235</c:v>
                </c:pt>
                <c:pt idx="152">
                  <c:v>0.63475355845111814</c:v>
                </c:pt>
                <c:pt idx="153">
                  <c:v>3.5747793268535943E-2</c:v>
                </c:pt>
                <c:pt idx="154">
                  <c:v>6.5851880903833759E-2</c:v>
                </c:pt>
                <c:pt idx="155">
                  <c:v>0.3502267535751713</c:v>
                </c:pt>
                <c:pt idx="156">
                  <c:v>1.3644083250267247</c:v>
                </c:pt>
                <c:pt idx="157">
                  <c:v>-8.4682615610906176E-2</c:v>
                </c:pt>
                <c:pt idx="158">
                  <c:v>0.75622095561974056</c:v>
                </c:pt>
                <c:pt idx="159">
                  <c:v>7.8210860518208136E-2</c:v>
                </c:pt>
                <c:pt idx="160">
                  <c:v>-1.5424239512676685E-2</c:v>
                </c:pt>
                <c:pt idx="161">
                  <c:v>0.14351515481095234</c:v>
                </c:pt>
                <c:pt idx="162">
                  <c:v>-0.57294715274270658</c:v>
                </c:pt>
                <c:pt idx="163">
                  <c:v>0.51445741802268952</c:v>
                </c:pt>
                <c:pt idx="164">
                  <c:v>-9.4245558830660769E-2</c:v>
                </c:pt>
                <c:pt idx="165">
                  <c:v>0.33499895981006045</c:v>
                </c:pt>
                <c:pt idx="166">
                  <c:v>0.55372972118446295</c:v>
                </c:pt>
                <c:pt idx="167">
                  <c:v>0.64072643658140116</c:v>
                </c:pt>
                <c:pt idx="168">
                  <c:v>-0.67123114886981838</c:v>
                </c:pt>
                <c:pt idx="169">
                  <c:v>-0.18271071726259347</c:v>
                </c:pt>
                <c:pt idx="170">
                  <c:v>-1.3412652921397408</c:v>
                </c:pt>
                <c:pt idx="171">
                  <c:v>-0.15101364159397512</c:v>
                </c:pt>
                <c:pt idx="172">
                  <c:v>-0.78574309799731701</c:v>
                </c:pt>
                <c:pt idx="173">
                  <c:v>0.85745408795617095</c:v>
                </c:pt>
                <c:pt idx="174">
                  <c:v>-0.67110190023051253</c:v>
                </c:pt>
                <c:pt idx="175">
                  <c:v>0.28019389552683194</c:v>
                </c:pt>
                <c:pt idx="176">
                  <c:v>0.55193318029501981</c:v>
                </c:pt>
                <c:pt idx="177">
                  <c:v>-0.60918804180736963</c:v>
                </c:pt>
                <c:pt idx="178">
                  <c:v>0.19506933748250788</c:v>
                </c:pt>
                <c:pt idx="179">
                  <c:v>-0.29796119459301096</c:v>
                </c:pt>
                <c:pt idx="180">
                  <c:v>-0.72910349727659973</c:v>
                </c:pt>
                <c:pt idx="181">
                  <c:v>0.17207949407811718</c:v>
                </c:pt>
                <c:pt idx="182">
                  <c:v>0.22886156313050598</c:v>
                </c:pt>
                <c:pt idx="183">
                  <c:v>0.73982168979312668</c:v>
                </c:pt>
                <c:pt idx="184">
                  <c:v>-2.5191739876868624E-3</c:v>
                </c:pt>
                <c:pt idx="185">
                  <c:v>-0.85611796882682967</c:v>
                </c:pt>
                <c:pt idx="186">
                  <c:v>-1.9009416907311918</c:v>
                </c:pt>
                <c:pt idx="187">
                  <c:v>-0.25729048721176451</c:v>
                </c:pt>
                <c:pt idx="188">
                  <c:v>-0.25478353322009806</c:v>
                </c:pt>
                <c:pt idx="189">
                  <c:v>-0.69690937116705243</c:v>
                </c:pt>
                <c:pt idx="190">
                  <c:v>-0.65833415977655907</c:v>
                </c:pt>
                <c:pt idx="191">
                  <c:v>-0.61883306374521485</c:v>
                </c:pt>
                <c:pt idx="192">
                  <c:v>0.24259670946687972</c:v>
                </c:pt>
                <c:pt idx="193">
                  <c:v>0.74334418363739996</c:v>
                </c:pt>
                <c:pt idx="194">
                  <c:v>-0.49348614510480981</c:v>
                </c:pt>
                <c:pt idx="195">
                  <c:v>0.89614936459619798</c:v>
                </c:pt>
                <c:pt idx="196">
                  <c:v>0.9382923594254855</c:v>
                </c:pt>
                <c:pt idx="197">
                  <c:v>-0.65807008157181279</c:v>
                </c:pt>
                <c:pt idx="198">
                  <c:v>-0.26380320897723131</c:v>
                </c:pt>
                <c:pt idx="199">
                  <c:v>0.30070018845575142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39C-4C2A-8DBE-25227BDCB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753311"/>
        <c:axId val="987337823"/>
      </c:scatterChart>
      <c:valAx>
        <c:axId val="977753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Quality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987337823"/>
        <c:crosses val="autoZero"/>
        <c:crossBetween val="midCat"/>
      </c:valAx>
      <c:valAx>
        <c:axId val="9873378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97775331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Brand_Image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'Task 2.2 (Final model)'!$C$29:$C$228</c:f>
              <c:numCache>
                <c:formatCode>0.00</c:formatCode>
                <c:ptCount val="200"/>
                <c:pt idx="0">
                  <c:v>0.51681010661032634</c:v>
                </c:pt>
                <c:pt idx="1">
                  <c:v>-0.43499467968475436</c:v>
                </c:pt>
                <c:pt idx="2">
                  <c:v>0.57797464128143794</c:v>
                </c:pt>
                <c:pt idx="3">
                  <c:v>0.1789627177285471</c:v>
                </c:pt>
                <c:pt idx="4">
                  <c:v>0.99948045753871106</c:v>
                </c:pt>
                <c:pt idx="5">
                  <c:v>-0.60244729121009932</c:v>
                </c:pt>
                <c:pt idx="6">
                  <c:v>0.51296121859582477</c:v>
                </c:pt>
                <c:pt idx="7">
                  <c:v>0.66850787004294876</c:v>
                </c:pt>
                <c:pt idx="8">
                  <c:v>0.50979893900231588</c:v>
                </c:pt>
                <c:pt idx="9">
                  <c:v>-0.73938674530723514</c:v>
                </c:pt>
                <c:pt idx="10">
                  <c:v>0.52326986061604064</c:v>
                </c:pt>
                <c:pt idx="11">
                  <c:v>-0.11009177780482826</c:v>
                </c:pt>
                <c:pt idx="12">
                  <c:v>-1.0306925018437738</c:v>
                </c:pt>
                <c:pt idx="13">
                  <c:v>0.53751622302891011</c:v>
                </c:pt>
                <c:pt idx="14">
                  <c:v>-0.6834280292118784</c:v>
                </c:pt>
                <c:pt idx="15">
                  <c:v>-0.29297383876308025</c:v>
                </c:pt>
                <c:pt idx="16">
                  <c:v>-6.1125536141651615E-2</c:v>
                </c:pt>
                <c:pt idx="17">
                  <c:v>0.70042044010091331</c:v>
                </c:pt>
                <c:pt idx="18">
                  <c:v>7.382220293489361E-2</c:v>
                </c:pt>
                <c:pt idx="19">
                  <c:v>8.6961148508144959E-2</c:v>
                </c:pt>
                <c:pt idx="20">
                  <c:v>0.15437479493240325</c:v>
                </c:pt>
                <c:pt idx="21">
                  <c:v>0.66907127891945528</c:v>
                </c:pt>
                <c:pt idx="22">
                  <c:v>0.54254146004684944</c:v>
                </c:pt>
                <c:pt idx="23">
                  <c:v>-0.52063610883765143</c:v>
                </c:pt>
                <c:pt idx="24">
                  <c:v>-1.2777647378107329</c:v>
                </c:pt>
                <c:pt idx="25">
                  <c:v>-6.3323147888791453E-2</c:v>
                </c:pt>
                <c:pt idx="26">
                  <c:v>-0.88599632255353811</c:v>
                </c:pt>
                <c:pt idx="27">
                  <c:v>-1.3657604154216036</c:v>
                </c:pt>
                <c:pt idx="28">
                  <c:v>-0.60910627165580955</c:v>
                </c:pt>
                <c:pt idx="29">
                  <c:v>-0.6095960632593842</c:v>
                </c:pt>
                <c:pt idx="30">
                  <c:v>-0.12991502900996466</c:v>
                </c:pt>
                <c:pt idx="31">
                  <c:v>-0.6122554560792377</c:v>
                </c:pt>
                <c:pt idx="32">
                  <c:v>5.5761815989482599E-2</c:v>
                </c:pt>
                <c:pt idx="33">
                  <c:v>1.055939615576027</c:v>
                </c:pt>
                <c:pt idx="34">
                  <c:v>-0.53866776655308701</c:v>
                </c:pt>
                <c:pt idx="35">
                  <c:v>0.27057508680360698</c:v>
                </c:pt>
                <c:pt idx="36">
                  <c:v>-0.62762990625948145</c:v>
                </c:pt>
                <c:pt idx="37">
                  <c:v>0.98742648446142312</c:v>
                </c:pt>
                <c:pt idx="38">
                  <c:v>-0.30622259915451622</c:v>
                </c:pt>
                <c:pt idx="39">
                  <c:v>-1.3797702922790007</c:v>
                </c:pt>
                <c:pt idx="40">
                  <c:v>0.58904927130150408</c:v>
                </c:pt>
                <c:pt idx="41">
                  <c:v>0.13793406341455494</c:v>
                </c:pt>
                <c:pt idx="42">
                  <c:v>-1.0659598595238702</c:v>
                </c:pt>
                <c:pt idx="43">
                  <c:v>0.1186172137780801</c:v>
                </c:pt>
                <c:pt idx="44">
                  <c:v>-0.84714279847975416</c:v>
                </c:pt>
                <c:pt idx="45">
                  <c:v>0.31351979209166991</c:v>
                </c:pt>
                <c:pt idx="46">
                  <c:v>-0.14225625144683463</c:v>
                </c:pt>
                <c:pt idx="47">
                  <c:v>-0.82691038217945412</c:v>
                </c:pt>
                <c:pt idx="48">
                  <c:v>-0.34927490315839194</c:v>
                </c:pt>
                <c:pt idx="49">
                  <c:v>-0.11045345734980039</c:v>
                </c:pt>
                <c:pt idx="50">
                  <c:v>-0.15448186299676703</c:v>
                </c:pt>
                <c:pt idx="51">
                  <c:v>0.2074061436483392</c:v>
                </c:pt>
                <c:pt idx="52">
                  <c:v>0.79761850286555358</c:v>
                </c:pt>
                <c:pt idx="53">
                  <c:v>-0.28136749636377001</c:v>
                </c:pt>
                <c:pt idx="54">
                  <c:v>-8.2276972889516742E-2</c:v>
                </c:pt>
                <c:pt idx="55">
                  <c:v>0.5280519194728388</c:v>
                </c:pt>
                <c:pt idx="56">
                  <c:v>3.4759357039247263E-2</c:v>
                </c:pt>
                <c:pt idx="57">
                  <c:v>1.1849797054171773E-2</c:v>
                </c:pt>
                <c:pt idx="58">
                  <c:v>-6.6218887389706715E-2</c:v>
                </c:pt>
                <c:pt idx="59">
                  <c:v>0.26742255441832086</c:v>
                </c:pt>
                <c:pt idx="60">
                  <c:v>-0.25373723611404841</c:v>
                </c:pt>
                <c:pt idx="61">
                  <c:v>0.61011859354111131</c:v>
                </c:pt>
                <c:pt idx="62">
                  <c:v>0.77931928847213872</c:v>
                </c:pt>
                <c:pt idx="63">
                  <c:v>0.93670991334403908</c:v>
                </c:pt>
                <c:pt idx="64">
                  <c:v>0.28777247768123093</c:v>
                </c:pt>
                <c:pt idx="65">
                  <c:v>1.3717961576114934</c:v>
                </c:pt>
                <c:pt idx="66">
                  <c:v>-0.66693773833650294</c:v>
                </c:pt>
                <c:pt idx="67">
                  <c:v>1.3147484324995942</c:v>
                </c:pt>
                <c:pt idx="68">
                  <c:v>-0.91893555783938563</c:v>
                </c:pt>
                <c:pt idx="69">
                  <c:v>0.79007763386145058</c:v>
                </c:pt>
                <c:pt idx="70">
                  <c:v>-0.99085720260253307</c:v>
                </c:pt>
                <c:pt idx="71">
                  <c:v>0.24074053053113165</c:v>
                </c:pt>
                <c:pt idx="72">
                  <c:v>7.3903480775433295E-2</c:v>
                </c:pt>
                <c:pt idx="73">
                  <c:v>0.56399162860772734</c:v>
                </c:pt>
                <c:pt idx="74">
                  <c:v>0.22747555790922469</c:v>
                </c:pt>
                <c:pt idx="75">
                  <c:v>1.203117075498108</c:v>
                </c:pt>
                <c:pt idx="76">
                  <c:v>0.5593115902446284</c:v>
                </c:pt>
                <c:pt idx="77">
                  <c:v>-0.10154533238218555</c:v>
                </c:pt>
                <c:pt idx="78">
                  <c:v>-0.69140186258433189</c:v>
                </c:pt>
                <c:pt idx="79">
                  <c:v>0.37892451158067608</c:v>
                </c:pt>
                <c:pt idx="80">
                  <c:v>0.75618335013010274</c:v>
                </c:pt>
                <c:pt idx="81">
                  <c:v>0.53315809087916133</c:v>
                </c:pt>
                <c:pt idx="82">
                  <c:v>1.4750029093838366</c:v>
                </c:pt>
                <c:pt idx="83">
                  <c:v>-7.7791004403273689E-2</c:v>
                </c:pt>
                <c:pt idx="84">
                  <c:v>-5.3570304476764363E-3</c:v>
                </c:pt>
                <c:pt idx="85">
                  <c:v>-0.17282192588504763</c:v>
                </c:pt>
                <c:pt idx="86">
                  <c:v>-8.7074795204935995E-2</c:v>
                </c:pt>
                <c:pt idx="87">
                  <c:v>9.4400176404612068E-2</c:v>
                </c:pt>
                <c:pt idx="88">
                  <c:v>-0.24754707009484989</c:v>
                </c:pt>
                <c:pt idx="89">
                  <c:v>0.91540031631303975</c:v>
                </c:pt>
                <c:pt idx="90">
                  <c:v>-0.27855744315287367</c:v>
                </c:pt>
                <c:pt idx="91">
                  <c:v>-4.4285392207937591E-2</c:v>
                </c:pt>
                <c:pt idx="92">
                  <c:v>0.2665300882965731</c:v>
                </c:pt>
                <c:pt idx="93">
                  <c:v>0.18767929585754395</c:v>
                </c:pt>
                <c:pt idx="94">
                  <c:v>0.43407626193754467</c:v>
                </c:pt>
                <c:pt idx="95">
                  <c:v>-0.11792842191357344</c:v>
                </c:pt>
                <c:pt idx="96">
                  <c:v>-0.13995415783615872</c:v>
                </c:pt>
                <c:pt idx="97">
                  <c:v>0.34521505718111012</c:v>
                </c:pt>
                <c:pt idx="98">
                  <c:v>-0.23980590543702895</c:v>
                </c:pt>
                <c:pt idx="99">
                  <c:v>-0.5871801496714335</c:v>
                </c:pt>
                <c:pt idx="100">
                  <c:v>-1.1252658428395028</c:v>
                </c:pt>
                <c:pt idx="101">
                  <c:v>-1.393327421003498</c:v>
                </c:pt>
                <c:pt idx="102">
                  <c:v>-0.57506856985637533</c:v>
                </c:pt>
                <c:pt idx="103">
                  <c:v>0.43385931750078655</c:v>
                </c:pt>
                <c:pt idx="104">
                  <c:v>0.58423442495608491</c:v>
                </c:pt>
                <c:pt idx="105">
                  <c:v>-0.77773846851417261</c:v>
                </c:pt>
                <c:pt idx="106">
                  <c:v>0.47228919222029475</c:v>
                </c:pt>
                <c:pt idx="107">
                  <c:v>0.11744898367218504</c:v>
                </c:pt>
                <c:pt idx="108">
                  <c:v>-0.2959810709541042</c:v>
                </c:pt>
                <c:pt idx="109">
                  <c:v>0.26552325988767134</c:v>
                </c:pt>
                <c:pt idx="110">
                  <c:v>-0.52750580289827731</c:v>
                </c:pt>
                <c:pt idx="111">
                  <c:v>-0.15448440276765751</c:v>
                </c:pt>
                <c:pt idx="112">
                  <c:v>-0.55165072404361393</c:v>
                </c:pt>
                <c:pt idx="113">
                  <c:v>-0.91079899909373463</c:v>
                </c:pt>
                <c:pt idx="114">
                  <c:v>-0.3217084924636211</c:v>
                </c:pt>
                <c:pt idx="115">
                  <c:v>-0.9310256191468671</c:v>
                </c:pt>
                <c:pt idx="116">
                  <c:v>0.66816629633967928</c:v>
                </c:pt>
                <c:pt idx="117">
                  <c:v>0.4814461943160655</c:v>
                </c:pt>
                <c:pt idx="118">
                  <c:v>8.8065234442054496E-2</c:v>
                </c:pt>
                <c:pt idx="119">
                  <c:v>0.20479949768047145</c:v>
                </c:pt>
                <c:pt idx="120">
                  <c:v>0.46007457373477756</c:v>
                </c:pt>
                <c:pt idx="121">
                  <c:v>0.34408379611645579</c:v>
                </c:pt>
                <c:pt idx="122">
                  <c:v>0.83471678602063548</c:v>
                </c:pt>
                <c:pt idx="123">
                  <c:v>-3.9990132456175331E-2</c:v>
                </c:pt>
                <c:pt idx="124">
                  <c:v>-0.44595556731805797</c:v>
                </c:pt>
                <c:pt idx="125">
                  <c:v>1.8670217473077955E-2</c:v>
                </c:pt>
                <c:pt idx="126">
                  <c:v>6.3303025741721086E-2</c:v>
                </c:pt>
                <c:pt idx="127">
                  <c:v>-0.20438962658272342</c:v>
                </c:pt>
                <c:pt idx="128">
                  <c:v>0.45580474715333708</c:v>
                </c:pt>
                <c:pt idx="129">
                  <c:v>-0.17130163350220062</c:v>
                </c:pt>
                <c:pt idx="130">
                  <c:v>0.23396085004189437</c:v>
                </c:pt>
                <c:pt idx="131">
                  <c:v>-0.49789559871920819</c:v>
                </c:pt>
                <c:pt idx="132">
                  <c:v>8.4235200278892641E-2</c:v>
                </c:pt>
                <c:pt idx="133">
                  <c:v>-0.59630034880951932</c:v>
                </c:pt>
                <c:pt idx="134">
                  <c:v>0.12140650981514334</c:v>
                </c:pt>
                <c:pt idx="135">
                  <c:v>-0.72641490544297582</c:v>
                </c:pt>
                <c:pt idx="136">
                  <c:v>0.21779012205119042</c:v>
                </c:pt>
                <c:pt idx="137">
                  <c:v>-0.5393490314703886</c:v>
                </c:pt>
                <c:pt idx="138">
                  <c:v>0.37639065620247791</c:v>
                </c:pt>
                <c:pt idx="139">
                  <c:v>-0.2331565262626798</c:v>
                </c:pt>
                <c:pt idx="140">
                  <c:v>0.43329214007681038</c:v>
                </c:pt>
                <c:pt idx="141">
                  <c:v>0.17344689688302672</c:v>
                </c:pt>
                <c:pt idx="142">
                  <c:v>-0.22430818023324761</c:v>
                </c:pt>
                <c:pt idx="143">
                  <c:v>0.88600940848069953</c:v>
                </c:pt>
                <c:pt idx="144">
                  <c:v>0.71611058272881145</c:v>
                </c:pt>
                <c:pt idx="145">
                  <c:v>-0.27358912596839247</c:v>
                </c:pt>
                <c:pt idx="146">
                  <c:v>-1.0713502921100941</c:v>
                </c:pt>
                <c:pt idx="147">
                  <c:v>0.22564095176378896</c:v>
                </c:pt>
                <c:pt idx="148">
                  <c:v>0.70595863515577761</c:v>
                </c:pt>
                <c:pt idx="149">
                  <c:v>-5.3832754745716471E-2</c:v>
                </c:pt>
                <c:pt idx="150">
                  <c:v>2.836004963387051E-2</c:v>
                </c:pt>
                <c:pt idx="151">
                  <c:v>-0.34854708371676235</c:v>
                </c:pt>
                <c:pt idx="152">
                  <c:v>0.63475355845111814</c:v>
                </c:pt>
                <c:pt idx="153">
                  <c:v>3.5747793268535943E-2</c:v>
                </c:pt>
                <c:pt idx="154">
                  <c:v>6.5851880903833759E-2</c:v>
                </c:pt>
                <c:pt idx="155">
                  <c:v>0.3502267535751713</c:v>
                </c:pt>
                <c:pt idx="156">
                  <c:v>1.3644083250267247</c:v>
                </c:pt>
                <c:pt idx="157">
                  <c:v>-8.4682615610906176E-2</c:v>
                </c:pt>
                <c:pt idx="158">
                  <c:v>0.75622095561974056</c:v>
                </c:pt>
                <c:pt idx="159">
                  <c:v>7.8210860518208136E-2</c:v>
                </c:pt>
                <c:pt idx="160">
                  <c:v>-1.5424239512676685E-2</c:v>
                </c:pt>
                <c:pt idx="161">
                  <c:v>0.14351515481095234</c:v>
                </c:pt>
                <c:pt idx="162">
                  <c:v>-0.57294715274270658</c:v>
                </c:pt>
                <c:pt idx="163">
                  <c:v>0.51445741802268952</c:v>
                </c:pt>
                <c:pt idx="164">
                  <c:v>-9.4245558830660769E-2</c:v>
                </c:pt>
                <c:pt idx="165">
                  <c:v>0.33499895981006045</c:v>
                </c:pt>
                <c:pt idx="166">
                  <c:v>0.55372972118446295</c:v>
                </c:pt>
                <c:pt idx="167">
                  <c:v>0.64072643658140116</c:v>
                </c:pt>
                <c:pt idx="168">
                  <c:v>-0.67123114886981838</c:v>
                </c:pt>
                <c:pt idx="169">
                  <c:v>-0.18271071726259347</c:v>
                </c:pt>
                <c:pt idx="170">
                  <c:v>-1.3412652921397408</c:v>
                </c:pt>
                <c:pt idx="171">
                  <c:v>-0.15101364159397512</c:v>
                </c:pt>
                <c:pt idx="172">
                  <c:v>-0.78574309799731701</c:v>
                </c:pt>
                <c:pt idx="173">
                  <c:v>0.85745408795617095</c:v>
                </c:pt>
                <c:pt idx="174">
                  <c:v>-0.67110190023051253</c:v>
                </c:pt>
                <c:pt idx="175">
                  <c:v>0.28019389552683194</c:v>
                </c:pt>
                <c:pt idx="176">
                  <c:v>0.55193318029501981</c:v>
                </c:pt>
                <c:pt idx="177">
                  <c:v>-0.60918804180736963</c:v>
                </c:pt>
                <c:pt idx="178">
                  <c:v>0.19506933748250788</c:v>
                </c:pt>
                <c:pt idx="179">
                  <c:v>-0.29796119459301096</c:v>
                </c:pt>
                <c:pt idx="180">
                  <c:v>-0.72910349727659973</c:v>
                </c:pt>
                <c:pt idx="181">
                  <c:v>0.17207949407811718</c:v>
                </c:pt>
                <c:pt idx="182">
                  <c:v>0.22886156313050598</c:v>
                </c:pt>
                <c:pt idx="183">
                  <c:v>0.73982168979312668</c:v>
                </c:pt>
                <c:pt idx="184">
                  <c:v>-2.5191739876868624E-3</c:v>
                </c:pt>
                <c:pt idx="185">
                  <c:v>-0.85611796882682967</c:v>
                </c:pt>
                <c:pt idx="186">
                  <c:v>-1.9009416907311918</c:v>
                </c:pt>
                <c:pt idx="187">
                  <c:v>-0.25729048721176451</c:v>
                </c:pt>
                <c:pt idx="188">
                  <c:v>-0.25478353322009806</c:v>
                </c:pt>
                <c:pt idx="189">
                  <c:v>-0.69690937116705243</c:v>
                </c:pt>
                <c:pt idx="190">
                  <c:v>-0.65833415977655907</c:v>
                </c:pt>
                <c:pt idx="191">
                  <c:v>-0.61883306374521485</c:v>
                </c:pt>
                <c:pt idx="192">
                  <c:v>0.24259670946687972</c:v>
                </c:pt>
                <c:pt idx="193">
                  <c:v>0.74334418363739996</c:v>
                </c:pt>
                <c:pt idx="194">
                  <c:v>-0.49348614510480981</c:v>
                </c:pt>
                <c:pt idx="195">
                  <c:v>0.89614936459619798</c:v>
                </c:pt>
                <c:pt idx="196">
                  <c:v>0.9382923594254855</c:v>
                </c:pt>
                <c:pt idx="197">
                  <c:v>-0.65807008157181279</c:v>
                </c:pt>
                <c:pt idx="198">
                  <c:v>-0.26380320897723131</c:v>
                </c:pt>
                <c:pt idx="199">
                  <c:v>0.30070018845575142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84-4099-851F-0E1342CFB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657055"/>
        <c:axId val="987336991"/>
      </c:scatterChart>
      <c:valAx>
        <c:axId val="981657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Brand_Image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987336991"/>
        <c:crosses val="autoZero"/>
        <c:crossBetween val="midCat"/>
      </c:valAx>
      <c:valAx>
        <c:axId val="9873369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9816570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Shipping_Cost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'Task 2.2 (Final model)'!$C$29:$C$228</c:f>
              <c:numCache>
                <c:formatCode>0.00</c:formatCode>
                <c:ptCount val="200"/>
                <c:pt idx="0">
                  <c:v>0.51681010661032634</c:v>
                </c:pt>
                <c:pt idx="1">
                  <c:v>-0.43499467968475436</c:v>
                </c:pt>
                <c:pt idx="2">
                  <c:v>0.57797464128143794</c:v>
                </c:pt>
                <c:pt idx="3">
                  <c:v>0.1789627177285471</c:v>
                </c:pt>
                <c:pt idx="4">
                  <c:v>0.99948045753871106</c:v>
                </c:pt>
                <c:pt idx="5">
                  <c:v>-0.60244729121009932</c:v>
                </c:pt>
                <c:pt idx="6">
                  <c:v>0.51296121859582477</c:v>
                </c:pt>
                <c:pt idx="7">
                  <c:v>0.66850787004294876</c:v>
                </c:pt>
                <c:pt idx="8">
                  <c:v>0.50979893900231588</c:v>
                </c:pt>
                <c:pt idx="9">
                  <c:v>-0.73938674530723514</c:v>
                </c:pt>
                <c:pt idx="10">
                  <c:v>0.52326986061604064</c:v>
                </c:pt>
                <c:pt idx="11">
                  <c:v>-0.11009177780482826</c:v>
                </c:pt>
                <c:pt idx="12">
                  <c:v>-1.0306925018437738</c:v>
                </c:pt>
                <c:pt idx="13">
                  <c:v>0.53751622302891011</c:v>
                </c:pt>
                <c:pt idx="14">
                  <c:v>-0.6834280292118784</c:v>
                </c:pt>
                <c:pt idx="15">
                  <c:v>-0.29297383876308025</c:v>
                </c:pt>
                <c:pt idx="16">
                  <c:v>-6.1125536141651615E-2</c:v>
                </c:pt>
                <c:pt idx="17">
                  <c:v>0.70042044010091331</c:v>
                </c:pt>
                <c:pt idx="18">
                  <c:v>7.382220293489361E-2</c:v>
                </c:pt>
                <c:pt idx="19">
                  <c:v>8.6961148508144959E-2</c:v>
                </c:pt>
                <c:pt idx="20">
                  <c:v>0.15437479493240325</c:v>
                </c:pt>
                <c:pt idx="21">
                  <c:v>0.66907127891945528</c:v>
                </c:pt>
                <c:pt idx="22">
                  <c:v>0.54254146004684944</c:v>
                </c:pt>
                <c:pt idx="23">
                  <c:v>-0.52063610883765143</c:v>
                </c:pt>
                <c:pt idx="24">
                  <c:v>-1.2777647378107329</c:v>
                </c:pt>
                <c:pt idx="25">
                  <c:v>-6.3323147888791453E-2</c:v>
                </c:pt>
                <c:pt idx="26">
                  <c:v>-0.88599632255353811</c:v>
                </c:pt>
                <c:pt idx="27">
                  <c:v>-1.3657604154216036</c:v>
                </c:pt>
                <c:pt idx="28">
                  <c:v>-0.60910627165580955</c:v>
                </c:pt>
                <c:pt idx="29">
                  <c:v>-0.6095960632593842</c:v>
                </c:pt>
                <c:pt idx="30">
                  <c:v>-0.12991502900996466</c:v>
                </c:pt>
                <c:pt idx="31">
                  <c:v>-0.6122554560792377</c:v>
                </c:pt>
                <c:pt idx="32">
                  <c:v>5.5761815989482599E-2</c:v>
                </c:pt>
                <c:pt idx="33">
                  <c:v>1.055939615576027</c:v>
                </c:pt>
                <c:pt idx="34">
                  <c:v>-0.53866776655308701</c:v>
                </c:pt>
                <c:pt idx="35">
                  <c:v>0.27057508680360698</c:v>
                </c:pt>
                <c:pt idx="36">
                  <c:v>-0.62762990625948145</c:v>
                </c:pt>
                <c:pt idx="37">
                  <c:v>0.98742648446142312</c:v>
                </c:pt>
                <c:pt idx="38">
                  <c:v>-0.30622259915451622</c:v>
                </c:pt>
                <c:pt idx="39">
                  <c:v>-1.3797702922790007</c:v>
                </c:pt>
                <c:pt idx="40">
                  <c:v>0.58904927130150408</c:v>
                </c:pt>
                <c:pt idx="41">
                  <c:v>0.13793406341455494</c:v>
                </c:pt>
                <c:pt idx="42">
                  <c:v>-1.0659598595238702</c:v>
                </c:pt>
                <c:pt idx="43">
                  <c:v>0.1186172137780801</c:v>
                </c:pt>
                <c:pt idx="44">
                  <c:v>-0.84714279847975416</c:v>
                </c:pt>
                <c:pt idx="45">
                  <c:v>0.31351979209166991</c:v>
                </c:pt>
                <c:pt idx="46">
                  <c:v>-0.14225625144683463</c:v>
                </c:pt>
                <c:pt idx="47">
                  <c:v>-0.82691038217945412</c:v>
                </c:pt>
                <c:pt idx="48">
                  <c:v>-0.34927490315839194</c:v>
                </c:pt>
                <c:pt idx="49">
                  <c:v>-0.11045345734980039</c:v>
                </c:pt>
                <c:pt idx="50">
                  <c:v>-0.15448186299676703</c:v>
                </c:pt>
                <c:pt idx="51">
                  <c:v>0.2074061436483392</c:v>
                </c:pt>
                <c:pt idx="52">
                  <c:v>0.79761850286555358</c:v>
                </c:pt>
                <c:pt idx="53">
                  <c:v>-0.28136749636377001</c:v>
                </c:pt>
                <c:pt idx="54">
                  <c:v>-8.2276972889516742E-2</c:v>
                </c:pt>
                <c:pt idx="55">
                  <c:v>0.5280519194728388</c:v>
                </c:pt>
                <c:pt idx="56">
                  <c:v>3.4759357039247263E-2</c:v>
                </c:pt>
                <c:pt idx="57">
                  <c:v>1.1849797054171773E-2</c:v>
                </c:pt>
                <c:pt idx="58">
                  <c:v>-6.6218887389706715E-2</c:v>
                </c:pt>
                <c:pt idx="59">
                  <c:v>0.26742255441832086</c:v>
                </c:pt>
                <c:pt idx="60">
                  <c:v>-0.25373723611404841</c:v>
                </c:pt>
                <c:pt idx="61">
                  <c:v>0.61011859354111131</c:v>
                </c:pt>
                <c:pt idx="62">
                  <c:v>0.77931928847213872</c:v>
                </c:pt>
                <c:pt idx="63">
                  <c:v>0.93670991334403908</c:v>
                </c:pt>
                <c:pt idx="64">
                  <c:v>0.28777247768123093</c:v>
                </c:pt>
                <c:pt idx="65">
                  <c:v>1.3717961576114934</c:v>
                </c:pt>
                <c:pt idx="66">
                  <c:v>-0.66693773833650294</c:v>
                </c:pt>
                <c:pt idx="67">
                  <c:v>1.3147484324995942</c:v>
                </c:pt>
                <c:pt idx="68">
                  <c:v>-0.91893555783938563</c:v>
                </c:pt>
                <c:pt idx="69">
                  <c:v>0.79007763386145058</c:v>
                </c:pt>
                <c:pt idx="70">
                  <c:v>-0.99085720260253307</c:v>
                </c:pt>
                <c:pt idx="71">
                  <c:v>0.24074053053113165</c:v>
                </c:pt>
                <c:pt idx="72">
                  <c:v>7.3903480775433295E-2</c:v>
                </c:pt>
                <c:pt idx="73">
                  <c:v>0.56399162860772734</c:v>
                </c:pt>
                <c:pt idx="74">
                  <c:v>0.22747555790922469</c:v>
                </c:pt>
                <c:pt idx="75">
                  <c:v>1.203117075498108</c:v>
                </c:pt>
                <c:pt idx="76">
                  <c:v>0.5593115902446284</c:v>
                </c:pt>
                <c:pt idx="77">
                  <c:v>-0.10154533238218555</c:v>
                </c:pt>
                <c:pt idx="78">
                  <c:v>-0.69140186258433189</c:v>
                </c:pt>
                <c:pt idx="79">
                  <c:v>0.37892451158067608</c:v>
                </c:pt>
                <c:pt idx="80">
                  <c:v>0.75618335013010274</c:v>
                </c:pt>
                <c:pt idx="81">
                  <c:v>0.53315809087916133</c:v>
                </c:pt>
                <c:pt idx="82">
                  <c:v>1.4750029093838366</c:v>
                </c:pt>
                <c:pt idx="83">
                  <c:v>-7.7791004403273689E-2</c:v>
                </c:pt>
                <c:pt idx="84">
                  <c:v>-5.3570304476764363E-3</c:v>
                </c:pt>
                <c:pt idx="85">
                  <c:v>-0.17282192588504763</c:v>
                </c:pt>
                <c:pt idx="86">
                  <c:v>-8.7074795204935995E-2</c:v>
                </c:pt>
                <c:pt idx="87">
                  <c:v>9.4400176404612068E-2</c:v>
                </c:pt>
                <c:pt idx="88">
                  <c:v>-0.24754707009484989</c:v>
                </c:pt>
                <c:pt idx="89">
                  <c:v>0.91540031631303975</c:v>
                </c:pt>
                <c:pt idx="90">
                  <c:v>-0.27855744315287367</c:v>
                </c:pt>
                <c:pt idx="91">
                  <c:v>-4.4285392207937591E-2</c:v>
                </c:pt>
                <c:pt idx="92">
                  <c:v>0.2665300882965731</c:v>
                </c:pt>
                <c:pt idx="93">
                  <c:v>0.18767929585754395</c:v>
                </c:pt>
                <c:pt idx="94">
                  <c:v>0.43407626193754467</c:v>
                </c:pt>
                <c:pt idx="95">
                  <c:v>-0.11792842191357344</c:v>
                </c:pt>
                <c:pt idx="96">
                  <c:v>-0.13995415783615872</c:v>
                </c:pt>
                <c:pt idx="97">
                  <c:v>0.34521505718111012</c:v>
                </c:pt>
                <c:pt idx="98">
                  <c:v>-0.23980590543702895</c:v>
                </c:pt>
                <c:pt idx="99">
                  <c:v>-0.5871801496714335</c:v>
                </c:pt>
                <c:pt idx="100">
                  <c:v>-1.1252658428395028</c:v>
                </c:pt>
                <c:pt idx="101">
                  <c:v>-1.393327421003498</c:v>
                </c:pt>
                <c:pt idx="102">
                  <c:v>-0.57506856985637533</c:v>
                </c:pt>
                <c:pt idx="103">
                  <c:v>0.43385931750078655</c:v>
                </c:pt>
                <c:pt idx="104">
                  <c:v>0.58423442495608491</c:v>
                </c:pt>
                <c:pt idx="105">
                  <c:v>-0.77773846851417261</c:v>
                </c:pt>
                <c:pt idx="106">
                  <c:v>0.47228919222029475</c:v>
                </c:pt>
                <c:pt idx="107">
                  <c:v>0.11744898367218504</c:v>
                </c:pt>
                <c:pt idx="108">
                  <c:v>-0.2959810709541042</c:v>
                </c:pt>
                <c:pt idx="109">
                  <c:v>0.26552325988767134</c:v>
                </c:pt>
                <c:pt idx="110">
                  <c:v>-0.52750580289827731</c:v>
                </c:pt>
                <c:pt idx="111">
                  <c:v>-0.15448440276765751</c:v>
                </c:pt>
                <c:pt idx="112">
                  <c:v>-0.55165072404361393</c:v>
                </c:pt>
                <c:pt idx="113">
                  <c:v>-0.91079899909373463</c:v>
                </c:pt>
                <c:pt idx="114">
                  <c:v>-0.3217084924636211</c:v>
                </c:pt>
                <c:pt idx="115">
                  <c:v>-0.9310256191468671</c:v>
                </c:pt>
                <c:pt idx="116">
                  <c:v>0.66816629633967928</c:v>
                </c:pt>
                <c:pt idx="117">
                  <c:v>0.4814461943160655</c:v>
                </c:pt>
                <c:pt idx="118">
                  <c:v>8.8065234442054496E-2</c:v>
                </c:pt>
                <c:pt idx="119">
                  <c:v>0.20479949768047145</c:v>
                </c:pt>
                <c:pt idx="120">
                  <c:v>0.46007457373477756</c:v>
                </c:pt>
                <c:pt idx="121">
                  <c:v>0.34408379611645579</c:v>
                </c:pt>
                <c:pt idx="122">
                  <c:v>0.83471678602063548</c:v>
                </c:pt>
                <c:pt idx="123">
                  <c:v>-3.9990132456175331E-2</c:v>
                </c:pt>
                <c:pt idx="124">
                  <c:v>-0.44595556731805797</c:v>
                </c:pt>
                <c:pt idx="125">
                  <c:v>1.8670217473077955E-2</c:v>
                </c:pt>
                <c:pt idx="126">
                  <c:v>6.3303025741721086E-2</c:v>
                </c:pt>
                <c:pt idx="127">
                  <c:v>-0.20438962658272342</c:v>
                </c:pt>
                <c:pt idx="128">
                  <c:v>0.45580474715333708</c:v>
                </c:pt>
                <c:pt idx="129">
                  <c:v>-0.17130163350220062</c:v>
                </c:pt>
                <c:pt idx="130">
                  <c:v>0.23396085004189437</c:v>
                </c:pt>
                <c:pt idx="131">
                  <c:v>-0.49789559871920819</c:v>
                </c:pt>
                <c:pt idx="132">
                  <c:v>8.4235200278892641E-2</c:v>
                </c:pt>
                <c:pt idx="133">
                  <c:v>-0.59630034880951932</c:v>
                </c:pt>
                <c:pt idx="134">
                  <c:v>0.12140650981514334</c:v>
                </c:pt>
                <c:pt idx="135">
                  <c:v>-0.72641490544297582</c:v>
                </c:pt>
                <c:pt idx="136">
                  <c:v>0.21779012205119042</c:v>
                </c:pt>
                <c:pt idx="137">
                  <c:v>-0.5393490314703886</c:v>
                </c:pt>
                <c:pt idx="138">
                  <c:v>0.37639065620247791</c:v>
                </c:pt>
                <c:pt idx="139">
                  <c:v>-0.2331565262626798</c:v>
                </c:pt>
                <c:pt idx="140">
                  <c:v>0.43329214007681038</c:v>
                </c:pt>
                <c:pt idx="141">
                  <c:v>0.17344689688302672</c:v>
                </c:pt>
                <c:pt idx="142">
                  <c:v>-0.22430818023324761</c:v>
                </c:pt>
                <c:pt idx="143">
                  <c:v>0.88600940848069953</c:v>
                </c:pt>
                <c:pt idx="144">
                  <c:v>0.71611058272881145</c:v>
                </c:pt>
                <c:pt idx="145">
                  <c:v>-0.27358912596839247</c:v>
                </c:pt>
                <c:pt idx="146">
                  <c:v>-1.0713502921100941</c:v>
                </c:pt>
                <c:pt idx="147">
                  <c:v>0.22564095176378896</c:v>
                </c:pt>
                <c:pt idx="148">
                  <c:v>0.70595863515577761</c:v>
                </c:pt>
                <c:pt idx="149">
                  <c:v>-5.3832754745716471E-2</c:v>
                </c:pt>
                <c:pt idx="150">
                  <c:v>2.836004963387051E-2</c:v>
                </c:pt>
                <c:pt idx="151">
                  <c:v>-0.34854708371676235</c:v>
                </c:pt>
                <c:pt idx="152">
                  <c:v>0.63475355845111814</c:v>
                </c:pt>
                <c:pt idx="153">
                  <c:v>3.5747793268535943E-2</c:v>
                </c:pt>
                <c:pt idx="154">
                  <c:v>6.5851880903833759E-2</c:v>
                </c:pt>
                <c:pt idx="155">
                  <c:v>0.3502267535751713</c:v>
                </c:pt>
                <c:pt idx="156">
                  <c:v>1.3644083250267247</c:v>
                </c:pt>
                <c:pt idx="157">
                  <c:v>-8.4682615610906176E-2</c:v>
                </c:pt>
                <c:pt idx="158">
                  <c:v>0.75622095561974056</c:v>
                </c:pt>
                <c:pt idx="159">
                  <c:v>7.8210860518208136E-2</c:v>
                </c:pt>
                <c:pt idx="160">
                  <c:v>-1.5424239512676685E-2</c:v>
                </c:pt>
                <c:pt idx="161">
                  <c:v>0.14351515481095234</c:v>
                </c:pt>
                <c:pt idx="162">
                  <c:v>-0.57294715274270658</c:v>
                </c:pt>
                <c:pt idx="163">
                  <c:v>0.51445741802268952</c:v>
                </c:pt>
                <c:pt idx="164">
                  <c:v>-9.4245558830660769E-2</c:v>
                </c:pt>
                <c:pt idx="165">
                  <c:v>0.33499895981006045</c:v>
                </c:pt>
                <c:pt idx="166">
                  <c:v>0.55372972118446295</c:v>
                </c:pt>
                <c:pt idx="167">
                  <c:v>0.64072643658140116</c:v>
                </c:pt>
                <c:pt idx="168">
                  <c:v>-0.67123114886981838</c:v>
                </c:pt>
                <c:pt idx="169">
                  <c:v>-0.18271071726259347</c:v>
                </c:pt>
                <c:pt idx="170">
                  <c:v>-1.3412652921397408</c:v>
                </c:pt>
                <c:pt idx="171">
                  <c:v>-0.15101364159397512</c:v>
                </c:pt>
                <c:pt idx="172">
                  <c:v>-0.78574309799731701</c:v>
                </c:pt>
                <c:pt idx="173">
                  <c:v>0.85745408795617095</c:v>
                </c:pt>
                <c:pt idx="174">
                  <c:v>-0.67110190023051253</c:v>
                </c:pt>
                <c:pt idx="175">
                  <c:v>0.28019389552683194</c:v>
                </c:pt>
                <c:pt idx="176">
                  <c:v>0.55193318029501981</c:v>
                </c:pt>
                <c:pt idx="177">
                  <c:v>-0.60918804180736963</c:v>
                </c:pt>
                <c:pt idx="178">
                  <c:v>0.19506933748250788</c:v>
                </c:pt>
                <c:pt idx="179">
                  <c:v>-0.29796119459301096</c:v>
                </c:pt>
                <c:pt idx="180">
                  <c:v>-0.72910349727659973</c:v>
                </c:pt>
                <c:pt idx="181">
                  <c:v>0.17207949407811718</c:v>
                </c:pt>
                <c:pt idx="182">
                  <c:v>0.22886156313050598</c:v>
                </c:pt>
                <c:pt idx="183">
                  <c:v>0.73982168979312668</c:v>
                </c:pt>
                <c:pt idx="184">
                  <c:v>-2.5191739876868624E-3</c:v>
                </c:pt>
                <c:pt idx="185">
                  <c:v>-0.85611796882682967</c:v>
                </c:pt>
                <c:pt idx="186">
                  <c:v>-1.9009416907311918</c:v>
                </c:pt>
                <c:pt idx="187">
                  <c:v>-0.25729048721176451</c:v>
                </c:pt>
                <c:pt idx="188">
                  <c:v>-0.25478353322009806</c:v>
                </c:pt>
                <c:pt idx="189">
                  <c:v>-0.69690937116705243</c:v>
                </c:pt>
                <c:pt idx="190">
                  <c:v>-0.65833415977655907</c:v>
                </c:pt>
                <c:pt idx="191">
                  <c:v>-0.61883306374521485</c:v>
                </c:pt>
                <c:pt idx="192">
                  <c:v>0.24259670946687972</c:v>
                </c:pt>
                <c:pt idx="193">
                  <c:v>0.74334418363739996</c:v>
                </c:pt>
                <c:pt idx="194">
                  <c:v>-0.49348614510480981</c:v>
                </c:pt>
                <c:pt idx="195">
                  <c:v>0.89614936459619798</c:v>
                </c:pt>
                <c:pt idx="196">
                  <c:v>0.9382923594254855</c:v>
                </c:pt>
                <c:pt idx="197">
                  <c:v>-0.65807008157181279</c:v>
                </c:pt>
                <c:pt idx="198">
                  <c:v>-0.26380320897723131</c:v>
                </c:pt>
                <c:pt idx="199">
                  <c:v>0.30070018845575142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88E-4138-BCF5-B5961F35D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656255"/>
        <c:axId val="987324511"/>
      </c:scatterChart>
      <c:valAx>
        <c:axId val="981656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Shipping_Cost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987324511"/>
        <c:crosses val="autoZero"/>
        <c:crossBetween val="midCat"/>
      </c:valAx>
      <c:valAx>
        <c:axId val="9873245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9816562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Contract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'Task 2.2 (Final model)'!$C$29:$C$228</c:f>
              <c:numCache>
                <c:formatCode>0.00</c:formatCode>
                <c:ptCount val="200"/>
                <c:pt idx="0">
                  <c:v>0.51681010661032634</c:v>
                </c:pt>
                <c:pt idx="1">
                  <c:v>-0.43499467968475436</c:v>
                </c:pt>
                <c:pt idx="2">
                  <c:v>0.57797464128143794</c:v>
                </c:pt>
                <c:pt idx="3">
                  <c:v>0.1789627177285471</c:v>
                </c:pt>
                <c:pt idx="4">
                  <c:v>0.99948045753871106</c:v>
                </c:pt>
                <c:pt idx="5">
                  <c:v>-0.60244729121009932</c:v>
                </c:pt>
                <c:pt idx="6">
                  <c:v>0.51296121859582477</c:v>
                </c:pt>
                <c:pt idx="7">
                  <c:v>0.66850787004294876</c:v>
                </c:pt>
                <c:pt idx="8">
                  <c:v>0.50979893900231588</c:v>
                </c:pt>
                <c:pt idx="9">
                  <c:v>-0.73938674530723514</c:v>
                </c:pt>
                <c:pt idx="10">
                  <c:v>0.52326986061604064</c:v>
                </c:pt>
                <c:pt idx="11">
                  <c:v>-0.11009177780482826</c:v>
                </c:pt>
                <c:pt idx="12">
                  <c:v>-1.0306925018437738</c:v>
                </c:pt>
                <c:pt idx="13">
                  <c:v>0.53751622302891011</c:v>
                </c:pt>
                <c:pt idx="14">
                  <c:v>-0.6834280292118784</c:v>
                </c:pt>
                <c:pt idx="15">
                  <c:v>-0.29297383876308025</c:v>
                </c:pt>
                <c:pt idx="16">
                  <c:v>-6.1125536141651615E-2</c:v>
                </c:pt>
                <c:pt idx="17">
                  <c:v>0.70042044010091331</c:v>
                </c:pt>
                <c:pt idx="18">
                  <c:v>7.382220293489361E-2</c:v>
                </c:pt>
                <c:pt idx="19">
                  <c:v>8.6961148508144959E-2</c:v>
                </c:pt>
                <c:pt idx="20">
                  <c:v>0.15437479493240325</c:v>
                </c:pt>
                <c:pt idx="21">
                  <c:v>0.66907127891945528</c:v>
                </c:pt>
                <c:pt idx="22">
                  <c:v>0.54254146004684944</c:v>
                </c:pt>
                <c:pt idx="23">
                  <c:v>-0.52063610883765143</c:v>
                </c:pt>
                <c:pt idx="24">
                  <c:v>-1.2777647378107329</c:v>
                </c:pt>
                <c:pt idx="25">
                  <c:v>-6.3323147888791453E-2</c:v>
                </c:pt>
                <c:pt idx="26">
                  <c:v>-0.88599632255353811</c:v>
                </c:pt>
                <c:pt idx="27">
                  <c:v>-1.3657604154216036</c:v>
                </c:pt>
                <c:pt idx="28">
                  <c:v>-0.60910627165580955</c:v>
                </c:pt>
                <c:pt idx="29">
                  <c:v>-0.6095960632593842</c:v>
                </c:pt>
                <c:pt idx="30">
                  <c:v>-0.12991502900996466</c:v>
                </c:pt>
                <c:pt idx="31">
                  <c:v>-0.6122554560792377</c:v>
                </c:pt>
                <c:pt idx="32">
                  <c:v>5.5761815989482599E-2</c:v>
                </c:pt>
                <c:pt idx="33">
                  <c:v>1.055939615576027</c:v>
                </c:pt>
                <c:pt idx="34">
                  <c:v>-0.53866776655308701</c:v>
                </c:pt>
                <c:pt idx="35">
                  <c:v>0.27057508680360698</c:v>
                </c:pt>
                <c:pt idx="36">
                  <c:v>-0.62762990625948145</c:v>
                </c:pt>
                <c:pt idx="37">
                  <c:v>0.98742648446142312</c:v>
                </c:pt>
                <c:pt idx="38">
                  <c:v>-0.30622259915451622</c:v>
                </c:pt>
                <c:pt idx="39">
                  <c:v>-1.3797702922790007</c:v>
                </c:pt>
                <c:pt idx="40">
                  <c:v>0.58904927130150408</c:v>
                </c:pt>
                <c:pt idx="41">
                  <c:v>0.13793406341455494</c:v>
                </c:pt>
                <c:pt idx="42">
                  <c:v>-1.0659598595238702</c:v>
                </c:pt>
                <c:pt idx="43">
                  <c:v>0.1186172137780801</c:v>
                </c:pt>
                <c:pt idx="44">
                  <c:v>-0.84714279847975416</c:v>
                </c:pt>
                <c:pt idx="45">
                  <c:v>0.31351979209166991</c:v>
                </c:pt>
                <c:pt idx="46">
                  <c:v>-0.14225625144683463</c:v>
                </c:pt>
                <c:pt idx="47">
                  <c:v>-0.82691038217945412</c:v>
                </c:pt>
                <c:pt idx="48">
                  <c:v>-0.34927490315839194</c:v>
                </c:pt>
                <c:pt idx="49">
                  <c:v>-0.11045345734980039</c:v>
                </c:pt>
                <c:pt idx="50">
                  <c:v>-0.15448186299676703</c:v>
                </c:pt>
                <c:pt idx="51">
                  <c:v>0.2074061436483392</c:v>
                </c:pt>
                <c:pt idx="52">
                  <c:v>0.79761850286555358</c:v>
                </c:pt>
                <c:pt idx="53">
                  <c:v>-0.28136749636377001</c:v>
                </c:pt>
                <c:pt idx="54">
                  <c:v>-8.2276972889516742E-2</c:v>
                </c:pt>
                <c:pt idx="55">
                  <c:v>0.5280519194728388</c:v>
                </c:pt>
                <c:pt idx="56">
                  <c:v>3.4759357039247263E-2</c:v>
                </c:pt>
                <c:pt idx="57">
                  <c:v>1.1849797054171773E-2</c:v>
                </c:pt>
                <c:pt idx="58">
                  <c:v>-6.6218887389706715E-2</c:v>
                </c:pt>
                <c:pt idx="59">
                  <c:v>0.26742255441832086</c:v>
                </c:pt>
                <c:pt idx="60">
                  <c:v>-0.25373723611404841</c:v>
                </c:pt>
                <c:pt idx="61">
                  <c:v>0.61011859354111131</c:v>
                </c:pt>
                <c:pt idx="62">
                  <c:v>0.77931928847213872</c:v>
                </c:pt>
                <c:pt idx="63">
                  <c:v>0.93670991334403908</c:v>
                </c:pt>
                <c:pt idx="64">
                  <c:v>0.28777247768123093</c:v>
                </c:pt>
                <c:pt idx="65">
                  <c:v>1.3717961576114934</c:v>
                </c:pt>
                <c:pt idx="66">
                  <c:v>-0.66693773833650294</c:v>
                </c:pt>
                <c:pt idx="67">
                  <c:v>1.3147484324995942</c:v>
                </c:pt>
                <c:pt idx="68">
                  <c:v>-0.91893555783938563</c:v>
                </c:pt>
                <c:pt idx="69">
                  <c:v>0.79007763386145058</c:v>
                </c:pt>
                <c:pt idx="70">
                  <c:v>-0.99085720260253307</c:v>
                </c:pt>
                <c:pt idx="71">
                  <c:v>0.24074053053113165</c:v>
                </c:pt>
                <c:pt idx="72">
                  <c:v>7.3903480775433295E-2</c:v>
                </c:pt>
                <c:pt idx="73">
                  <c:v>0.56399162860772734</c:v>
                </c:pt>
                <c:pt idx="74">
                  <c:v>0.22747555790922469</c:v>
                </c:pt>
                <c:pt idx="75">
                  <c:v>1.203117075498108</c:v>
                </c:pt>
                <c:pt idx="76">
                  <c:v>0.5593115902446284</c:v>
                </c:pt>
                <c:pt idx="77">
                  <c:v>-0.10154533238218555</c:v>
                </c:pt>
                <c:pt idx="78">
                  <c:v>-0.69140186258433189</c:v>
                </c:pt>
                <c:pt idx="79">
                  <c:v>0.37892451158067608</c:v>
                </c:pt>
                <c:pt idx="80">
                  <c:v>0.75618335013010274</c:v>
                </c:pt>
                <c:pt idx="81">
                  <c:v>0.53315809087916133</c:v>
                </c:pt>
                <c:pt idx="82">
                  <c:v>1.4750029093838366</c:v>
                </c:pt>
                <c:pt idx="83">
                  <c:v>-7.7791004403273689E-2</c:v>
                </c:pt>
                <c:pt idx="84">
                  <c:v>-5.3570304476764363E-3</c:v>
                </c:pt>
                <c:pt idx="85">
                  <c:v>-0.17282192588504763</c:v>
                </c:pt>
                <c:pt idx="86">
                  <c:v>-8.7074795204935995E-2</c:v>
                </c:pt>
                <c:pt idx="87">
                  <c:v>9.4400176404612068E-2</c:v>
                </c:pt>
                <c:pt idx="88">
                  <c:v>-0.24754707009484989</c:v>
                </c:pt>
                <c:pt idx="89">
                  <c:v>0.91540031631303975</c:v>
                </c:pt>
                <c:pt idx="90">
                  <c:v>-0.27855744315287367</c:v>
                </c:pt>
                <c:pt idx="91">
                  <c:v>-4.4285392207937591E-2</c:v>
                </c:pt>
                <c:pt idx="92">
                  <c:v>0.2665300882965731</c:v>
                </c:pt>
                <c:pt idx="93">
                  <c:v>0.18767929585754395</c:v>
                </c:pt>
                <c:pt idx="94">
                  <c:v>0.43407626193754467</c:v>
                </c:pt>
                <c:pt idx="95">
                  <c:v>-0.11792842191357344</c:v>
                </c:pt>
                <c:pt idx="96">
                  <c:v>-0.13995415783615872</c:v>
                </c:pt>
                <c:pt idx="97">
                  <c:v>0.34521505718111012</c:v>
                </c:pt>
                <c:pt idx="98">
                  <c:v>-0.23980590543702895</c:v>
                </c:pt>
                <c:pt idx="99">
                  <c:v>-0.5871801496714335</c:v>
                </c:pt>
                <c:pt idx="100">
                  <c:v>-1.1252658428395028</c:v>
                </c:pt>
                <c:pt idx="101">
                  <c:v>-1.393327421003498</c:v>
                </c:pt>
                <c:pt idx="102">
                  <c:v>-0.57506856985637533</c:v>
                </c:pt>
                <c:pt idx="103">
                  <c:v>0.43385931750078655</c:v>
                </c:pt>
                <c:pt idx="104">
                  <c:v>0.58423442495608491</c:v>
                </c:pt>
                <c:pt idx="105">
                  <c:v>-0.77773846851417261</c:v>
                </c:pt>
                <c:pt idx="106">
                  <c:v>0.47228919222029475</c:v>
                </c:pt>
                <c:pt idx="107">
                  <c:v>0.11744898367218504</c:v>
                </c:pt>
                <c:pt idx="108">
                  <c:v>-0.2959810709541042</c:v>
                </c:pt>
                <c:pt idx="109">
                  <c:v>0.26552325988767134</c:v>
                </c:pt>
                <c:pt idx="110">
                  <c:v>-0.52750580289827731</c:v>
                </c:pt>
                <c:pt idx="111">
                  <c:v>-0.15448440276765751</c:v>
                </c:pt>
                <c:pt idx="112">
                  <c:v>-0.55165072404361393</c:v>
                </c:pt>
                <c:pt idx="113">
                  <c:v>-0.91079899909373463</c:v>
                </c:pt>
                <c:pt idx="114">
                  <c:v>-0.3217084924636211</c:v>
                </c:pt>
                <c:pt idx="115">
                  <c:v>-0.9310256191468671</c:v>
                </c:pt>
                <c:pt idx="116">
                  <c:v>0.66816629633967928</c:v>
                </c:pt>
                <c:pt idx="117">
                  <c:v>0.4814461943160655</c:v>
                </c:pt>
                <c:pt idx="118">
                  <c:v>8.8065234442054496E-2</c:v>
                </c:pt>
                <c:pt idx="119">
                  <c:v>0.20479949768047145</c:v>
                </c:pt>
                <c:pt idx="120">
                  <c:v>0.46007457373477756</c:v>
                </c:pt>
                <c:pt idx="121">
                  <c:v>0.34408379611645579</c:v>
                </c:pt>
                <c:pt idx="122">
                  <c:v>0.83471678602063548</c:v>
                </c:pt>
                <c:pt idx="123">
                  <c:v>-3.9990132456175331E-2</c:v>
                </c:pt>
                <c:pt idx="124">
                  <c:v>-0.44595556731805797</c:v>
                </c:pt>
                <c:pt idx="125">
                  <c:v>1.8670217473077955E-2</c:v>
                </c:pt>
                <c:pt idx="126">
                  <c:v>6.3303025741721086E-2</c:v>
                </c:pt>
                <c:pt idx="127">
                  <c:v>-0.20438962658272342</c:v>
                </c:pt>
                <c:pt idx="128">
                  <c:v>0.45580474715333708</c:v>
                </c:pt>
                <c:pt idx="129">
                  <c:v>-0.17130163350220062</c:v>
                </c:pt>
                <c:pt idx="130">
                  <c:v>0.23396085004189437</c:v>
                </c:pt>
                <c:pt idx="131">
                  <c:v>-0.49789559871920819</c:v>
                </c:pt>
                <c:pt idx="132">
                  <c:v>8.4235200278892641E-2</c:v>
                </c:pt>
                <c:pt idx="133">
                  <c:v>-0.59630034880951932</c:v>
                </c:pt>
                <c:pt idx="134">
                  <c:v>0.12140650981514334</c:v>
                </c:pt>
                <c:pt idx="135">
                  <c:v>-0.72641490544297582</c:v>
                </c:pt>
                <c:pt idx="136">
                  <c:v>0.21779012205119042</c:v>
                </c:pt>
                <c:pt idx="137">
                  <c:v>-0.5393490314703886</c:v>
                </c:pt>
                <c:pt idx="138">
                  <c:v>0.37639065620247791</c:v>
                </c:pt>
                <c:pt idx="139">
                  <c:v>-0.2331565262626798</c:v>
                </c:pt>
                <c:pt idx="140">
                  <c:v>0.43329214007681038</c:v>
                </c:pt>
                <c:pt idx="141">
                  <c:v>0.17344689688302672</c:v>
                </c:pt>
                <c:pt idx="142">
                  <c:v>-0.22430818023324761</c:v>
                </c:pt>
                <c:pt idx="143">
                  <c:v>0.88600940848069953</c:v>
                </c:pt>
                <c:pt idx="144">
                  <c:v>0.71611058272881145</c:v>
                </c:pt>
                <c:pt idx="145">
                  <c:v>-0.27358912596839247</c:v>
                </c:pt>
                <c:pt idx="146">
                  <c:v>-1.0713502921100941</c:v>
                </c:pt>
                <c:pt idx="147">
                  <c:v>0.22564095176378896</c:v>
                </c:pt>
                <c:pt idx="148">
                  <c:v>0.70595863515577761</c:v>
                </c:pt>
                <c:pt idx="149">
                  <c:v>-5.3832754745716471E-2</c:v>
                </c:pt>
                <c:pt idx="150">
                  <c:v>2.836004963387051E-2</c:v>
                </c:pt>
                <c:pt idx="151">
                  <c:v>-0.34854708371676235</c:v>
                </c:pt>
                <c:pt idx="152">
                  <c:v>0.63475355845111814</c:v>
                </c:pt>
                <c:pt idx="153">
                  <c:v>3.5747793268535943E-2</c:v>
                </c:pt>
                <c:pt idx="154">
                  <c:v>6.5851880903833759E-2</c:v>
                </c:pt>
                <c:pt idx="155">
                  <c:v>0.3502267535751713</c:v>
                </c:pt>
                <c:pt idx="156">
                  <c:v>1.3644083250267247</c:v>
                </c:pt>
                <c:pt idx="157">
                  <c:v>-8.4682615610906176E-2</c:v>
                </c:pt>
                <c:pt idx="158">
                  <c:v>0.75622095561974056</c:v>
                </c:pt>
                <c:pt idx="159">
                  <c:v>7.8210860518208136E-2</c:v>
                </c:pt>
                <c:pt idx="160">
                  <c:v>-1.5424239512676685E-2</c:v>
                </c:pt>
                <c:pt idx="161">
                  <c:v>0.14351515481095234</c:v>
                </c:pt>
                <c:pt idx="162">
                  <c:v>-0.57294715274270658</c:v>
                </c:pt>
                <c:pt idx="163">
                  <c:v>0.51445741802268952</c:v>
                </c:pt>
                <c:pt idx="164">
                  <c:v>-9.4245558830660769E-2</c:v>
                </c:pt>
                <c:pt idx="165">
                  <c:v>0.33499895981006045</c:v>
                </c:pt>
                <c:pt idx="166">
                  <c:v>0.55372972118446295</c:v>
                </c:pt>
                <c:pt idx="167">
                  <c:v>0.64072643658140116</c:v>
                </c:pt>
                <c:pt idx="168">
                  <c:v>-0.67123114886981838</c:v>
                </c:pt>
                <c:pt idx="169">
                  <c:v>-0.18271071726259347</c:v>
                </c:pt>
                <c:pt idx="170">
                  <c:v>-1.3412652921397408</c:v>
                </c:pt>
                <c:pt idx="171">
                  <c:v>-0.15101364159397512</c:v>
                </c:pt>
                <c:pt idx="172">
                  <c:v>-0.78574309799731701</c:v>
                </c:pt>
                <c:pt idx="173">
                  <c:v>0.85745408795617095</c:v>
                </c:pt>
                <c:pt idx="174">
                  <c:v>-0.67110190023051253</c:v>
                </c:pt>
                <c:pt idx="175">
                  <c:v>0.28019389552683194</c:v>
                </c:pt>
                <c:pt idx="176">
                  <c:v>0.55193318029501981</c:v>
                </c:pt>
                <c:pt idx="177">
                  <c:v>-0.60918804180736963</c:v>
                </c:pt>
                <c:pt idx="178">
                  <c:v>0.19506933748250788</c:v>
                </c:pt>
                <c:pt idx="179">
                  <c:v>-0.29796119459301096</c:v>
                </c:pt>
                <c:pt idx="180">
                  <c:v>-0.72910349727659973</c:v>
                </c:pt>
                <c:pt idx="181">
                  <c:v>0.17207949407811718</c:v>
                </c:pt>
                <c:pt idx="182">
                  <c:v>0.22886156313050598</c:v>
                </c:pt>
                <c:pt idx="183">
                  <c:v>0.73982168979312668</c:v>
                </c:pt>
                <c:pt idx="184">
                  <c:v>-2.5191739876868624E-3</c:v>
                </c:pt>
                <c:pt idx="185">
                  <c:v>-0.85611796882682967</c:v>
                </c:pt>
                <c:pt idx="186">
                  <c:v>-1.9009416907311918</c:v>
                </c:pt>
                <c:pt idx="187">
                  <c:v>-0.25729048721176451</c:v>
                </c:pt>
                <c:pt idx="188">
                  <c:v>-0.25478353322009806</c:v>
                </c:pt>
                <c:pt idx="189">
                  <c:v>-0.69690937116705243</c:v>
                </c:pt>
                <c:pt idx="190">
                  <c:v>-0.65833415977655907</c:v>
                </c:pt>
                <c:pt idx="191">
                  <c:v>-0.61883306374521485</c:v>
                </c:pt>
                <c:pt idx="192">
                  <c:v>0.24259670946687972</c:v>
                </c:pt>
                <c:pt idx="193">
                  <c:v>0.74334418363739996</c:v>
                </c:pt>
                <c:pt idx="194">
                  <c:v>-0.49348614510480981</c:v>
                </c:pt>
                <c:pt idx="195">
                  <c:v>0.89614936459619798</c:v>
                </c:pt>
                <c:pt idx="196">
                  <c:v>0.9382923594254855</c:v>
                </c:pt>
                <c:pt idx="197">
                  <c:v>-0.65807008157181279</c:v>
                </c:pt>
                <c:pt idx="198">
                  <c:v>-0.26380320897723131</c:v>
                </c:pt>
                <c:pt idx="199">
                  <c:v>0.30070018845575142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09-4E80-B908-D5A0CF9F0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656255"/>
        <c:axId val="987335327"/>
      </c:scatterChart>
      <c:valAx>
        <c:axId val="981656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Contract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87335327"/>
        <c:crosses val="autoZero"/>
        <c:crossBetween val="midCat"/>
      </c:valAx>
      <c:valAx>
        <c:axId val="9873353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9816562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'Task 2.2 (Final model)'!$F$29:$F$228</c:f>
              <c:numCache>
                <c:formatCode>0.00</c:formatCode>
                <c:ptCount val="200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  <c:pt idx="21">
                  <c:v>10.75</c:v>
                </c:pt>
                <c:pt idx="22">
                  <c:v>11.25</c:v>
                </c:pt>
                <c:pt idx="23">
                  <c:v>11.75</c:v>
                </c:pt>
                <c:pt idx="24">
                  <c:v>12.25</c:v>
                </c:pt>
                <c:pt idx="25">
                  <c:v>12.75</c:v>
                </c:pt>
                <c:pt idx="26">
                  <c:v>13.25</c:v>
                </c:pt>
                <c:pt idx="27">
                  <c:v>13.75</c:v>
                </c:pt>
                <c:pt idx="28">
                  <c:v>14.25</c:v>
                </c:pt>
                <c:pt idx="29">
                  <c:v>14.75</c:v>
                </c:pt>
                <c:pt idx="30">
                  <c:v>15.25</c:v>
                </c:pt>
                <c:pt idx="31">
                  <c:v>15.75</c:v>
                </c:pt>
                <c:pt idx="32">
                  <c:v>16.25</c:v>
                </c:pt>
                <c:pt idx="33">
                  <c:v>16.75</c:v>
                </c:pt>
                <c:pt idx="34">
                  <c:v>17.25</c:v>
                </c:pt>
                <c:pt idx="35">
                  <c:v>17.75</c:v>
                </c:pt>
                <c:pt idx="36">
                  <c:v>18.25</c:v>
                </c:pt>
                <c:pt idx="37">
                  <c:v>18.75</c:v>
                </c:pt>
                <c:pt idx="38">
                  <c:v>19.25</c:v>
                </c:pt>
                <c:pt idx="39">
                  <c:v>19.75</c:v>
                </c:pt>
                <c:pt idx="40">
                  <c:v>20.25</c:v>
                </c:pt>
                <c:pt idx="41">
                  <c:v>20.75</c:v>
                </c:pt>
                <c:pt idx="42">
                  <c:v>21.25</c:v>
                </c:pt>
                <c:pt idx="43">
                  <c:v>21.75</c:v>
                </c:pt>
                <c:pt idx="44">
                  <c:v>22.25</c:v>
                </c:pt>
                <c:pt idx="45">
                  <c:v>22.75</c:v>
                </c:pt>
                <c:pt idx="46">
                  <c:v>23.25</c:v>
                </c:pt>
                <c:pt idx="47">
                  <c:v>23.75</c:v>
                </c:pt>
                <c:pt idx="48">
                  <c:v>24.25</c:v>
                </c:pt>
                <c:pt idx="49">
                  <c:v>24.75</c:v>
                </c:pt>
                <c:pt idx="50">
                  <c:v>25.25</c:v>
                </c:pt>
                <c:pt idx="51">
                  <c:v>25.75</c:v>
                </c:pt>
                <c:pt idx="52">
                  <c:v>26.25</c:v>
                </c:pt>
                <c:pt idx="53">
                  <c:v>26.75</c:v>
                </c:pt>
                <c:pt idx="54">
                  <c:v>27.25</c:v>
                </c:pt>
                <c:pt idx="55">
                  <c:v>27.75</c:v>
                </c:pt>
                <c:pt idx="56">
                  <c:v>28.25</c:v>
                </c:pt>
                <c:pt idx="57">
                  <c:v>28.75</c:v>
                </c:pt>
                <c:pt idx="58">
                  <c:v>29.25</c:v>
                </c:pt>
                <c:pt idx="59">
                  <c:v>29.75</c:v>
                </c:pt>
                <c:pt idx="60">
                  <c:v>30.25</c:v>
                </c:pt>
                <c:pt idx="61">
                  <c:v>30.75</c:v>
                </c:pt>
                <c:pt idx="62">
                  <c:v>31.25</c:v>
                </c:pt>
                <c:pt idx="63">
                  <c:v>31.75</c:v>
                </c:pt>
                <c:pt idx="64">
                  <c:v>32.25</c:v>
                </c:pt>
                <c:pt idx="65">
                  <c:v>32.75</c:v>
                </c:pt>
                <c:pt idx="66">
                  <c:v>33.25</c:v>
                </c:pt>
                <c:pt idx="67">
                  <c:v>33.75</c:v>
                </c:pt>
                <c:pt idx="68">
                  <c:v>34.25</c:v>
                </c:pt>
                <c:pt idx="69">
                  <c:v>34.75</c:v>
                </c:pt>
                <c:pt idx="70">
                  <c:v>35.25</c:v>
                </c:pt>
                <c:pt idx="71">
                  <c:v>35.75</c:v>
                </c:pt>
                <c:pt idx="72">
                  <c:v>36.25</c:v>
                </c:pt>
                <c:pt idx="73">
                  <c:v>36.75</c:v>
                </c:pt>
                <c:pt idx="74">
                  <c:v>37.25</c:v>
                </c:pt>
                <c:pt idx="75">
                  <c:v>37.75</c:v>
                </c:pt>
                <c:pt idx="76">
                  <c:v>38.25</c:v>
                </c:pt>
                <c:pt idx="77">
                  <c:v>38.75</c:v>
                </c:pt>
                <c:pt idx="78">
                  <c:v>39.25</c:v>
                </c:pt>
                <c:pt idx="79">
                  <c:v>39.75</c:v>
                </c:pt>
                <c:pt idx="80">
                  <c:v>40.25</c:v>
                </c:pt>
                <c:pt idx="81">
                  <c:v>40.75</c:v>
                </c:pt>
                <c:pt idx="82">
                  <c:v>41.25</c:v>
                </c:pt>
                <c:pt idx="83">
                  <c:v>41.75</c:v>
                </c:pt>
                <c:pt idx="84">
                  <c:v>42.25</c:v>
                </c:pt>
                <c:pt idx="85">
                  <c:v>42.75</c:v>
                </c:pt>
                <c:pt idx="86">
                  <c:v>43.25</c:v>
                </c:pt>
                <c:pt idx="87">
                  <c:v>43.75</c:v>
                </c:pt>
                <c:pt idx="88">
                  <c:v>44.25</c:v>
                </c:pt>
                <c:pt idx="89">
                  <c:v>44.75</c:v>
                </c:pt>
                <c:pt idx="90">
                  <c:v>45.25</c:v>
                </c:pt>
                <c:pt idx="91">
                  <c:v>45.75</c:v>
                </c:pt>
                <c:pt idx="92">
                  <c:v>46.25</c:v>
                </c:pt>
                <c:pt idx="93">
                  <c:v>46.75</c:v>
                </c:pt>
                <c:pt idx="94">
                  <c:v>47.25</c:v>
                </c:pt>
                <c:pt idx="95">
                  <c:v>47.75</c:v>
                </c:pt>
                <c:pt idx="96">
                  <c:v>48.25</c:v>
                </c:pt>
                <c:pt idx="97">
                  <c:v>48.75</c:v>
                </c:pt>
                <c:pt idx="98">
                  <c:v>49.25</c:v>
                </c:pt>
                <c:pt idx="99">
                  <c:v>49.75</c:v>
                </c:pt>
                <c:pt idx="100">
                  <c:v>50.25</c:v>
                </c:pt>
                <c:pt idx="101">
                  <c:v>50.75</c:v>
                </c:pt>
                <c:pt idx="102">
                  <c:v>51.25</c:v>
                </c:pt>
                <c:pt idx="103">
                  <c:v>51.75</c:v>
                </c:pt>
                <c:pt idx="104">
                  <c:v>52.25</c:v>
                </c:pt>
                <c:pt idx="105">
                  <c:v>52.75</c:v>
                </c:pt>
                <c:pt idx="106">
                  <c:v>53.25</c:v>
                </c:pt>
                <c:pt idx="107">
                  <c:v>53.75</c:v>
                </c:pt>
                <c:pt idx="108">
                  <c:v>54.25</c:v>
                </c:pt>
                <c:pt idx="109">
                  <c:v>54.75</c:v>
                </c:pt>
                <c:pt idx="110">
                  <c:v>55.25</c:v>
                </c:pt>
                <c:pt idx="111">
                  <c:v>55.75</c:v>
                </c:pt>
                <c:pt idx="112">
                  <c:v>56.25</c:v>
                </c:pt>
                <c:pt idx="113">
                  <c:v>56.75</c:v>
                </c:pt>
                <c:pt idx="114">
                  <c:v>57.25</c:v>
                </c:pt>
                <c:pt idx="115">
                  <c:v>57.75</c:v>
                </c:pt>
                <c:pt idx="116">
                  <c:v>58.25</c:v>
                </c:pt>
                <c:pt idx="117">
                  <c:v>58.75</c:v>
                </c:pt>
                <c:pt idx="118">
                  <c:v>59.25</c:v>
                </c:pt>
                <c:pt idx="119">
                  <c:v>59.75</c:v>
                </c:pt>
                <c:pt idx="120">
                  <c:v>60.25</c:v>
                </c:pt>
                <c:pt idx="121">
                  <c:v>60.75</c:v>
                </c:pt>
                <c:pt idx="122">
                  <c:v>61.25</c:v>
                </c:pt>
                <c:pt idx="123">
                  <c:v>61.75</c:v>
                </c:pt>
                <c:pt idx="124">
                  <c:v>62.25</c:v>
                </c:pt>
                <c:pt idx="125">
                  <c:v>62.75</c:v>
                </c:pt>
                <c:pt idx="126">
                  <c:v>63.25</c:v>
                </c:pt>
                <c:pt idx="127">
                  <c:v>63.75</c:v>
                </c:pt>
                <c:pt idx="128">
                  <c:v>64.25</c:v>
                </c:pt>
                <c:pt idx="129">
                  <c:v>64.75</c:v>
                </c:pt>
                <c:pt idx="130">
                  <c:v>65.25</c:v>
                </c:pt>
                <c:pt idx="131">
                  <c:v>65.75</c:v>
                </c:pt>
                <c:pt idx="132">
                  <c:v>66.25</c:v>
                </c:pt>
                <c:pt idx="133">
                  <c:v>66.75</c:v>
                </c:pt>
                <c:pt idx="134">
                  <c:v>67.25</c:v>
                </c:pt>
                <c:pt idx="135">
                  <c:v>67.75</c:v>
                </c:pt>
                <c:pt idx="136">
                  <c:v>68.25</c:v>
                </c:pt>
                <c:pt idx="137">
                  <c:v>68.75</c:v>
                </c:pt>
                <c:pt idx="138">
                  <c:v>69.25</c:v>
                </c:pt>
                <c:pt idx="139">
                  <c:v>69.75</c:v>
                </c:pt>
                <c:pt idx="140">
                  <c:v>70.25</c:v>
                </c:pt>
                <c:pt idx="141">
                  <c:v>70.75</c:v>
                </c:pt>
                <c:pt idx="142">
                  <c:v>71.25</c:v>
                </c:pt>
                <c:pt idx="143">
                  <c:v>71.75</c:v>
                </c:pt>
                <c:pt idx="144">
                  <c:v>72.25</c:v>
                </c:pt>
                <c:pt idx="145">
                  <c:v>72.75</c:v>
                </c:pt>
                <c:pt idx="146">
                  <c:v>73.25</c:v>
                </c:pt>
                <c:pt idx="147">
                  <c:v>73.75</c:v>
                </c:pt>
                <c:pt idx="148">
                  <c:v>74.25</c:v>
                </c:pt>
                <c:pt idx="149">
                  <c:v>74.75</c:v>
                </c:pt>
                <c:pt idx="150">
                  <c:v>75.25</c:v>
                </c:pt>
                <c:pt idx="151">
                  <c:v>75.75</c:v>
                </c:pt>
                <c:pt idx="152">
                  <c:v>76.25</c:v>
                </c:pt>
                <c:pt idx="153">
                  <c:v>76.75</c:v>
                </c:pt>
                <c:pt idx="154">
                  <c:v>77.25</c:v>
                </c:pt>
                <c:pt idx="155">
                  <c:v>77.75</c:v>
                </c:pt>
                <c:pt idx="156">
                  <c:v>78.25</c:v>
                </c:pt>
                <c:pt idx="157">
                  <c:v>78.75</c:v>
                </c:pt>
                <c:pt idx="158">
                  <c:v>79.25</c:v>
                </c:pt>
                <c:pt idx="159">
                  <c:v>79.75</c:v>
                </c:pt>
                <c:pt idx="160">
                  <c:v>80.25</c:v>
                </c:pt>
                <c:pt idx="161">
                  <c:v>80.75</c:v>
                </c:pt>
                <c:pt idx="162">
                  <c:v>81.25</c:v>
                </c:pt>
                <c:pt idx="163">
                  <c:v>81.75</c:v>
                </c:pt>
                <c:pt idx="164">
                  <c:v>82.25</c:v>
                </c:pt>
                <c:pt idx="165">
                  <c:v>82.75</c:v>
                </c:pt>
                <c:pt idx="166">
                  <c:v>83.25</c:v>
                </c:pt>
                <c:pt idx="167">
                  <c:v>83.75</c:v>
                </c:pt>
                <c:pt idx="168">
                  <c:v>84.25</c:v>
                </c:pt>
                <c:pt idx="169">
                  <c:v>84.75</c:v>
                </c:pt>
                <c:pt idx="170">
                  <c:v>85.25</c:v>
                </c:pt>
                <c:pt idx="171">
                  <c:v>85.75</c:v>
                </c:pt>
                <c:pt idx="172">
                  <c:v>86.25</c:v>
                </c:pt>
                <c:pt idx="173">
                  <c:v>86.75</c:v>
                </c:pt>
                <c:pt idx="174">
                  <c:v>87.25</c:v>
                </c:pt>
                <c:pt idx="175">
                  <c:v>87.75</c:v>
                </c:pt>
                <c:pt idx="176">
                  <c:v>88.25</c:v>
                </c:pt>
                <c:pt idx="177">
                  <c:v>88.75</c:v>
                </c:pt>
                <c:pt idx="178">
                  <c:v>89.25</c:v>
                </c:pt>
                <c:pt idx="179">
                  <c:v>89.75</c:v>
                </c:pt>
                <c:pt idx="180">
                  <c:v>90.25</c:v>
                </c:pt>
                <c:pt idx="181">
                  <c:v>90.75</c:v>
                </c:pt>
                <c:pt idx="182">
                  <c:v>91.25</c:v>
                </c:pt>
                <c:pt idx="183">
                  <c:v>91.75</c:v>
                </c:pt>
                <c:pt idx="184">
                  <c:v>92.25</c:v>
                </c:pt>
                <c:pt idx="185">
                  <c:v>92.75</c:v>
                </c:pt>
                <c:pt idx="186">
                  <c:v>93.25</c:v>
                </c:pt>
                <c:pt idx="187">
                  <c:v>93.75</c:v>
                </c:pt>
                <c:pt idx="188">
                  <c:v>94.25</c:v>
                </c:pt>
                <c:pt idx="189">
                  <c:v>94.75</c:v>
                </c:pt>
                <c:pt idx="190">
                  <c:v>95.25</c:v>
                </c:pt>
                <c:pt idx="191">
                  <c:v>95.75</c:v>
                </c:pt>
                <c:pt idx="192">
                  <c:v>96.25</c:v>
                </c:pt>
                <c:pt idx="193">
                  <c:v>96.75</c:v>
                </c:pt>
                <c:pt idx="194">
                  <c:v>97.25</c:v>
                </c:pt>
                <c:pt idx="195">
                  <c:v>97.75</c:v>
                </c:pt>
                <c:pt idx="196">
                  <c:v>98.25</c:v>
                </c:pt>
                <c:pt idx="197">
                  <c:v>98.75</c:v>
                </c:pt>
                <c:pt idx="198">
                  <c:v>99.25</c:v>
                </c:pt>
                <c:pt idx="199">
                  <c:v>99.75</c:v>
                </c:pt>
              </c:numCache>
            </c:numRef>
          </c:xVal>
          <c:yVal>
            <c:numRef>
              <c:f>'Task 2.2 (Final model)'!$G$29:$G$228</c:f>
              <c:numCache>
                <c:formatCode>0.00</c:formatCode>
                <c:ptCount val="200"/>
                <c:pt idx="0">
                  <c:v>4.3</c:v>
                </c:pt>
                <c:pt idx="1">
                  <c:v>5.5</c:v>
                </c:pt>
                <c:pt idx="2">
                  <c:v>5.6</c:v>
                </c:pt>
                <c:pt idx="3">
                  <c:v>5.8</c:v>
                </c:pt>
                <c:pt idx="4">
                  <c:v>5.8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6.1</c:v>
                </c:pt>
                <c:pt idx="9">
                  <c:v>6.1</c:v>
                </c:pt>
                <c:pt idx="10">
                  <c:v>6.2</c:v>
                </c:pt>
                <c:pt idx="11">
                  <c:v>6.2</c:v>
                </c:pt>
                <c:pt idx="12">
                  <c:v>6.2</c:v>
                </c:pt>
                <c:pt idx="13">
                  <c:v>6.2</c:v>
                </c:pt>
                <c:pt idx="14">
                  <c:v>6.2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6.5</c:v>
                </c:pt>
                <c:pt idx="19">
                  <c:v>6.5</c:v>
                </c:pt>
                <c:pt idx="20">
                  <c:v>6.5</c:v>
                </c:pt>
                <c:pt idx="21">
                  <c:v>6.6</c:v>
                </c:pt>
                <c:pt idx="22">
                  <c:v>6.6</c:v>
                </c:pt>
                <c:pt idx="23">
                  <c:v>6.6</c:v>
                </c:pt>
                <c:pt idx="24">
                  <c:v>6.6</c:v>
                </c:pt>
                <c:pt idx="25">
                  <c:v>6.7</c:v>
                </c:pt>
                <c:pt idx="26">
                  <c:v>6.7</c:v>
                </c:pt>
                <c:pt idx="27">
                  <c:v>6.7</c:v>
                </c:pt>
                <c:pt idx="28">
                  <c:v>6.7</c:v>
                </c:pt>
                <c:pt idx="29">
                  <c:v>6.7</c:v>
                </c:pt>
                <c:pt idx="30">
                  <c:v>6.7</c:v>
                </c:pt>
                <c:pt idx="31">
                  <c:v>6.9</c:v>
                </c:pt>
                <c:pt idx="32">
                  <c:v>6.9</c:v>
                </c:pt>
                <c:pt idx="33">
                  <c:v>6.9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7.1</c:v>
                </c:pt>
                <c:pt idx="42">
                  <c:v>7.1</c:v>
                </c:pt>
                <c:pt idx="43">
                  <c:v>7.1</c:v>
                </c:pt>
                <c:pt idx="44">
                  <c:v>7.1</c:v>
                </c:pt>
                <c:pt idx="45">
                  <c:v>7.1</c:v>
                </c:pt>
                <c:pt idx="46">
                  <c:v>7.1</c:v>
                </c:pt>
                <c:pt idx="47">
                  <c:v>7.1</c:v>
                </c:pt>
                <c:pt idx="48">
                  <c:v>7.1</c:v>
                </c:pt>
                <c:pt idx="49">
                  <c:v>7.1</c:v>
                </c:pt>
                <c:pt idx="50">
                  <c:v>7.1</c:v>
                </c:pt>
                <c:pt idx="51">
                  <c:v>7.1</c:v>
                </c:pt>
                <c:pt idx="52">
                  <c:v>7.1</c:v>
                </c:pt>
                <c:pt idx="53">
                  <c:v>7.1</c:v>
                </c:pt>
                <c:pt idx="54">
                  <c:v>7.1</c:v>
                </c:pt>
                <c:pt idx="55">
                  <c:v>7.2</c:v>
                </c:pt>
                <c:pt idx="56">
                  <c:v>7.2</c:v>
                </c:pt>
                <c:pt idx="57">
                  <c:v>7.2</c:v>
                </c:pt>
                <c:pt idx="58">
                  <c:v>7.2</c:v>
                </c:pt>
                <c:pt idx="59">
                  <c:v>7.2</c:v>
                </c:pt>
                <c:pt idx="60">
                  <c:v>7.2</c:v>
                </c:pt>
                <c:pt idx="61">
                  <c:v>7.2</c:v>
                </c:pt>
                <c:pt idx="62">
                  <c:v>7.2</c:v>
                </c:pt>
                <c:pt idx="63">
                  <c:v>7.2</c:v>
                </c:pt>
                <c:pt idx="64">
                  <c:v>7.2</c:v>
                </c:pt>
                <c:pt idx="65">
                  <c:v>7.2</c:v>
                </c:pt>
                <c:pt idx="66">
                  <c:v>7.2</c:v>
                </c:pt>
                <c:pt idx="67">
                  <c:v>7.2</c:v>
                </c:pt>
                <c:pt idx="68">
                  <c:v>7.2</c:v>
                </c:pt>
                <c:pt idx="69">
                  <c:v>7.4</c:v>
                </c:pt>
                <c:pt idx="70">
                  <c:v>7.4</c:v>
                </c:pt>
                <c:pt idx="71">
                  <c:v>7.4</c:v>
                </c:pt>
                <c:pt idx="72">
                  <c:v>7.4</c:v>
                </c:pt>
                <c:pt idx="73">
                  <c:v>7.4</c:v>
                </c:pt>
                <c:pt idx="74">
                  <c:v>7.4</c:v>
                </c:pt>
                <c:pt idx="75">
                  <c:v>7.4</c:v>
                </c:pt>
                <c:pt idx="76">
                  <c:v>7.4</c:v>
                </c:pt>
                <c:pt idx="77">
                  <c:v>7.4</c:v>
                </c:pt>
                <c:pt idx="78">
                  <c:v>7.5</c:v>
                </c:pt>
                <c:pt idx="79">
                  <c:v>7.5</c:v>
                </c:pt>
                <c:pt idx="80">
                  <c:v>7.5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7.5</c:v>
                </c:pt>
                <c:pt idx="85">
                  <c:v>7.5</c:v>
                </c:pt>
                <c:pt idx="86">
                  <c:v>7.5</c:v>
                </c:pt>
                <c:pt idx="87">
                  <c:v>7.6</c:v>
                </c:pt>
                <c:pt idx="88">
                  <c:v>7.6</c:v>
                </c:pt>
                <c:pt idx="89">
                  <c:v>7.6</c:v>
                </c:pt>
                <c:pt idx="90">
                  <c:v>7.6</c:v>
                </c:pt>
                <c:pt idx="91">
                  <c:v>7.6</c:v>
                </c:pt>
                <c:pt idx="92">
                  <c:v>7.6</c:v>
                </c:pt>
                <c:pt idx="93">
                  <c:v>7.6</c:v>
                </c:pt>
                <c:pt idx="94">
                  <c:v>7.6</c:v>
                </c:pt>
                <c:pt idx="95">
                  <c:v>7.6</c:v>
                </c:pt>
                <c:pt idx="96">
                  <c:v>7.6</c:v>
                </c:pt>
                <c:pt idx="97">
                  <c:v>7.6</c:v>
                </c:pt>
                <c:pt idx="98">
                  <c:v>7.6</c:v>
                </c:pt>
                <c:pt idx="99">
                  <c:v>7.6</c:v>
                </c:pt>
                <c:pt idx="100">
                  <c:v>7.6</c:v>
                </c:pt>
                <c:pt idx="101">
                  <c:v>7.7</c:v>
                </c:pt>
                <c:pt idx="102">
                  <c:v>7.7</c:v>
                </c:pt>
                <c:pt idx="103">
                  <c:v>7.7</c:v>
                </c:pt>
                <c:pt idx="104">
                  <c:v>7.7</c:v>
                </c:pt>
                <c:pt idx="105">
                  <c:v>7.7</c:v>
                </c:pt>
                <c:pt idx="106">
                  <c:v>7.7</c:v>
                </c:pt>
                <c:pt idx="107">
                  <c:v>7.7</c:v>
                </c:pt>
                <c:pt idx="108">
                  <c:v>7.9</c:v>
                </c:pt>
                <c:pt idx="109">
                  <c:v>7.9</c:v>
                </c:pt>
                <c:pt idx="110">
                  <c:v>7.9</c:v>
                </c:pt>
                <c:pt idx="111">
                  <c:v>7.9</c:v>
                </c:pt>
                <c:pt idx="112">
                  <c:v>7.9</c:v>
                </c:pt>
                <c:pt idx="113">
                  <c:v>7.9</c:v>
                </c:pt>
                <c:pt idx="114">
                  <c:v>7.9</c:v>
                </c:pt>
                <c:pt idx="115">
                  <c:v>7.9</c:v>
                </c:pt>
                <c:pt idx="116">
                  <c:v>7.9</c:v>
                </c:pt>
                <c:pt idx="117">
                  <c:v>7.9</c:v>
                </c:pt>
                <c:pt idx="118">
                  <c:v>7.9</c:v>
                </c:pt>
                <c:pt idx="119">
                  <c:v>7.9</c:v>
                </c:pt>
                <c:pt idx="120">
                  <c:v>7.9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8.1</c:v>
                </c:pt>
                <c:pt idx="136">
                  <c:v>8.1</c:v>
                </c:pt>
                <c:pt idx="137">
                  <c:v>8.1</c:v>
                </c:pt>
                <c:pt idx="138">
                  <c:v>8.1</c:v>
                </c:pt>
                <c:pt idx="139">
                  <c:v>8.1</c:v>
                </c:pt>
                <c:pt idx="140">
                  <c:v>8.1</c:v>
                </c:pt>
                <c:pt idx="141">
                  <c:v>8.1</c:v>
                </c:pt>
                <c:pt idx="142">
                  <c:v>8.1</c:v>
                </c:pt>
                <c:pt idx="143">
                  <c:v>8.1</c:v>
                </c:pt>
                <c:pt idx="144">
                  <c:v>8.1</c:v>
                </c:pt>
                <c:pt idx="145">
                  <c:v>8.1999999999999993</c:v>
                </c:pt>
                <c:pt idx="146">
                  <c:v>8.1999999999999993</c:v>
                </c:pt>
                <c:pt idx="147">
                  <c:v>8.1999999999999993</c:v>
                </c:pt>
                <c:pt idx="148">
                  <c:v>8.1999999999999993</c:v>
                </c:pt>
                <c:pt idx="149">
                  <c:v>8.1999999999999993</c:v>
                </c:pt>
                <c:pt idx="150">
                  <c:v>8.1999999999999993</c:v>
                </c:pt>
                <c:pt idx="151">
                  <c:v>8.1999999999999993</c:v>
                </c:pt>
                <c:pt idx="152">
                  <c:v>8.1999999999999993</c:v>
                </c:pt>
                <c:pt idx="153">
                  <c:v>8.1999999999999993</c:v>
                </c:pt>
                <c:pt idx="154">
                  <c:v>8.1999999999999993</c:v>
                </c:pt>
                <c:pt idx="155">
                  <c:v>8.1999999999999993</c:v>
                </c:pt>
                <c:pt idx="156">
                  <c:v>8.4</c:v>
                </c:pt>
                <c:pt idx="157">
                  <c:v>8.4</c:v>
                </c:pt>
                <c:pt idx="158">
                  <c:v>8.4</c:v>
                </c:pt>
                <c:pt idx="159">
                  <c:v>8.4</c:v>
                </c:pt>
                <c:pt idx="160">
                  <c:v>8.4</c:v>
                </c:pt>
                <c:pt idx="161">
                  <c:v>8.4</c:v>
                </c:pt>
                <c:pt idx="162">
                  <c:v>8.4</c:v>
                </c:pt>
                <c:pt idx="163">
                  <c:v>8.4</c:v>
                </c:pt>
                <c:pt idx="164">
                  <c:v>8.4</c:v>
                </c:pt>
                <c:pt idx="165">
                  <c:v>8.4</c:v>
                </c:pt>
                <c:pt idx="166">
                  <c:v>8.4</c:v>
                </c:pt>
                <c:pt idx="167">
                  <c:v>8.5</c:v>
                </c:pt>
                <c:pt idx="168">
                  <c:v>8.5</c:v>
                </c:pt>
                <c:pt idx="169">
                  <c:v>8.5</c:v>
                </c:pt>
                <c:pt idx="170">
                  <c:v>8.5</c:v>
                </c:pt>
                <c:pt idx="171">
                  <c:v>8.6</c:v>
                </c:pt>
                <c:pt idx="172">
                  <c:v>8.6</c:v>
                </c:pt>
                <c:pt idx="173">
                  <c:v>8.6</c:v>
                </c:pt>
                <c:pt idx="174">
                  <c:v>8.6</c:v>
                </c:pt>
                <c:pt idx="175">
                  <c:v>8.8000000000000007</c:v>
                </c:pt>
                <c:pt idx="176">
                  <c:v>8.8000000000000007</c:v>
                </c:pt>
                <c:pt idx="177">
                  <c:v>8.8000000000000007</c:v>
                </c:pt>
                <c:pt idx="178">
                  <c:v>8.8000000000000007</c:v>
                </c:pt>
                <c:pt idx="179">
                  <c:v>8.8000000000000007</c:v>
                </c:pt>
                <c:pt idx="180">
                  <c:v>8.8000000000000007</c:v>
                </c:pt>
                <c:pt idx="181">
                  <c:v>8.9</c:v>
                </c:pt>
                <c:pt idx="182">
                  <c:v>8.9</c:v>
                </c:pt>
                <c:pt idx="183">
                  <c:v>8.9</c:v>
                </c:pt>
                <c:pt idx="184">
                  <c:v>8.9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9.3000000000000007</c:v>
                </c:pt>
                <c:pt idx="192">
                  <c:v>9.3000000000000007</c:v>
                </c:pt>
                <c:pt idx="193">
                  <c:v>9.3000000000000007</c:v>
                </c:pt>
                <c:pt idx="194">
                  <c:v>9.4</c:v>
                </c:pt>
                <c:pt idx="195">
                  <c:v>9.4</c:v>
                </c:pt>
                <c:pt idx="196">
                  <c:v>9.5</c:v>
                </c:pt>
                <c:pt idx="197">
                  <c:v>9.8000000000000007</c:v>
                </c:pt>
                <c:pt idx="198">
                  <c:v>9.9</c:v>
                </c:pt>
                <c:pt idx="199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CE-4C82-A618-6FA44B4F2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753311"/>
        <c:axId val="987346975"/>
      </c:scatterChart>
      <c:valAx>
        <c:axId val="977753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Sample Percentile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987346975"/>
        <c:crosses val="autoZero"/>
        <c:crossBetween val="midCat"/>
      </c:valAx>
      <c:valAx>
        <c:axId val="9873469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Order_Qty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97775331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Interaction Quality and Brand Image on Order Quantity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079480772293411"/>
          <c:y val="0.15791805936382361"/>
          <c:w val="0.58609318903694529"/>
          <c:h val="0.69444957201713264"/>
        </c:manualLayout>
      </c:layout>
      <c:lineChart>
        <c:grouping val="standard"/>
        <c:varyColors val="0"/>
        <c:ser>
          <c:idx val="0"/>
          <c:order val="0"/>
          <c:tx>
            <c:strRef>
              <c:f>'Task 3 Interaction'!$B$31</c:f>
              <c:strCache>
                <c:ptCount val="1"/>
                <c:pt idx="0">
                  <c:v>Low Brand Image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4.4086720634462277E-2"/>
                  <c:y val="3.68521179378125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E50-4CEB-A261-6D7A7D88ED3B}"/>
                </c:ext>
              </c:extLst>
            </c:dLbl>
            <c:dLbl>
              <c:idx val="1"/>
              <c:layout>
                <c:manualLayout>
                  <c:x val="-4.2759788785754101E-2"/>
                  <c:y val="4.7801023047301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E50-4CEB-A261-6D7A7D88ED3B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 3 Interaction'!$C$30:$D$30</c:f>
              <c:strCache>
                <c:ptCount val="2"/>
                <c:pt idx="0">
                  <c:v>Low Quality</c:v>
                </c:pt>
                <c:pt idx="1">
                  <c:v>High Quality</c:v>
                </c:pt>
              </c:strCache>
            </c:strRef>
          </c:cat>
          <c:val>
            <c:numRef>
              <c:f>'Task 3 Interaction'!$C$31:$D$31</c:f>
              <c:numCache>
                <c:formatCode>General</c:formatCode>
                <c:ptCount val="2"/>
                <c:pt idx="0">
                  <c:v>6.6577826392327246</c:v>
                </c:pt>
                <c:pt idx="1">
                  <c:v>7.7687293154609218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EA-4ED3-9CFE-36FDAC380245}"/>
            </c:ext>
          </c:extLst>
        </c:ser>
        <c:ser>
          <c:idx val="1"/>
          <c:order val="1"/>
          <c:tx>
            <c:strRef>
              <c:f>'Task 3 Interaction'!$B$32</c:f>
              <c:strCache>
                <c:ptCount val="1"/>
                <c:pt idx="0">
                  <c:v>High Brand Image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layout>
                <c:manualLayout>
                  <c:x val="-5.1085892777154036E-2"/>
                  <c:y val="-2.51916776826254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E50-4CEB-A261-6D7A7D88ED3B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 3 Interaction'!$C$30:$D$30</c:f>
              <c:strCache>
                <c:ptCount val="2"/>
                <c:pt idx="0">
                  <c:v>Low Quality</c:v>
                </c:pt>
                <c:pt idx="1">
                  <c:v>High Quality</c:v>
                </c:pt>
              </c:strCache>
            </c:strRef>
          </c:cat>
          <c:val>
            <c:numRef>
              <c:f>'Task 3 Interaction'!$C$32:$D$32</c:f>
              <c:numCache>
                <c:formatCode>General</c:formatCode>
                <c:ptCount val="2"/>
                <c:pt idx="0">
                  <c:v>7.570186426911186</c:v>
                </c:pt>
                <c:pt idx="1">
                  <c:v>8.2441022583951629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EA-4ED3-9CFE-36FDAC38024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4484664"/>
        <c:axId val="1"/>
      </c:lineChart>
      <c:catAx>
        <c:axId val="544484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AU"/>
                  <a:t>Order Qty (Tonnes)</a:t>
                </a:r>
              </a:p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AU"/>
              </a:p>
            </c:rich>
          </c:tx>
          <c:layout>
            <c:manualLayout>
              <c:xMode val="edge"/>
              <c:yMode val="edge"/>
              <c:x val="3.0653174663141075E-2"/>
              <c:y val="0.274902005862405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5444846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3509993201243984"/>
          <c:y val="0.39832869080779942"/>
          <c:w val="0.25165583258083529"/>
          <c:h val="0.1364902506963788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-4" verticalDpi="0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'Task 4.1 (First model)'!$AV$4:$AV$103</c:f>
              <c:numCache>
                <c:formatCode>General</c:formatCode>
                <c:ptCount val="100"/>
                <c:pt idx="0">
                  <c:v>1</c:v>
                </c:pt>
                <c:pt idx="1">
                  <c:v>0.97979797979797978</c:v>
                </c:pt>
                <c:pt idx="2">
                  <c:v>0.95959595959595956</c:v>
                </c:pt>
                <c:pt idx="3">
                  <c:v>0.93939393939393945</c:v>
                </c:pt>
                <c:pt idx="4">
                  <c:v>0.91919191919191923</c:v>
                </c:pt>
                <c:pt idx="5">
                  <c:v>0.89898989898989901</c:v>
                </c:pt>
                <c:pt idx="6">
                  <c:v>0.87878787878787878</c:v>
                </c:pt>
                <c:pt idx="7">
                  <c:v>0.86868686868686873</c:v>
                </c:pt>
                <c:pt idx="8">
                  <c:v>0.84848484848484851</c:v>
                </c:pt>
                <c:pt idx="9">
                  <c:v>0.82828282828282829</c:v>
                </c:pt>
                <c:pt idx="10">
                  <c:v>0.80808080808080807</c:v>
                </c:pt>
                <c:pt idx="11">
                  <c:v>0.79797979797979801</c:v>
                </c:pt>
                <c:pt idx="12">
                  <c:v>0.78787878787878785</c:v>
                </c:pt>
                <c:pt idx="13">
                  <c:v>0.76767676767676774</c:v>
                </c:pt>
                <c:pt idx="14">
                  <c:v>0.7474747474747474</c:v>
                </c:pt>
                <c:pt idx="15">
                  <c:v>0.73737373737373735</c:v>
                </c:pt>
                <c:pt idx="16">
                  <c:v>0.72727272727272729</c:v>
                </c:pt>
                <c:pt idx="17">
                  <c:v>0.71717171717171713</c:v>
                </c:pt>
                <c:pt idx="18">
                  <c:v>0.69696969696969702</c:v>
                </c:pt>
                <c:pt idx="19">
                  <c:v>0.67676767676767668</c:v>
                </c:pt>
                <c:pt idx="20">
                  <c:v>0.65656565656565657</c:v>
                </c:pt>
                <c:pt idx="21">
                  <c:v>0.63636363636363635</c:v>
                </c:pt>
                <c:pt idx="22">
                  <c:v>0.61616161616161613</c:v>
                </c:pt>
                <c:pt idx="23">
                  <c:v>0.59595959595959602</c:v>
                </c:pt>
                <c:pt idx="24">
                  <c:v>0.57575757575757569</c:v>
                </c:pt>
                <c:pt idx="25">
                  <c:v>0.55555555555555558</c:v>
                </c:pt>
                <c:pt idx="26">
                  <c:v>0.53535353535353536</c:v>
                </c:pt>
                <c:pt idx="27">
                  <c:v>0.51515151515151514</c:v>
                </c:pt>
                <c:pt idx="28">
                  <c:v>0.49494949494949492</c:v>
                </c:pt>
                <c:pt idx="29">
                  <c:v>0.4747474747474747</c:v>
                </c:pt>
                <c:pt idx="30">
                  <c:v>0.46464646464646464</c:v>
                </c:pt>
                <c:pt idx="31">
                  <c:v>0.44444444444444442</c:v>
                </c:pt>
                <c:pt idx="32">
                  <c:v>0.43434343434343436</c:v>
                </c:pt>
                <c:pt idx="33">
                  <c:v>0.4242424242424242</c:v>
                </c:pt>
                <c:pt idx="34">
                  <c:v>0.41414141414141414</c:v>
                </c:pt>
                <c:pt idx="35">
                  <c:v>0.41414141414141414</c:v>
                </c:pt>
                <c:pt idx="36">
                  <c:v>0.39393939393939392</c:v>
                </c:pt>
                <c:pt idx="37">
                  <c:v>0.3737373737373737</c:v>
                </c:pt>
                <c:pt idx="38">
                  <c:v>0.3737373737373737</c:v>
                </c:pt>
                <c:pt idx="39">
                  <c:v>0.35353535353535348</c:v>
                </c:pt>
                <c:pt idx="40">
                  <c:v>0.34343434343434343</c:v>
                </c:pt>
                <c:pt idx="41">
                  <c:v>0.33333333333333337</c:v>
                </c:pt>
                <c:pt idx="42">
                  <c:v>0.3232323232323232</c:v>
                </c:pt>
                <c:pt idx="43">
                  <c:v>0.31313131313131315</c:v>
                </c:pt>
                <c:pt idx="44">
                  <c:v>0.30303030303030298</c:v>
                </c:pt>
                <c:pt idx="45">
                  <c:v>0.29292929292929293</c:v>
                </c:pt>
                <c:pt idx="46">
                  <c:v>0.27272727272727271</c:v>
                </c:pt>
                <c:pt idx="47">
                  <c:v>0.26262626262626265</c:v>
                </c:pt>
                <c:pt idx="48">
                  <c:v>0.25252525252525249</c:v>
                </c:pt>
                <c:pt idx="49">
                  <c:v>0.24242424242424243</c:v>
                </c:pt>
                <c:pt idx="50">
                  <c:v>0.23232323232323238</c:v>
                </c:pt>
                <c:pt idx="51">
                  <c:v>0.21212121212121215</c:v>
                </c:pt>
                <c:pt idx="52">
                  <c:v>0.21212121212121215</c:v>
                </c:pt>
                <c:pt idx="53">
                  <c:v>0.21212121212121215</c:v>
                </c:pt>
                <c:pt idx="54">
                  <c:v>0.21212121212121215</c:v>
                </c:pt>
                <c:pt idx="55">
                  <c:v>0.21212121212121215</c:v>
                </c:pt>
                <c:pt idx="56">
                  <c:v>0.20202020202020199</c:v>
                </c:pt>
                <c:pt idx="57">
                  <c:v>0.19191919191919193</c:v>
                </c:pt>
                <c:pt idx="58">
                  <c:v>0.17171717171717171</c:v>
                </c:pt>
                <c:pt idx="59">
                  <c:v>0.16161616161616166</c:v>
                </c:pt>
                <c:pt idx="60">
                  <c:v>0.15151515151515149</c:v>
                </c:pt>
                <c:pt idx="61">
                  <c:v>0.14141414141414144</c:v>
                </c:pt>
                <c:pt idx="62">
                  <c:v>0.13131313131313127</c:v>
                </c:pt>
                <c:pt idx="63">
                  <c:v>0.13131313131313127</c:v>
                </c:pt>
                <c:pt idx="64">
                  <c:v>0.13131313131313127</c:v>
                </c:pt>
                <c:pt idx="65">
                  <c:v>0.13131313131313127</c:v>
                </c:pt>
                <c:pt idx="66">
                  <c:v>0.12121212121212122</c:v>
                </c:pt>
                <c:pt idx="67">
                  <c:v>0.10101010101010099</c:v>
                </c:pt>
                <c:pt idx="68">
                  <c:v>0.10101010101010099</c:v>
                </c:pt>
                <c:pt idx="69">
                  <c:v>9.0909090909090939E-2</c:v>
                </c:pt>
                <c:pt idx="70">
                  <c:v>7.0707070707070718E-2</c:v>
                </c:pt>
                <c:pt idx="71">
                  <c:v>7.0707070707070718E-2</c:v>
                </c:pt>
                <c:pt idx="72">
                  <c:v>7.0707070707070718E-2</c:v>
                </c:pt>
                <c:pt idx="73">
                  <c:v>7.0707070707070718E-2</c:v>
                </c:pt>
                <c:pt idx="74">
                  <c:v>6.0606060606060552E-2</c:v>
                </c:pt>
                <c:pt idx="75">
                  <c:v>5.0505050505050497E-2</c:v>
                </c:pt>
                <c:pt idx="76">
                  <c:v>4.0404040404040442E-2</c:v>
                </c:pt>
                <c:pt idx="77">
                  <c:v>3.0303030303030276E-2</c:v>
                </c:pt>
                <c:pt idx="78">
                  <c:v>3.0303030303030276E-2</c:v>
                </c:pt>
                <c:pt idx="79">
                  <c:v>2.0202020202020221E-2</c:v>
                </c:pt>
                <c:pt idx="80">
                  <c:v>1.0101010101010055E-2</c:v>
                </c:pt>
                <c:pt idx="81">
                  <c:v>1.0101010101010055E-2</c:v>
                </c:pt>
                <c:pt idx="82">
                  <c:v>1.0101010101010055E-2</c:v>
                </c:pt>
                <c:pt idx="83">
                  <c:v>1.0101010101010055E-2</c:v>
                </c:pt>
                <c:pt idx="84">
                  <c:v>1.0101010101010055E-2</c:v>
                </c:pt>
                <c:pt idx="85">
                  <c:v>1.0101010101010055E-2</c:v>
                </c:pt>
                <c:pt idx="86">
                  <c:v>1.0101010101010055E-2</c:v>
                </c:pt>
                <c:pt idx="87">
                  <c:v>1.0101010101010055E-2</c:v>
                </c:pt>
                <c:pt idx="88">
                  <c:v>1.0101010101010055E-2</c:v>
                </c:pt>
                <c:pt idx="89">
                  <c:v>1.0101010101010055E-2</c:v>
                </c:pt>
                <c:pt idx="90">
                  <c:v>1.0101010101010055E-2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'Task 4.1 (First model)'!$AW$4:$AW$103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0.99009900990099009</c:v>
                </c:pt>
                <c:pt idx="8">
                  <c:v>0.99009900990099009</c:v>
                </c:pt>
                <c:pt idx="9">
                  <c:v>0.99009900990099009</c:v>
                </c:pt>
                <c:pt idx="10">
                  <c:v>0.99009900990099009</c:v>
                </c:pt>
                <c:pt idx="11">
                  <c:v>0.98019801980198018</c:v>
                </c:pt>
                <c:pt idx="12">
                  <c:v>0.97029702970297027</c:v>
                </c:pt>
                <c:pt idx="13">
                  <c:v>0.97029702970297027</c:v>
                </c:pt>
                <c:pt idx="14">
                  <c:v>0.97029702970297027</c:v>
                </c:pt>
                <c:pt idx="15">
                  <c:v>0.96039603960396036</c:v>
                </c:pt>
                <c:pt idx="16">
                  <c:v>0.95049504950495045</c:v>
                </c:pt>
                <c:pt idx="17">
                  <c:v>0.94059405940594054</c:v>
                </c:pt>
                <c:pt idx="18">
                  <c:v>0.94059405940594054</c:v>
                </c:pt>
                <c:pt idx="19">
                  <c:v>0.94059405940594054</c:v>
                </c:pt>
                <c:pt idx="20">
                  <c:v>0.94059405940594054</c:v>
                </c:pt>
                <c:pt idx="21">
                  <c:v>0.94059405940594054</c:v>
                </c:pt>
                <c:pt idx="22">
                  <c:v>0.94059405940594054</c:v>
                </c:pt>
                <c:pt idx="23">
                  <c:v>0.94059405940594054</c:v>
                </c:pt>
                <c:pt idx="24">
                  <c:v>0.94059405940594054</c:v>
                </c:pt>
                <c:pt idx="25">
                  <c:v>0.94059405940594054</c:v>
                </c:pt>
                <c:pt idx="26">
                  <c:v>0.94059405940594054</c:v>
                </c:pt>
                <c:pt idx="27">
                  <c:v>0.94059405940594054</c:v>
                </c:pt>
                <c:pt idx="28">
                  <c:v>0.94059405940594054</c:v>
                </c:pt>
                <c:pt idx="29">
                  <c:v>0.94059405940594054</c:v>
                </c:pt>
                <c:pt idx="30">
                  <c:v>0.93069306930693063</c:v>
                </c:pt>
                <c:pt idx="31">
                  <c:v>0.93069306930693063</c:v>
                </c:pt>
                <c:pt idx="32">
                  <c:v>0.92079207920792083</c:v>
                </c:pt>
                <c:pt idx="33">
                  <c:v>0.91089108910891092</c:v>
                </c:pt>
                <c:pt idx="34">
                  <c:v>0.90099009900990101</c:v>
                </c:pt>
                <c:pt idx="35">
                  <c:v>0.88118811881188119</c:v>
                </c:pt>
                <c:pt idx="36">
                  <c:v>0.88118811881188119</c:v>
                </c:pt>
                <c:pt idx="37">
                  <c:v>0.88118811881188119</c:v>
                </c:pt>
                <c:pt idx="38">
                  <c:v>0.86138613861386137</c:v>
                </c:pt>
                <c:pt idx="39">
                  <c:v>0.86138613861386137</c:v>
                </c:pt>
                <c:pt idx="40">
                  <c:v>0.85148514851485146</c:v>
                </c:pt>
                <c:pt idx="41">
                  <c:v>0.84158415841584155</c:v>
                </c:pt>
                <c:pt idx="42">
                  <c:v>0.83168316831683164</c:v>
                </c:pt>
                <c:pt idx="43">
                  <c:v>0.82178217821782185</c:v>
                </c:pt>
                <c:pt idx="44">
                  <c:v>0.81188118811881194</c:v>
                </c:pt>
                <c:pt idx="45">
                  <c:v>0.80198019801980203</c:v>
                </c:pt>
                <c:pt idx="46">
                  <c:v>0.80198019801980203</c:v>
                </c:pt>
                <c:pt idx="47">
                  <c:v>0.79207920792079212</c:v>
                </c:pt>
                <c:pt idx="48">
                  <c:v>0.78217821782178221</c:v>
                </c:pt>
                <c:pt idx="49">
                  <c:v>0.7722772277227723</c:v>
                </c:pt>
                <c:pt idx="50">
                  <c:v>0.76237623762376239</c:v>
                </c:pt>
                <c:pt idx="51">
                  <c:v>0.76237623762376239</c:v>
                </c:pt>
                <c:pt idx="52">
                  <c:v>0.74257425742574257</c:v>
                </c:pt>
                <c:pt idx="53">
                  <c:v>0.72277227722772275</c:v>
                </c:pt>
                <c:pt idx="54">
                  <c:v>0.70297029702970293</c:v>
                </c:pt>
                <c:pt idx="55">
                  <c:v>0.68316831683168311</c:v>
                </c:pt>
                <c:pt idx="56">
                  <c:v>0.6732673267326732</c:v>
                </c:pt>
                <c:pt idx="57">
                  <c:v>0.66336633663366329</c:v>
                </c:pt>
                <c:pt idx="58">
                  <c:v>0.66336633663366329</c:v>
                </c:pt>
                <c:pt idx="59">
                  <c:v>0.65346534653465349</c:v>
                </c:pt>
                <c:pt idx="60">
                  <c:v>0.64356435643564358</c:v>
                </c:pt>
                <c:pt idx="61">
                  <c:v>0.63366336633663367</c:v>
                </c:pt>
                <c:pt idx="62">
                  <c:v>0.62376237623762376</c:v>
                </c:pt>
                <c:pt idx="63">
                  <c:v>0.60396039603960394</c:v>
                </c:pt>
                <c:pt idx="64">
                  <c:v>0.58415841584158423</c:v>
                </c:pt>
                <c:pt idx="65">
                  <c:v>0.56435643564356441</c:v>
                </c:pt>
                <c:pt idx="66">
                  <c:v>0.5544554455445545</c:v>
                </c:pt>
                <c:pt idx="67">
                  <c:v>0.5544554455445545</c:v>
                </c:pt>
                <c:pt idx="68">
                  <c:v>0.53465346534653468</c:v>
                </c:pt>
                <c:pt idx="69">
                  <c:v>0.52475247524752477</c:v>
                </c:pt>
                <c:pt idx="70">
                  <c:v>0.52475247524752477</c:v>
                </c:pt>
                <c:pt idx="71">
                  <c:v>0.50495049504950495</c:v>
                </c:pt>
                <c:pt idx="72">
                  <c:v>0.48514851485148514</c:v>
                </c:pt>
                <c:pt idx="73">
                  <c:v>0.46534653465346532</c:v>
                </c:pt>
                <c:pt idx="74">
                  <c:v>0.45544554455445541</c:v>
                </c:pt>
                <c:pt idx="75">
                  <c:v>0.4455445544554455</c:v>
                </c:pt>
                <c:pt idx="76">
                  <c:v>0.4356435643564357</c:v>
                </c:pt>
                <c:pt idx="77">
                  <c:v>0.42574257425742579</c:v>
                </c:pt>
                <c:pt idx="78">
                  <c:v>0.40594059405940597</c:v>
                </c:pt>
                <c:pt idx="79">
                  <c:v>0.39603960396039606</c:v>
                </c:pt>
                <c:pt idx="80">
                  <c:v>0.38613861386138615</c:v>
                </c:pt>
                <c:pt idx="81">
                  <c:v>0.36633663366336633</c:v>
                </c:pt>
                <c:pt idx="82">
                  <c:v>0.34653465346534651</c:v>
                </c:pt>
                <c:pt idx="83">
                  <c:v>0.32673267326732669</c:v>
                </c:pt>
                <c:pt idx="84">
                  <c:v>0.30693069306930698</c:v>
                </c:pt>
                <c:pt idx="85">
                  <c:v>0.28712871287128716</c:v>
                </c:pt>
                <c:pt idx="86">
                  <c:v>0.26732673267326734</c:v>
                </c:pt>
                <c:pt idx="87">
                  <c:v>0.24752475247524752</c:v>
                </c:pt>
                <c:pt idx="88">
                  <c:v>0.2277227722772277</c:v>
                </c:pt>
                <c:pt idx="89">
                  <c:v>0.20792079207920788</c:v>
                </c:pt>
                <c:pt idx="90">
                  <c:v>0.18811881188118806</c:v>
                </c:pt>
                <c:pt idx="91">
                  <c:v>0.17821782178217827</c:v>
                </c:pt>
                <c:pt idx="92">
                  <c:v>0.15841584158415845</c:v>
                </c:pt>
                <c:pt idx="93">
                  <c:v>0.11881188118811881</c:v>
                </c:pt>
                <c:pt idx="94">
                  <c:v>9.9009900990098987E-2</c:v>
                </c:pt>
                <c:pt idx="95">
                  <c:v>7.9207920792079167E-2</c:v>
                </c:pt>
                <c:pt idx="96">
                  <c:v>5.9405940594059459E-2</c:v>
                </c:pt>
                <c:pt idx="97">
                  <c:v>3.9603960396039639E-2</c:v>
                </c:pt>
                <c:pt idx="98">
                  <c:v>1.980198019801982E-2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42-4E45-BE02-200809B5B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142415"/>
        <c:axId val="1886984383"/>
      </c:scatterChart>
      <c:valAx>
        <c:axId val="1878142415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6984383"/>
        <c:crosses val="autoZero"/>
        <c:crossBetween val="midCat"/>
      </c:valAx>
      <c:valAx>
        <c:axId val="1886984383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814241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'Task 4.1 (Final model)'!$AS$4:$AS$103</c:f>
              <c:numCache>
                <c:formatCode>General</c:formatCode>
                <c:ptCount val="100"/>
                <c:pt idx="0">
                  <c:v>1</c:v>
                </c:pt>
                <c:pt idx="1">
                  <c:v>0.97979797979797978</c:v>
                </c:pt>
                <c:pt idx="2">
                  <c:v>0.95959595959595956</c:v>
                </c:pt>
                <c:pt idx="3">
                  <c:v>0.93939393939393945</c:v>
                </c:pt>
                <c:pt idx="4">
                  <c:v>0.91919191919191923</c:v>
                </c:pt>
                <c:pt idx="5">
                  <c:v>0.89898989898989901</c:v>
                </c:pt>
                <c:pt idx="6">
                  <c:v>0.87878787878787878</c:v>
                </c:pt>
                <c:pt idx="7">
                  <c:v>0.85858585858585856</c:v>
                </c:pt>
                <c:pt idx="8">
                  <c:v>0.84848484848484851</c:v>
                </c:pt>
                <c:pt idx="9">
                  <c:v>0.82828282828282829</c:v>
                </c:pt>
                <c:pt idx="10">
                  <c:v>0.80808080808080807</c:v>
                </c:pt>
                <c:pt idx="11">
                  <c:v>0.79797979797979801</c:v>
                </c:pt>
                <c:pt idx="12">
                  <c:v>0.78787878787878785</c:v>
                </c:pt>
                <c:pt idx="13">
                  <c:v>0.76767676767676774</c:v>
                </c:pt>
                <c:pt idx="14">
                  <c:v>0.75757575757575757</c:v>
                </c:pt>
                <c:pt idx="15">
                  <c:v>0.73737373737373735</c:v>
                </c:pt>
                <c:pt idx="16">
                  <c:v>0.72727272727272729</c:v>
                </c:pt>
                <c:pt idx="17">
                  <c:v>0.71717171717171713</c:v>
                </c:pt>
                <c:pt idx="18">
                  <c:v>0.69696969696969702</c:v>
                </c:pt>
                <c:pt idx="19">
                  <c:v>0.67676767676767668</c:v>
                </c:pt>
                <c:pt idx="20">
                  <c:v>0.65656565656565657</c:v>
                </c:pt>
                <c:pt idx="21">
                  <c:v>0.63636363636363635</c:v>
                </c:pt>
                <c:pt idx="22">
                  <c:v>0.61616161616161613</c:v>
                </c:pt>
                <c:pt idx="23">
                  <c:v>0.59595959595959602</c:v>
                </c:pt>
                <c:pt idx="24">
                  <c:v>0.57575757575757569</c:v>
                </c:pt>
                <c:pt idx="25">
                  <c:v>0.55555555555555558</c:v>
                </c:pt>
                <c:pt idx="26">
                  <c:v>0.53535353535353536</c:v>
                </c:pt>
                <c:pt idx="27">
                  <c:v>0.51515151515151514</c:v>
                </c:pt>
                <c:pt idx="28">
                  <c:v>0.50505050505050497</c:v>
                </c:pt>
                <c:pt idx="29">
                  <c:v>0.48484848484848486</c:v>
                </c:pt>
                <c:pt idx="30">
                  <c:v>0.46464646464646464</c:v>
                </c:pt>
                <c:pt idx="31">
                  <c:v>0.44444444444444442</c:v>
                </c:pt>
                <c:pt idx="32">
                  <c:v>0.43434343434343436</c:v>
                </c:pt>
                <c:pt idx="33">
                  <c:v>0.4242424242424242</c:v>
                </c:pt>
                <c:pt idx="34">
                  <c:v>0.41414141414141414</c:v>
                </c:pt>
                <c:pt idx="35">
                  <c:v>0.41414141414141414</c:v>
                </c:pt>
                <c:pt idx="36">
                  <c:v>0.39393939393939392</c:v>
                </c:pt>
                <c:pt idx="37">
                  <c:v>0.3737373737373737</c:v>
                </c:pt>
                <c:pt idx="38">
                  <c:v>0.3737373737373737</c:v>
                </c:pt>
                <c:pt idx="39">
                  <c:v>0.35353535353535348</c:v>
                </c:pt>
                <c:pt idx="40">
                  <c:v>0.34343434343434343</c:v>
                </c:pt>
                <c:pt idx="41">
                  <c:v>0.33333333333333337</c:v>
                </c:pt>
                <c:pt idx="42">
                  <c:v>0.3232323232323232</c:v>
                </c:pt>
                <c:pt idx="43">
                  <c:v>0.31313131313131315</c:v>
                </c:pt>
                <c:pt idx="44">
                  <c:v>0.30303030303030298</c:v>
                </c:pt>
                <c:pt idx="45">
                  <c:v>0.29292929292929293</c:v>
                </c:pt>
                <c:pt idx="46">
                  <c:v>0.28282828282828287</c:v>
                </c:pt>
                <c:pt idx="47">
                  <c:v>0.26262626262626265</c:v>
                </c:pt>
                <c:pt idx="48">
                  <c:v>0.25252525252525249</c:v>
                </c:pt>
                <c:pt idx="49">
                  <c:v>0.24242424242424243</c:v>
                </c:pt>
                <c:pt idx="50">
                  <c:v>0.23232323232323238</c:v>
                </c:pt>
                <c:pt idx="51">
                  <c:v>0.23232323232323238</c:v>
                </c:pt>
                <c:pt idx="52">
                  <c:v>0.21212121212121215</c:v>
                </c:pt>
                <c:pt idx="53">
                  <c:v>0.21212121212121215</c:v>
                </c:pt>
                <c:pt idx="54">
                  <c:v>0.21212121212121215</c:v>
                </c:pt>
                <c:pt idx="55">
                  <c:v>0.20202020202020199</c:v>
                </c:pt>
                <c:pt idx="56">
                  <c:v>0.20202020202020199</c:v>
                </c:pt>
                <c:pt idx="57">
                  <c:v>0.18181818181818177</c:v>
                </c:pt>
                <c:pt idx="58">
                  <c:v>0.17171717171717171</c:v>
                </c:pt>
                <c:pt idx="59">
                  <c:v>0.16161616161616166</c:v>
                </c:pt>
                <c:pt idx="60">
                  <c:v>0.15151515151515149</c:v>
                </c:pt>
                <c:pt idx="61">
                  <c:v>0.15151515151515149</c:v>
                </c:pt>
                <c:pt idx="62">
                  <c:v>0.14141414141414144</c:v>
                </c:pt>
                <c:pt idx="63">
                  <c:v>0.14141414141414144</c:v>
                </c:pt>
                <c:pt idx="64">
                  <c:v>0.14141414141414144</c:v>
                </c:pt>
                <c:pt idx="65">
                  <c:v>0.13131313131313127</c:v>
                </c:pt>
                <c:pt idx="66">
                  <c:v>0.13131313131313127</c:v>
                </c:pt>
                <c:pt idx="67">
                  <c:v>0.12121212121212122</c:v>
                </c:pt>
                <c:pt idx="68">
                  <c:v>0.11111111111111116</c:v>
                </c:pt>
                <c:pt idx="69">
                  <c:v>9.0909090909090939E-2</c:v>
                </c:pt>
                <c:pt idx="70">
                  <c:v>7.0707070707070718E-2</c:v>
                </c:pt>
                <c:pt idx="71">
                  <c:v>7.0707070707070718E-2</c:v>
                </c:pt>
                <c:pt idx="72">
                  <c:v>7.0707070707070718E-2</c:v>
                </c:pt>
                <c:pt idx="73">
                  <c:v>6.0606060606060552E-2</c:v>
                </c:pt>
                <c:pt idx="74">
                  <c:v>6.0606060606060552E-2</c:v>
                </c:pt>
                <c:pt idx="75">
                  <c:v>5.0505050505050497E-2</c:v>
                </c:pt>
                <c:pt idx="76">
                  <c:v>4.0404040404040442E-2</c:v>
                </c:pt>
                <c:pt idx="77">
                  <c:v>3.0303030303030276E-2</c:v>
                </c:pt>
                <c:pt idx="78">
                  <c:v>3.0303030303030276E-2</c:v>
                </c:pt>
                <c:pt idx="79">
                  <c:v>2.0202020202020221E-2</c:v>
                </c:pt>
                <c:pt idx="80">
                  <c:v>1.0101010101010055E-2</c:v>
                </c:pt>
                <c:pt idx="81">
                  <c:v>1.0101010101010055E-2</c:v>
                </c:pt>
                <c:pt idx="82">
                  <c:v>1.0101010101010055E-2</c:v>
                </c:pt>
                <c:pt idx="83">
                  <c:v>1.0101010101010055E-2</c:v>
                </c:pt>
                <c:pt idx="84">
                  <c:v>1.0101010101010055E-2</c:v>
                </c:pt>
                <c:pt idx="85">
                  <c:v>1.0101010101010055E-2</c:v>
                </c:pt>
                <c:pt idx="86">
                  <c:v>1.0101010101010055E-2</c:v>
                </c:pt>
                <c:pt idx="87">
                  <c:v>1.0101010101010055E-2</c:v>
                </c:pt>
                <c:pt idx="88">
                  <c:v>1.0101010101010055E-2</c:v>
                </c:pt>
                <c:pt idx="89">
                  <c:v>1.0101010101010055E-2</c:v>
                </c:pt>
                <c:pt idx="90">
                  <c:v>1.0101010101010055E-2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'Task 4.1 (Final model)'!$AT$4:$AT$103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0.99009900990099009</c:v>
                </c:pt>
                <c:pt idx="9">
                  <c:v>0.99009900990099009</c:v>
                </c:pt>
                <c:pt idx="10">
                  <c:v>0.99009900990099009</c:v>
                </c:pt>
                <c:pt idx="11">
                  <c:v>0.98019801980198018</c:v>
                </c:pt>
                <c:pt idx="12">
                  <c:v>0.97029702970297027</c:v>
                </c:pt>
                <c:pt idx="13">
                  <c:v>0.97029702970297027</c:v>
                </c:pt>
                <c:pt idx="14">
                  <c:v>0.96039603960396036</c:v>
                </c:pt>
                <c:pt idx="15">
                  <c:v>0.96039603960396036</c:v>
                </c:pt>
                <c:pt idx="16">
                  <c:v>0.95049504950495045</c:v>
                </c:pt>
                <c:pt idx="17">
                  <c:v>0.94059405940594054</c:v>
                </c:pt>
                <c:pt idx="18">
                  <c:v>0.94059405940594054</c:v>
                </c:pt>
                <c:pt idx="19">
                  <c:v>0.94059405940594054</c:v>
                </c:pt>
                <c:pt idx="20">
                  <c:v>0.94059405940594054</c:v>
                </c:pt>
                <c:pt idx="21">
                  <c:v>0.94059405940594054</c:v>
                </c:pt>
                <c:pt idx="22">
                  <c:v>0.94059405940594054</c:v>
                </c:pt>
                <c:pt idx="23">
                  <c:v>0.94059405940594054</c:v>
                </c:pt>
                <c:pt idx="24">
                  <c:v>0.94059405940594054</c:v>
                </c:pt>
                <c:pt idx="25">
                  <c:v>0.94059405940594054</c:v>
                </c:pt>
                <c:pt idx="26">
                  <c:v>0.94059405940594054</c:v>
                </c:pt>
                <c:pt idx="27">
                  <c:v>0.94059405940594054</c:v>
                </c:pt>
                <c:pt idx="28">
                  <c:v>0.93069306930693063</c:v>
                </c:pt>
                <c:pt idx="29">
                  <c:v>0.93069306930693063</c:v>
                </c:pt>
                <c:pt idx="30">
                  <c:v>0.93069306930693063</c:v>
                </c:pt>
                <c:pt idx="31">
                  <c:v>0.93069306930693063</c:v>
                </c:pt>
                <c:pt idx="32">
                  <c:v>0.92079207920792083</c:v>
                </c:pt>
                <c:pt idx="33">
                  <c:v>0.91089108910891092</c:v>
                </c:pt>
                <c:pt idx="34">
                  <c:v>0.90099009900990101</c:v>
                </c:pt>
                <c:pt idx="35">
                  <c:v>0.88118811881188119</c:v>
                </c:pt>
                <c:pt idx="36">
                  <c:v>0.88118811881188119</c:v>
                </c:pt>
                <c:pt idx="37">
                  <c:v>0.88118811881188119</c:v>
                </c:pt>
                <c:pt idx="38">
                  <c:v>0.86138613861386137</c:v>
                </c:pt>
                <c:pt idx="39">
                  <c:v>0.86138613861386137</c:v>
                </c:pt>
                <c:pt idx="40">
                  <c:v>0.85148514851485146</c:v>
                </c:pt>
                <c:pt idx="41">
                  <c:v>0.84158415841584155</c:v>
                </c:pt>
                <c:pt idx="42">
                  <c:v>0.83168316831683164</c:v>
                </c:pt>
                <c:pt idx="43">
                  <c:v>0.82178217821782185</c:v>
                </c:pt>
                <c:pt idx="44">
                  <c:v>0.81188118811881194</c:v>
                </c:pt>
                <c:pt idx="45">
                  <c:v>0.80198019801980203</c:v>
                </c:pt>
                <c:pt idx="46">
                  <c:v>0.79207920792079212</c:v>
                </c:pt>
                <c:pt idx="47">
                  <c:v>0.79207920792079212</c:v>
                </c:pt>
                <c:pt idx="48">
                  <c:v>0.78217821782178221</c:v>
                </c:pt>
                <c:pt idx="49">
                  <c:v>0.7722772277227723</c:v>
                </c:pt>
                <c:pt idx="50">
                  <c:v>0.76237623762376239</c:v>
                </c:pt>
                <c:pt idx="51">
                  <c:v>0.74257425742574257</c:v>
                </c:pt>
                <c:pt idx="52">
                  <c:v>0.74257425742574257</c:v>
                </c:pt>
                <c:pt idx="53">
                  <c:v>0.72277227722772275</c:v>
                </c:pt>
                <c:pt idx="54">
                  <c:v>0.70297029702970293</c:v>
                </c:pt>
                <c:pt idx="55">
                  <c:v>0.69306930693069302</c:v>
                </c:pt>
                <c:pt idx="56">
                  <c:v>0.6732673267326732</c:v>
                </c:pt>
                <c:pt idx="57">
                  <c:v>0.6732673267326732</c:v>
                </c:pt>
                <c:pt idx="58">
                  <c:v>0.66336633663366329</c:v>
                </c:pt>
                <c:pt idx="59">
                  <c:v>0.65346534653465349</c:v>
                </c:pt>
                <c:pt idx="60">
                  <c:v>0.64356435643564358</c:v>
                </c:pt>
                <c:pt idx="61">
                  <c:v>0.62376237623762376</c:v>
                </c:pt>
                <c:pt idx="62">
                  <c:v>0.61386138613861385</c:v>
                </c:pt>
                <c:pt idx="63">
                  <c:v>0.59405940594059403</c:v>
                </c:pt>
                <c:pt idx="64">
                  <c:v>0.57425742574257432</c:v>
                </c:pt>
                <c:pt idx="65">
                  <c:v>0.56435643564356441</c:v>
                </c:pt>
                <c:pt idx="66">
                  <c:v>0.54455445544554459</c:v>
                </c:pt>
                <c:pt idx="67">
                  <c:v>0.53465346534653468</c:v>
                </c:pt>
                <c:pt idx="68">
                  <c:v>0.52475247524752477</c:v>
                </c:pt>
                <c:pt idx="69">
                  <c:v>0.52475247524752477</c:v>
                </c:pt>
                <c:pt idx="70">
                  <c:v>0.52475247524752477</c:v>
                </c:pt>
                <c:pt idx="71">
                  <c:v>0.50495049504950495</c:v>
                </c:pt>
                <c:pt idx="72">
                  <c:v>0.48514851485148514</c:v>
                </c:pt>
                <c:pt idx="73">
                  <c:v>0.47524752475247523</c:v>
                </c:pt>
                <c:pt idx="74">
                  <c:v>0.45544554455445541</c:v>
                </c:pt>
                <c:pt idx="75">
                  <c:v>0.4455445544554455</c:v>
                </c:pt>
                <c:pt idx="76">
                  <c:v>0.4356435643564357</c:v>
                </c:pt>
                <c:pt idx="77">
                  <c:v>0.42574257425742579</c:v>
                </c:pt>
                <c:pt idx="78">
                  <c:v>0.40594059405940597</c:v>
                </c:pt>
                <c:pt idx="79">
                  <c:v>0.39603960396039606</c:v>
                </c:pt>
                <c:pt idx="80">
                  <c:v>0.38613861386138615</c:v>
                </c:pt>
                <c:pt idx="81">
                  <c:v>0.36633663366336633</c:v>
                </c:pt>
                <c:pt idx="82">
                  <c:v>0.34653465346534651</c:v>
                </c:pt>
                <c:pt idx="83">
                  <c:v>0.32673267326732669</c:v>
                </c:pt>
                <c:pt idx="84">
                  <c:v>0.30693069306930698</c:v>
                </c:pt>
                <c:pt idx="85">
                  <c:v>0.28712871287128716</c:v>
                </c:pt>
                <c:pt idx="86">
                  <c:v>0.26732673267326734</c:v>
                </c:pt>
                <c:pt idx="87">
                  <c:v>0.24752475247524752</c:v>
                </c:pt>
                <c:pt idx="88">
                  <c:v>0.2277227722772277</c:v>
                </c:pt>
                <c:pt idx="89">
                  <c:v>0.20792079207920788</c:v>
                </c:pt>
                <c:pt idx="90">
                  <c:v>0.18811881188118806</c:v>
                </c:pt>
                <c:pt idx="91">
                  <c:v>0.17821782178217827</c:v>
                </c:pt>
                <c:pt idx="92">
                  <c:v>0.15841584158415845</c:v>
                </c:pt>
                <c:pt idx="93">
                  <c:v>0.11881188118811881</c:v>
                </c:pt>
                <c:pt idx="94">
                  <c:v>9.9009900990098987E-2</c:v>
                </c:pt>
                <c:pt idx="95">
                  <c:v>7.9207920792079167E-2</c:v>
                </c:pt>
                <c:pt idx="96">
                  <c:v>5.9405940594059459E-2</c:v>
                </c:pt>
                <c:pt idx="97">
                  <c:v>3.9603960396039639E-2</c:v>
                </c:pt>
                <c:pt idx="98">
                  <c:v>1.980198019801982E-2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6-41B4-A3A3-0D4EA4261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515359"/>
        <c:axId val="1966070767"/>
      </c:scatterChart>
      <c:valAx>
        <c:axId val="1962515359"/>
        <c:scaling>
          <c:orientation val="minMax"/>
          <c:max val="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6070767"/>
        <c:crosses val="autoZero"/>
        <c:crossBetween val="midCat"/>
      </c:valAx>
      <c:valAx>
        <c:axId val="1966070767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2515359"/>
        <c:crosses val="autoZero"/>
        <c:crossBetween val="midCat"/>
      </c:valAx>
      <c:spPr>
        <a:effectLst>
          <a:softEdge rad="74930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Predicted-probabilities</a:t>
            </a:r>
            <a:r>
              <a:rPr lang="en-AU" baseline="0"/>
              <a:t> customers for signing a contract</a:t>
            </a:r>
          </a:p>
          <a:p>
            <a:pPr>
              <a:defRPr/>
            </a:pPr>
            <a:r>
              <a:rPr lang="en-AU" sz="1200" baseline="0"/>
              <a:t>(at perception of Brand Image = 5 and Product Line = 5)</a:t>
            </a:r>
            <a:endParaRPr lang="en-AU" sz="1200"/>
          </a:p>
        </c:rich>
      </c:tx>
      <c:layout>
        <c:manualLayout>
          <c:xMode val="edge"/>
          <c:yMode val="edge"/>
          <c:x val="0.20316628720814628"/>
          <c:y val="1.69253118616504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79194405184957"/>
          <c:y val="0.16424915990794883"/>
          <c:w val="0.8110620436187479"/>
          <c:h val="0.55851637965442613"/>
        </c:manualLayout>
      </c:layout>
      <c:lineChart>
        <c:grouping val="standard"/>
        <c:varyColors val="0"/>
        <c:ser>
          <c:idx val="0"/>
          <c:order val="0"/>
          <c:tx>
            <c:strRef>
              <c:f>'Task 4.2'!$G$2</c:f>
              <c:strCache>
                <c:ptCount val="1"/>
                <c:pt idx="0">
                  <c:v>Flex Price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'Task 4.2'!$L$2:$L$11</c:f>
              <c:numCache>
                <c:formatCode>0.00</c:formatCode>
                <c:ptCount val="10"/>
                <c:pt idx="0">
                  <c:v>2.6697745654629484E-3</c:v>
                </c:pt>
                <c:pt idx="1">
                  <c:v>5.9901037623704689E-3</c:v>
                </c:pt>
                <c:pt idx="2">
                  <c:v>1.3384422351936116E-2</c:v>
                </c:pt>
                <c:pt idx="3">
                  <c:v>2.9634330137996857E-2</c:v>
                </c:pt>
                <c:pt idx="4">
                  <c:v>6.432679463419809E-2</c:v>
                </c:pt>
                <c:pt idx="5">
                  <c:v>0.13402373970276155</c:v>
                </c:pt>
                <c:pt idx="6">
                  <c:v>0.25838278499817141</c:v>
                </c:pt>
                <c:pt idx="7">
                  <c:v>0.43956156517971096</c:v>
                </c:pt>
                <c:pt idx="8">
                  <c:v>0.63841880048357702</c:v>
                </c:pt>
                <c:pt idx="9">
                  <c:v>0.79898414720113253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D8-4A72-8DF8-6DFCB740229C}"/>
            </c:ext>
          </c:extLst>
        </c:ser>
        <c:ser>
          <c:idx val="1"/>
          <c:order val="1"/>
          <c:tx>
            <c:strRef>
              <c:f>'Task 4.2'!$G$12</c:f>
              <c:strCache>
                <c:ptCount val="1"/>
                <c:pt idx="0">
                  <c:v>Flex Price 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'Task 4.2'!$L$12:$L$21</c:f>
              <c:numCache>
                <c:formatCode>0.00</c:formatCode>
                <c:ptCount val="10"/>
                <c:pt idx="0">
                  <c:v>5.0623844699038377E-3</c:v>
                </c:pt>
                <c:pt idx="1">
                  <c:v>1.1324552535744095E-2</c:v>
                </c:pt>
                <c:pt idx="2">
                  <c:v>2.5137308710850906E-2</c:v>
                </c:pt>
                <c:pt idx="3">
                  <c:v>5.4862829163169771E-2</c:v>
                </c:pt>
                <c:pt idx="4">
                  <c:v>0.11557229123839267</c:v>
                </c:pt>
                <c:pt idx="5">
                  <c:v>0.22730440268676674</c:v>
                </c:pt>
                <c:pt idx="6">
                  <c:v>0.3983977565585653</c:v>
                </c:pt>
                <c:pt idx="7">
                  <c:v>0.59852039413363389</c:v>
                </c:pt>
                <c:pt idx="8">
                  <c:v>0.77043221538485762</c:v>
                </c:pt>
                <c:pt idx="9">
                  <c:v>0.88310859152516463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D8-4A72-8DF8-6DFCB740229C}"/>
            </c:ext>
          </c:extLst>
        </c:ser>
        <c:ser>
          <c:idx val="2"/>
          <c:order val="2"/>
          <c:tx>
            <c:strRef>
              <c:f>'Task 4.2'!$G$22</c:f>
              <c:strCache>
                <c:ptCount val="1"/>
                <c:pt idx="0">
                  <c:v>Flex Price 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'Task 4.2'!$L$22:$L$31</c:f>
              <c:numCache>
                <c:formatCode>0.00</c:formatCode>
                <c:ptCount val="10"/>
                <c:pt idx="0">
                  <c:v>9.5786200338411759E-3</c:v>
                </c:pt>
                <c:pt idx="1">
                  <c:v>2.1307727088775371E-2</c:v>
                </c:pt>
                <c:pt idx="2">
                  <c:v>4.6721706549055754E-2</c:v>
                </c:pt>
                <c:pt idx="3">
                  <c:v>9.9369616659376186E-2</c:v>
                </c:pt>
                <c:pt idx="4">
                  <c:v>0.19896127645722364</c:v>
                </c:pt>
                <c:pt idx="5">
                  <c:v>0.3586221087303858</c:v>
                </c:pt>
                <c:pt idx="6">
                  <c:v>0.55727249336127926</c:v>
                </c:pt>
                <c:pt idx="7">
                  <c:v>0.73914884058300168</c:v>
                </c:pt>
                <c:pt idx="8">
                  <c:v>0.86447881265065685</c:v>
                </c:pt>
                <c:pt idx="9">
                  <c:v>0.93489593744177213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D8-4A72-8DF8-6DFCB740229C}"/>
            </c:ext>
          </c:extLst>
        </c:ser>
        <c:ser>
          <c:idx val="3"/>
          <c:order val="3"/>
          <c:tx>
            <c:strRef>
              <c:f>'Task 4.2'!$G$32</c:f>
              <c:strCache>
                <c:ptCount val="1"/>
                <c:pt idx="0">
                  <c:v>Flex Price 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'Task 4.2'!$L$32:$L$41</c:f>
              <c:numCache>
                <c:formatCode>0.00</c:formatCode>
                <c:ptCount val="10"/>
                <c:pt idx="0">
                  <c:v>1.8050766124406332E-2</c:v>
                </c:pt>
                <c:pt idx="1">
                  <c:v>3.9737856638238978E-2</c:v>
                </c:pt>
                <c:pt idx="2">
                  <c:v>8.5219603101017671E-2</c:v>
                </c:pt>
                <c:pt idx="3">
                  <c:v>0.1733594070114316</c:v>
                </c:pt>
                <c:pt idx="4">
                  <c:v>0.32070068550876452</c:v>
                </c:pt>
                <c:pt idx="5">
                  <c:v>0.51521926388708295</c:v>
                </c:pt>
                <c:pt idx="6">
                  <c:v>0.70523347933027292</c:v>
                </c:pt>
                <c:pt idx="7">
                  <c:v>0.84340637241625882</c:v>
                </c:pt>
                <c:pt idx="8">
                  <c:v>0.92380775285269079</c:v>
                </c:pt>
                <c:pt idx="9">
                  <c:v>0.96465773305293956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D8-4A72-8DF8-6DFCB740229C}"/>
            </c:ext>
          </c:extLst>
        </c:ser>
        <c:ser>
          <c:idx val="4"/>
          <c:order val="4"/>
          <c:tx>
            <c:strRef>
              <c:f>'Task 4.2'!$G$42</c:f>
              <c:strCache>
                <c:ptCount val="1"/>
                <c:pt idx="0">
                  <c:v>Flex Price 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'Task 4.2'!$L$42:$L$51</c:f>
              <c:numCache>
                <c:formatCode>0.00</c:formatCode>
                <c:ptCount val="10"/>
                <c:pt idx="0">
                  <c:v>3.3760964623064299E-2</c:v>
                </c:pt>
                <c:pt idx="1">
                  <c:v>7.2921377196159945E-2</c:v>
                </c:pt>
                <c:pt idx="2">
                  <c:v>0.15043324732100086</c:v>
                </c:pt>
                <c:pt idx="3">
                  <c:v>0.2850072874142543</c:v>
                </c:pt>
                <c:pt idx="4">
                  <c:v>0.47294940553910797</c:v>
                </c:pt>
                <c:pt idx="5">
                  <c:v>0.66888387909320535</c:v>
                </c:pt>
                <c:pt idx="6">
                  <c:v>0.81974056816055052</c:v>
                </c:pt>
                <c:pt idx="7">
                  <c:v>0.91101084379500463</c:v>
                </c:pt>
                <c:pt idx="8">
                  <c:v>0.95841294320735948</c:v>
                </c:pt>
                <c:pt idx="9">
                  <c:v>0.98108936739300223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D8-4A72-8DF8-6DFCB740229C}"/>
            </c:ext>
          </c:extLst>
        </c:ser>
        <c:ser>
          <c:idx val="5"/>
          <c:order val="5"/>
          <c:tx>
            <c:strRef>
              <c:f>'Task 4.2'!$G$52</c:f>
              <c:strCache>
                <c:ptCount val="1"/>
                <c:pt idx="0">
                  <c:v>Flex Price 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'Task 4.2'!$L$52:$L$61</c:f>
              <c:numCache>
                <c:formatCode>0.00</c:formatCode>
                <c:ptCount val="10"/>
                <c:pt idx="0">
                  <c:v>6.227710990486969E-2</c:v>
                </c:pt>
                <c:pt idx="1">
                  <c:v>0.130061956628164</c:v>
                </c:pt>
                <c:pt idx="2">
                  <c:v>0.25181386660315291</c:v>
                </c:pt>
                <c:pt idx="3">
                  <c:v>0.43106381609518957</c:v>
                </c:pt>
                <c:pt idx="4">
                  <c:v>0.63040096514128796</c:v>
                </c:pt>
                <c:pt idx="5">
                  <c:v>0.79337440482722565</c:v>
                </c:pt>
                <c:pt idx="6">
                  <c:v>0.8963058756867418</c:v>
                </c:pt>
                <c:pt idx="7">
                  <c:v>0.95112064285698406</c:v>
                </c:pt>
                <c:pt idx="8">
                  <c:v>0.97768078425310767</c:v>
                </c:pt>
                <c:pt idx="9">
                  <c:v>0.98996096669943268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D8-4A72-8DF8-6DFCB7402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4603264"/>
        <c:axId val="1003050560"/>
      </c:lineChart>
      <c:catAx>
        <c:axId val="100460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Quality</a:t>
                </a:r>
                <a:r>
                  <a:rPr lang="en-AU" baseline="0"/>
                  <a:t> perception</a:t>
                </a:r>
              </a:p>
              <a:p>
                <a:pPr>
                  <a:defRPr/>
                </a:pP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050560"/>
        <c:crosses val="autoZero"/>
        <c:auto val="1"/>
        <c:lblAlgn val="ctr"/>
        <c:lblOffset val="100"/>
        <c:noMultiLvlLbl val="0"/>
      </c:catAx>
      <c:valAx>
        <c:axId val="10030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predicted</a:t>
                </a:r>
                <a:r>
                  <a:rPr lang="en-AU" baseline="0"/>
                  <a:t> probability signing a contract</a:t>
                </a:r>
                <a:endParaRPr lang="en-AU"/>
              </a:p>
              <a:p>
                <a:pPr>
                  <a:defRPr/>
                </a:pP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6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5635800961151392E-2"/>
          <c:y val="0.82291557305336838"/>
          <c:w val="0.92128903873980172"/>
          <c:h val="0.13541776027996499"/>
        </c:manualLayout>
      </c:layout>
      <c:overlay val="0"/>
      <c:spPr>
        <a:noFill/>
        <a:ln>
          <a:noFill/>
          <a:prstDash val="sysDot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Trend and Forecasting Order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Task5!$D$1</c:f>
              <c:strCache>
                <c:ptCount val="1"/>
                <c:pt idx="0">
                  <c:v>Quantity (tonnes)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Task5!$B$2:$C$44</c:f>
              <c:multiLvlStrCache>
                <c:ptCount val="43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4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1</c:v>
                  </c:pt>
                  <c:pt idx="12">
                    <c:v>2</c:v>
                  </c:pt>
                  <c:pt idx="13">
                    <c:v>3</c:v>
                  </c:pt>
                  <c:pt idx="14">
                    <c:v>4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1</c:v>
                  </c:pt>
                  <c:pt idx="20">
                    <c:v>2</c:v>
                  </c:pt>
                  <c:pt idx="21">
                    <c:v>3</c:v>
                  </c:pt>
                  <c:pt idx="22">
                    <c:v>4</c:v>
                  </c:pt>
                  <c:pt idx="23">
                    <c:v>1</c:v>
                  </c:pt>
                  <c:pt idx="24">
                    <c:v>2</c:v>
                  </c:pt>
                  <c:pt idx="25">
                    <c:v>3</c:v>
                  </c:pt>
                  <c:pt idx="26">
                    <c:v>4</c:v>
                  </c:pt>
                  <c:pt idx="27">
                    <c:v>1</c:v>
                  </c:pt>
                  <c:pt idx="28">
                    <c:v>2</c:v>
                  </c:pt>
                  <c:pt idx="29">
                    <c:v>3</c:v>
                  </c:pt>
                  <c:pt idx="30">
                    <c:v>4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4</c:v>
                  </c:pt>
                  <c:pt idx="39">
                    <c:v>1</c:v>
                  </c:pt>
                  <c:pt idx="40">
                    <c:v>2</c:v>
                  </c:pt>
                  <c:pt idx="41">
                    <c:v>3</c:v>
                  </c:pt>
                  <c:pt idx="42">
                    <c:v>4</c:v>
                  </c:pt>
                </c:lvl>
                <c:lvl>
                  <c:pt idx="0">
                    <c:v>2010</c:v>
                  </c:pt>
                  <c:pt idx="3">
                    <c:v>2011</c:v>
                  </c:pt>
                  <c:pt idx="7">
                    <c:v>2012</c:v>
                  </c:pt>
                  <c:pt idx="11">
                    <c:v>2013</c:v>
                  </c:pt>
                  <c:pt idx="15">
                    <c:v>2014</c:v>
                  </c:pt>
                  <c:pt idx="19">
                    <c:v>2015</c:v>
                  </c:pt>
                  <c:pt idx="23">
                    <c:v>2016</c:v>
                  </c:pt>
                  <c:pt idx="27">
                    <c:v>2017</c:v>
                  </c:pt>
                  <c:pt idx="31">
                    <c:v>2018</c:v>
                  </c:pt>
                  <c:pt idx="35">
                    <c:v>2019</c:v>
                  </c:pt>
                  <c:pt idx="39">
                    <c:v>2020</c:v>
                  </c:pt>
                </c:lvl>
              </c:multiLvlStrCache>
            </c:multiLvlStrRef>
          </c:cat>
          <c:val>
            <c:numRef>
              <c:f>Task5!$D$2:$D$44</c:f>
              <c:numCache>
                <c:formatCode>0.00</c:formatCode>
                <c:ptCount val="43"/>
                <c:pt idx="0">
                  <c:v>1299.5999999999997</c:v>
                </c:pt>
                <c:pt idx="1">
                  <c:v>988.06666666666695</c:v>
                </c:pt>
                <c:pt idx="2">
                  <c:v>1044.5</c:v>
                </c:pt>
                <c:pt idx="3">
                  <c:v>1090.56666666667</c:v>
                </c:pt>
                <c:pt idx="4">
                  <c:v>1365.4333333333332</c:v>
                </c:pt>
                <c:pt idx="5">
                  <c:v>1006</c:v>
                </c:pt>
                <c:pt idx="6">
                  <c:v>1136.4333333333332</c:v>
                </c:pt>
                <c:pt idx="7">
                  <c:v>1101.4000000000003</c:v>
                </c:pt>
                <c:pt idx="8">
                  <c:v>1457.9666666666665</c:v>
                </c:pt>
                <c:pt idx="9">
                  <c:v>1122.1666666666667</c:v>
                </c:pt>
                <c:pt idx="10">
                  <c:v>1332.8666666666668</c:v>
                </c:pt>
                <c:pt idx="11">
                  <c:v>1348.3666666666668</c:v>
                </c:pt>
                <c:pt idx="12">
                  <c:v>1716.7666666666664</c:v>
                </c:pt>
                <c:pt idx="13">
                  <c:v>1199.4666666666665</c:v>
                </c:pt>
                <c:pt idx="14">
                  <c:v>1394.4000000000003</c:v>
                </c:pt>
                <c:pt idx="15">
                  <c:v>1376.1666666666667</c:v>
                </c:pt>
                <c:pt idx="16">
                  <c:v>1626.9</c:v>
                </c:pt>
                <c:pt idx="17">
                  <c:v>1170.9333333333332</c:v>
                </c:pt>
                <c:pt idx="18">
                  <c:v>1340.7</c:v>
                </c:pt>
                <c:pt idx="19">
                  <c:v>1410.5999999999997</c:v>
                </c:pt>
                <c:pt idx="20">
                  <c:v>1745.6666666666665</c:v>
                </c:pt>
                <c:pt idx="21">
                  <c:v>1334.8333333333333</c:v>
                </c:pt>
                <c:pt idx="22">
                  <c:v>1388.5</c:v>
                </c:pt>
                <c:pt idx="23">
                  <c:v>1401.3</c:v>
                </c:pt>
                <c:pt idx="24">
                  <c:v>1798.3666666666663</c:v>
                </c:pt>
                <c:pt idx="25">
                  <c:v>1416.0666666666668</c:v>
                </c:pt>
                <c:pt idx="26">
                  <c:v>1573.1666666666667</c:v>
                </c:pt>
                <c:pt idx="27">
                  <c:v>1618.5999999999997</c:v>
                </c:pt>
                <c:pt idx="28">
                  <c:v>1953.8666666666663</c:v>
                </c:pt>
                <c:pt idx="29">
                  <c:v>1528.4000000000003</c:v>
                </c:pt>
                <c:pt idx="30">
                  <c:v>1624.5</c:v>
                </c:pt>
                <c:pt idx="31">
                  <c:v>1599.4666666666665</c:v>
                </c:pt>
                <c:pt idx="32">
                  <c:v>1871.7333333333336</c:v>
                </c:pt>
                <c:pt idx="33">
                  <c:v>1428.3</c:v>
                </c:pt>
                <c:pt idx="34">
                  <c:v>1519.5999999999997</c:v>
                </c:pt>
                <c:pt idx="35">
                  <c:v>1638.0999999999997</c:v>
                </c:pt>
                <c:pt idx="36">
                  <c:v>1947.4333333333329</c:v>
                </c:pt>
                <c:pt idx="37">
                  <c:v>1527.9049279391074</c:v>
                </c:pt>
                <c:pt idx="38">
                  <c:v>1684.1594717580938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19-4764-80D7-22A863AF7D9D}"/>
            </c:ext>
          </c:extLst>
        </c:ser>
        <c:ser>
          <c:idx val="0"/>
          <c:order val="1"/>
          <c:tx>
            <c:strRef>
              <c:f>Task5!$E$1</c:f>
              <c:strCache>
                <c:ptCount val="1"/>
                <c:pt idx="0">
                  <c:v>4 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Task5!$E$2:$E$44</c:f>
              <c:numCache>
                <c:formatCode>0.00</c:formatCode>
                <c:ptCount val="43"/>
                <c:pt idx="2">
                  <c:v>1105.6833333333341</c:v>
                </c:pt>
                <c:pt idx="3">
                  <c:v>1122.1416666666676</c:v>
                </c:pt>
                <c:pt idx="4">
                  <c:v>1126.6250000000009</c:v>
                </c:pt>
                <c:pt idx="5">
                  <c:v>1149.608333333334</c:v>
                </c:pt>
                <c:pt idx="6">
                  <c:v>1152.3166666666668</c:v>
                </c:pt>
                <c:pt idx="7">
                  <c:v>1175.45</c:v>
                </c:pt>
                <c:pt idx="8">
                  <c:v>1204.4916666666668</c:v>
                </c:pt>
                <c:pt idx="9">
                  <c:v>1253.6000000000001</c:v>
                </c:pt>
                <c:pt idx="10">
                  <c:v>1315.3416666666667</c:v>
                </c:pt>
                <c:pt idx="11">
                  <c:v>1380.0416666666667</c:v>
                </c:pt>
                <c:pt idx="12">
                  <c:v>1399.3666666666666</c:v>
                </c:pt>
                <c:pt idx="13">
                  <c:v>1414.75</c:v>
                </c:pt>
                <c:pt idx="14">
                  <c:v>1421.7</c:v>
                </c:pt>
                <c:pt idx="15">
                  <c:v>1399.2333333333336</c:v>
                </c:pt>
                <c:pt idx="16">
                  <c:v>1392.1000000000001</c:v>
                </c:pt>
                <c:pt idx="17">
                  <c:v>1378.675</c:v>
                </c:pt>
                <c:pt idx="18">
                  <c:v>1387.2833333333331</c:v>
                </c:pt>
                <c:pt idx="19">
                  <c:v>1416.9749999999999</c:v>
                </c:pt>
                <c:pt idx="20">
                  <c:v>1457.9499999999998</c:v>
                </c:pt>
                <c:pt idx="21">
                  <c:v>1469.8999999999999</c:v>
                </c:pt>
                <c:pt idx="22">
                  <c:v>1467.575</c:v>
                </c:pt>
                <c:pt idx="23">
                  <c:v>1480.75</c:v>
                </c:pt>
                <c:pt idx="24">
                  <c:v>1501.0583333333332</c:v>
                </c:pt>
                <c:pt idx="25">
                  <c:v>1547.2249999999999</c:v>
                </c:pt>
                <c:pt idx="26">
                  <c:v>1601.55</c:v>
                </c:pt>
                <c:pt idx="27">
                  <c:v>1640.4249999999997</c:v>
                </c:pt>
                <c:pt idx="28">
                  <c:v>1668.5083333333334</c:v>
                </c:pt>
                <c:pt idx="29">
                  <c:v>1681.3416666666667</c:v>
                </c:pt>
                <c:pt idx="30">
                  <c:v>1676.5583333333332</c:v>
                </c:pt>
                <c:pt idx="31">
                  <c:v>1656.0250000000001</c:v>
                </c:pt>
                <c:pt idx="32">
                  <c:v>1631</c:v>
                </c:pt>
                <c:pt idx="33">
                  <c:v>1604.7749999999999</c:v>
                </c:pt>
                <c:pt idx="34">
                  <c:v>1614.4333333333332</c:v>
                </c:pt>
                <c:pt idx="35">
                  <c:v>1633.3583333333331</c:v>
                </c:pt>
                <c:pt idx="36">
                  <c:v>1658.2595653181099</c:v>
                </c:pt>
                <c:pt idx="37">
                  <c:v>1699.3994332576335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19-4764-80D7-22A863AF7D9D}"/>
            </c:ext>
          </c:extLst>
        </c:ser>
        <c:ser>
          <c:idx val="2"/>
          <c:order val="2"/>
          <c:tx>
            <c:strRef>
              <c:f>Task5!$I$1</c:f>
              <c:strCache>
                <c:ptCount val="1"/>
                <c:pt idx="0">
                  <c:v>Deseasonalised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376777560525333"/>
                  <c:y val="-0.1414630317048754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17.092x + 1097.4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Task5!$I$2:$I$44</c:f>
              <c:numCache>
                <c:formatCode>0.00</c:formatCode>
                <c:ptCount val="43"/>
                <c:pt idx="0">
                  <c:v>1098.8255395972444</c:v>
                </c:pt>
                <c:pt idx="1">
                  <c:v>1118.3826697446991</c:v>
                </c:pt>
                <c:pt idx="2">
                  <c:v>1083.2965011295234</c:v>
                </c:pt>
                <c:pt idx="3">
                  <c:v>1124.7386019402579</c:v>
                </c:pt>
                <c:pt idx="4">
                  <c:v>1154.4883189320287</c:v>
                </c:pt>
                <c:pt idx="5">
                  <c:v>1138.6812284223402</c:v>
                </c:pt>
                <c:pt idx="6">
                  <c:v>1178.6445703848362</c:v>
                </c:pt>
                <c:pt idx="7">
                  <c:v>1135.911388125742</c:v>
                </c:pt>
                <c:pt idx="8">
                  <c:v>1232.7262305438567</c:v>
                </c:pt>
                <c:pt idx="9">
                  <c:v>1270.1691038713745</c:v>
                </c:pt>
                <c:pt idx="10">
                  <c:v>1382.3741469336248</c:v>
                </c:pt>
                <c:pt idx="11">
                  <c:v>1390.6165353512008</c:v>
                </c:pt>
                <c:pt idx="12">
                  <c:v>1451.5443666224708</c:v>
                </c:pt>
                <c:pt idx="13">
                  <c:v>1357.6641922978622</c:v>
                </c:pt>
                <c:pt idx="14">
                  <c:v>1446.1930504308357</c:v>
                </c:pt>
                <c:pt idx="15">
                  <c:v>1419.2876235933434</c:v>
                </c:pt>
                <c:pt idx="16">
                  <c:v>1375.5611498697735</c:v>
                </c:pt>
                <c:pt idx="17">
                  <c:v>1325.36760079589</c:v>
                </c:pt>
                <c:pt idx="18">
                  <c:v>1390.4984385489252</c:v>
                </c:pt>
                <c:pt idx="19">
                  <c:v>1454.799894761368</c:v>
                </c:pt>
                <c:pt idx="20">
                  <c:v>1475.9796221582976</c:v>
                </c:pt>
                <c:pt idx="21">
                  <c:v>1510.8843536173827</c:v>
                </c:pt>
                <c:pt idx="22">
                  <c:v>1440.0739031290987</c:v>
                </c:pt>
                <c:pt idx="23">
                  <c:v>1445.2084875436733</c:v>
                </c:pt>
                <c:pt idx="24">
                  <c:v>1520.5380293118637</c:v>
                </c:pt>
                <c:pt idx="25">
                  <c:v>1602.831542274283</c:v>
                </c:pt>
                <c:pt idx="26">
                  <c:v>1631.5997565280952</c:v>
                </c:pt>
                <c:pt idx="27">
                  <c:v>1669.3173895227212</c:v>
                </c:pt>
                <c:pt idx="28">
                  <c:v>1652.0149232849105</c:v>
                </c:pt>
                <c:pt idx="29">
                  <c:v>1729.9805064818142</c:v>
                </c:pt>
                <c:pt idx="30">
                  <c:v>1684.8397951985744</c:v>
                </c:pt>
                <c:pt idx="31">
                  <c:v>1649.5845302289686</c:v>
                </c:pt>
                <c:pt idx="32">
                  <c:v>1582.5703216236918</c:v>
                </c:pt>
                <c:pt idx="33">
                  <c:v>1616.6783285841236</c:v>
                </c:pt>
                <c:pt idx="34">
                  <c:v>1576.043430460913</c:v>
                </c:pt>
                <c:pt idx="35">
                  <c:v>1689.4284046565981</c:v>
                </c:pt>
                <c:pt idx="36">
                  <c:v>1646.575471937258</c:v>
                </c:pt>
                <c:pt idx="37">
                  <c:v>1729.4201394217196</c:v>
                </c:pt>
                <c:pt idx="38">
                  <c:v>1746.7152351361317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B6-4251-AD2D-9E87EB42F00C}"/>
            </c:ext>
          </c:extLst>
        </c:ser>
        <c:ser>
          <c:idx val="3"/>
          <c:order val="3"/>
          <c:tx>
            <c:strRef>
              <c:f>Task5!$L$1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Task5!$K$2:$K$44</c:f>
              <c:numCache>
                <c:formatCode>0.00</c:formatCode>
                <c:ptCount val="43"/>
                <c:pt idx="38">
                  <c:v>1700.8136406596818</c:v>
                </c:pt>
                <c:pt idx="39">
                  <c:v>1726.9670262191685</c:v>
                </c:pt>
                <c:pt idx="40">
                  <c:v>2126.7291730919828</c:v>
                </c:pt>
                <c:pt idx="41">
                  <c:v>1603.746104192976</c:v>
                </c:pt>
                <c:pt idx="42">
                  <c:v>1766.7331520081837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4B6-4251-AD2D-9E87EB42F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005887"/>
        <c:axId val="412385087"/>
      </c:lineChart>
      <c:catAx>
        <c:axId val="455005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385087"/>
        <c:crosses val="autoZero"/>
        <c:auto val="1"/>
        <c:lblAlgn val="ctr"/>
        <c:lblOffset val="100"/>
        <c:noMultiLvlLbl val="0"/>
      </c:catAx>
      <c:valAx>
        <c:axId val="41238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Order Quantity</a:t>
                </a:r>
                <a:r>
                  <a:rPr lang="en-AU" baseline="0"/>
                  <a:t> (tonnes)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00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Forecast and Observed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98537393491275"/>
          <c:y val="0.11071641791044777"/>
          <c:w val="0.65358275551252887"/>
          <c:h val="0.70689082148313553"/>
        </c:manualLayout>
      </c:layout>
      <c:lineChart>
        <c:grouping val="standard"/>
        <c:varyColors val="0"/>
        <c:ser>
          <c:idx val="1"/>
          <c:order val="0"/>
          <c:tx>
            <c:v>Observed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Task5!$B$2:$C$44</c:f>
              <c:multiLvlStrCache>
                <c:ptCount val="43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4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1</c:v>
                  </c:pt>
                  <c:pt idx="12">
                    <c:v>2</c:v>
                  </c:pt>
                  <c:pt idx="13">
                    <c:v>3</c:v>
                  </c:pt>
                  <c:pt idx="14">
                    <c:v>4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1</c:v>
                  </c:pt>
                  <c:pt idx="20">
                    <c:v>2</c:v>
                  </c:pt>
                  <c:pt idx="21">
                    <c:v>3</c:v>
                  </c:pt>
                  <c:pt idx="22">
                    <c:v>4</c:v>
                  </c:pt>
                  <c:pt idx="23">
                    <c:v>1</c:v>
                  </c:pt>
                  <c:pt idx="24">
                    <c:v>2</c:v>
                  </c:pt>
                  <c:pt idx="25">
                    <c:v>3</c:v>
                  </c:pt>
                  <c:pt idx="26">
                    <c:v>4</c:v>
                  </c:pt>
                  <c:pt idx="27">
                    <c:v>1</c:v>
                  </c:pt>
                  <c:pt idx="28">
                    <c:v>2</c:v>
                  </c:pt>
                  <c:pt idx="29">
                    <c:v>3</c:v>
                  </c:pt>
                  <c:pt idx="30">
                    <c:v>4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4</c:v>
                  </c:pt>
                  <c:pt idx="39">
                    <c:v>1</c:v>
                  </c:pt>
                  <c:pt idx="40">
                    <c:v>2</c:v>
                  </c:pt>
                  <c:pt idx="41">
                    <c:v>3</c:v>
                  </c:pt>
                  <c:pt idx="42">
                    <c:v>4</c:v>
                  </c:pt>
                </c:lvl>
                <c:lvl>
                  <c:pt idx="0">
                    <c:v>2010</c:v>
                  </c:pt>
                  <c:pt idx="3">
                    <c:v>2011</c:v>
                  </c:pt>
                  <c:pt idx="7">
                    <c:v>2012</c:v>
                  </c:pt>
                  <c:pt idx="11">
                    <c:v>2013</c:v>
                  </c:pt>
                  <c:pt idx="15">
                    <c:v>2014</c:v>
                  </c:pt>
                  <c:pt idx="19">
                    <c:v>2015</c:v>
                  </c:pt>
                  <c:pt idx="23">
                    <c:v>2016</c:v>
                  </c:pt>
                  <c:pt idx="27">
                    <c:v>2017</c:v>
                  </c:pt>
                  <c:pt idx="31">
                    <c:v>2018</c:v>
                  </c:pt>
                  <c:pt idx="35">
                    <c:v>2019</c:v>
                  </c:pt>
                  <c:pt idx="39">
                    <c:v>2020</c:v>
                  </c:pt>
                </c:lvl>
              </c:multiLvlStrCache>
            </c:multiLvlStrRef>
          </c:cat>
          <c:val>
            <c:numRef>
              <c:f>Task5!$D$2:$D$44</c:f>
              <c:numCache>
                <c:formatCode>0.00</c:formatCode>
                <c:ptCount val="43"/>
                <c:pt idx="0">
                  <c:v>1299.5999999999997</c:v>
                </c:pt>
                <c:pt idx="1">
                  <c:v>988.06666666666695</c:v>
                </c:pt>
                <c:pt idx="2">
                  <c:v>1044.5</c:v>
                </c:pt>
                <c:pt idx="3">
                  <c:v>1090.56666666667</c:v>
                </c:pt>
                <c:pt idx="4">
                  <c:v>1365.4333333333332</c:v>
                </c:pt>
                <c:pt idx="5">
                  <c:v>1006</c:v>
                </c:pt>
                <c:pt idx="6">
                  <c:v>1136.4333333333332</c:v>
                </c:pt>
                <c:pt idx="7">
                  <c:v>1101.4000000000003</c:v>
                </c:pt>
                <c:pt idx="8">
                  <c:v>1457.9666666666665</c:v>
                </c:pt>
                <c:pt idx="9">
                  <c:v>1122.1666666666667</c:v>
                </c:pt>
                <c:pt idx="10">
                  <c:v>1332.8666666666668</c:v>
                </c:pt>
                <c:pt idx="11">
                  <c:v>1348.3666666666668</c:v>
                </c:pt>
                <c:pt idx="12">
                  <c:v>1716.7666666666664</c:v>
                </c:pt>
                <c:pt idx="13">
                  <c:v>1199.4666666666665</c:v>
                </c:pt>
                <c:pt idx="14">
                  <c:v>1394.4000000000003</c:v>
                </c:pt>
                <c:pt idx="15">
                  <c:v>1376.1666666666667</c:v>
                </c:pt>
                <c:pt idx="16">
                  <c:v>1626.9</c:v>
                </c:pt>
                <c:pt idx="17">
                  <c:v>1170.9333333333332</c:v>
                </c:pt>
                <c:pt idx="18">
                  <c:v>1340.7</c:v>
                </c:pt>
                <c:pt idx="19">
                  <c:v>1410.5999999999997</c:v>
                </c:pt>
                <c:pt idx="20">
                  <c:v>1745.6666666666665</c:v>
                </c:pt>
                <c:pt idx="21">
                  <c:v>1334.8333333333333</c:v>
                </c:pt>
                <c:pt idx="22">
                  <c:v>1388.5</c:v>
                </c:pt>
                <c:pt idx="23">
                  <c:v>1401.3</c:v>
                </c:pt>
                <c:pt idx="24">
                  <c:v>1798.3666666666663</c:v>
                </c:pt>
                <c:pt idx="25">
                  <c:v>1416.0666666666668</c:v>
                </c:pt>
                <c:pt idx="26">
                  <c:v>1573.1666666666667</c:v>
                </c:pt>
                <c:pt idx="27">
                  <c:v>1618.5999999999997</c:v>
                </c:pt>
                <c:pt idx="28">
                  <c:v>1953.8666666666663</c:v>
                </c:pt>
                <c:pt idx="29">
                  <c:v>1528.4000000000003</c:v>
                </c:pt>
                <c:pt idx="30">
                  <c:v>1624.5</c:v>
                </c:pt>
                <c:pt idx="31">
                  <c:v>1599.4666666666665</c:v>
                </c:pt>
                <c:pt idx="32">
                  <c:v>1871.7333333333336</c:v>
                </c:pt>
                <c:pt idx="33">
                  <c:v>1428.3</c:v>
                </c:pt>
                <c:pt idx="34">
                  <c:v>1519.5999999999997</c:v>
                </c:pt>
                <c:pt idx="35">
                  <c:v>1638.0999999999997</c:v>
                </c:pt>
                <c:pt idx="36">
                  <c:v>1947.4333333333329</c:v>
                </c:pt>
                <c:pt idx="37">
                  <c:v>1527.9049279391074</c:v>
                </c:pt>
                <c:pt idx="38">
                  <c:v>1684.1594717580938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20-48E8-B712-1E2B35ACA359}"/>
            </c:ext>
          </c:extLst>
        </c:ser>
        <c:ser>
          <c:idx val="3"/>
          <c:order val="1"/>
          <c:tx>
            <c:v>Forecast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Task5!$L$2:$L$44</c:f>
              <c:numCache>
                <c:formatCode>0.00</c:formatCode>
                <c:ptCount val="43"/>
                <c:pt idx="0">
                  <c:v>1318.1289940993577</c:v>
                </c:pt>
                <c:pt idx="1">
                  <c:v>999.72975367059803</c:v>
                </c:pt>
                <c:pt idx="2">
                  <c:v>1107.5380385231651</c:v>
                </c:pt>
                <c:pt idx="3">
                  <c:v>1130.3495049191883</c:v>
                </c:pt>
                <c:pt idx="4">
                  <c:v>1398.9890119986203</c:v>
                </c:pt>
                <c:pt idx="5">
                  <c:v>1060.1313887228357</c:v>
                </c:pt>
                <c:pt idx="6">
                  <c:v>1173.457549871667</c:v>
                </c:pt>
                <c:pt idx="7">
                  <c:v>1196.640340619186</c:v>
                </c:pt>
                <c:pt idx="8">
                  <c:v>1479.8490298978827</c:v>
                </c:pt>
                <c:pt idx="9">
                  <c:v>1120.5330237750736</c:v>
                </c:pt>
                <c:pt idx="10">
                  <c:v>1239.3770612201686</c:v>
                </c:pt>
                <c:pt idx="11">
                  <c:v>1262.931176319184</c:v>
                </c:pt>
                <c:pt idx="12">
                  <c:v>1560.7090477971451</c:v>
                </c:pt>
                <c:pt idx="13">
                  <c:v>1180.9346588273113</c:v>
                </c:pt>
                <c:pt idx="14">
                  <c:v>1305.2965725686706</c:v>
                </c:pt>
                <c:pt idx="15">
                  <c:v>1329.2220120191819</c:v>
                </c:pt>
                <c:pt idx="16">
                  <c:v>1641.5690656964075</c:v>
                </c:pt>
                <c:pt idx="17">
                  <c:v>1241.3362938795492</c:v>
                </c:pt>
                <c:pt idx="18">
                  <c:v>1371.2160839171725</c:v>
                </c:pt>
                <c:pt idx="19">
                  <c:v>1395.5128477191795</c:v>
                </c:pt>
                <c:pt idx="20">
                  <c:v>1722.4290835956701</c:v>
                </c:pt>
                <c:pt idx="21">
                  <c:v>1301.7379289317869</c:v>
                </c:pt>
                <c:pt idx="22">
                  <c:v>1437.1355952656743</c:v>
                </c:pt>
                <c:pt idx="23">
                  <c:v>1461.8036834191776</c:v>
                </c:pt>
                <c:pt idx="24">
                  <c:v>1803.2891014949328</c:v>
                </c:pt>
                <c:pt idx="25">
                  <c:v>1362.1395639840246</c:v>
                </c:pt>
                <c:pt idx="26">
                  <c:v>1503.0551066141761</c:v>
                </c:pt>
                <c:pt idx="27">
                  <c:v>1528.0945191191754</c:v>
                </c:pt>
                <c:pt idx="28">
                  <c:v>1884.1491193941952</c:v>
                </c:pt>
                <c:pt idx="29">
                  <c:v>1422.5411990362625</c:v>
                </c:pt>
                <c:pt idx="30">
                  <c:v>1568.9746179626779</c:v>
                </c:pt>
                <c:pt idx="31">
                  <c:v>1594.385354819173</c:v>
                </c:pt>
                <c:pt idx="32">
                  <c:v>1965.0091372934578</c:v>
                </c:pt>
                <c:pt idx="33">
                  <c:v>1482.9428340885001</c:v>
                </c:pt>
                <c:pt idx="34">
                  <c:v>1634.8941293111798</c:v>
                </c:pt>
                <c:pt idx="35">
                  <c:v>1660.6761905191709</c:v>
                </c:pt>
                <c:pt idx="36">
                  <c:v>2045.8691551927202</c:v>
                </c:pt>
                <c:pt idx="37">
                  <c:v>1543.3444691407383</c:v>
                </c:pt>
                <c:pt idx="38">
                  <c:v>1700.8136406596818</c:v>
                </c:pt>
                <c:pt idx="39">
                  <c:v>1726.9670262191685</c:v>
                </c:pt>
                <c:pt idx="40">
                  <c:v>2126.7291730919828</c:v>
                </c:pt>
                <c:pt idx="41">
                  <c:v>1603.746104192976</c:v>
                </c:pt>
                <c:pt idx="42">
                  <c:v>1766.7331520081837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20-48E8-B712-1E2B35ACA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005887"/>
        <c:axId val="412385087"/>
      </c:lineChart>
      <c:catAx>
        <c:axId val="455005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385087"/>
        <c:crosses val="autoZero"/>
        <c:auto val="1"/>
        <c:lblAlgn val="ctr"/>
        <c:lblOffset val="100"/>
        <c:noMultiLvlLbl val="0"/>
      </c:catAx>
      <c:valAx>
        <c:axId val="41238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Order Quantity</a:t>
                </a:r>
                <a:r>
                  <a:rPr lang="en-AU" baseline="0"/>
                  <a:t> (tonnes)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1.7575265343452669E-2"/>
              <c:y val="0.30301257492067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00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42655122859252"/>
          <c:y val="0.59005923140204486"/>
          <c:w val="0.18495099068833842"/>
          <c:h val="0.11268727229991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Order Qty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Order Qty plot</a:t>
          </a:r>
        </a:p>
      </cx:txPr>
    </cx:title>
    <cx:plotArea>
      <cx:plotAreaRegion>
        <cx:series layoutId="boxWhisker" uniqueId="{09108A90-FD31-4EFB-B770-7A423B781553}">
          <cx:tx>
            <cx:txData>
              <cx:f>_xlchart.v1.0</cx:f>
              <cx:v>Qty normal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640555</xdr:colOff>
      <xdr:row>0</xdr:row>
      <xdr:rowOff>180975</xdr:rowOff>
    </xdr:from>
    <xdr:to>
      <xdr:col>9</xdr:col>
      <xdr:colOff>481012</xdr:colOff>
      <xdr:row>16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45A837-8AA1-4BC0-9C10-605137A80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640557</xdr:colOff>
      <xdr:row>17</xdr:row>
      <xdr:rowOff>0</xdr:rowOff>
    </xdr:from>
    <xdr:to>
      <xdr:col>9</xdr:col>
      <xdr:colOff>423863</xdr:colOff>
      <xdr:row>31</xdr:row>
      <xdr:rowOff>14288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01DE1F6-D6AE-4818-B9D2-BCEDC7CFB8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83645" y="3086100"/>
              <a:ext cx="4317206" cy="2547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11906</xdr:colOff>
      <xdr:row>20</xdr:row>
      <xdr:rowOff>23812</xdr:rowOff>
    </xdr:from>
    <xdr:to>
      <xdr:col>14</xdr:col>
      <xdr:colOff>9526</xdr:colOff>
      <xdr:row>37</xdr:row>
      <xdr:rowOff>14287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F42F6B0-DF05-47A2-B016-776AE098E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7141</xdr:colOff>
      <xdr:row>2</xdr:row>
      <xdr:rowOff>4762</xdr:rowOff>
    </xdr:from>
    <xdr:to>
      <xdr:col>6</xdr:col>
      <xdr:colOff>619126</xdr:colOff>
      <xdr:row>19</xdr:row>
      <xdr:rowOff>14287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CD017B3-5BFE-498E-A389-F9E6313BC1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628656</xdr:colOff>
      <xdr:row>56</xdr:row>
      <xdr:rowOff>9526</xdr:rowOff>
    </xdr:from>
    <xdr:to>
      <xdr:col>6</xdr:col>
      <xdr:colOff>628656</xdr:colOff>
      <xdr:row>72</xdr:row>
      <xdr:rowOff>100012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4B7254-A468-445B-9485-A3667BE4E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11905</xdr:colOff>
      <xdr:row>1</xdr:row>
      <xdr:rowOff>157162</xdr:rowOff>
    </xdr:from>
    <xdr:to>
      <xdr:col>13</xdr:col>
      <xdr:colOff>616322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34304-8F53-4530-8A18-7832C2A64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7142</xdr:colOff>
      <xdr:row>1</xdr:row>
      <xdr:rowOff>152400</xdr:rowOff>
    </xdr:from>
    <xdr:to>
      <xdr:col>21</xdr:col>
      <xdr:colOff>23812</xdr:colOff>
      <xdr:row>18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61F70D-2133-4CBF-BE75-FCB550E4C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631030</xdr:colOff>
      <xdr:row>38</xdr:row>
      <xdr:rowOff>9525</xdr:rowOff>
    </xdr:from>
    <xdr:to>
      <xdr:col>7</xdr:col>
      <xdr:colOff>9525</xdr:colOff>
      <xdr:row>55</xdr:row>
      <xdr:rowOff>38101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264531-7E8E-448D-80BB-EE77A2A98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2387</xdr:colOff>
      <xdr:row>38</xdr:row>
      <xdr:rowOff>28575</xdr:rowOff>
    </xdr:from>
    <xdr:to>
      <xdr:col>14</xdr:col>
      <xdr:colOff>8</xdr:colOff>
      <xdr:row>54</xdr:row>
      <xdr:rowOff>157163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F8CE3C-43E5-4C8A-858B-2CDEA2EC0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631031</xdr:colOff>
      <xdr:row>20</xdr:row>
      <xdr:rowOff>14287</xdr:rowOff>
    </xdr:from>
    <xdr:to>
      <xdr:col>6</xdr:col>
      <xdr:colOff>628650</xdr:colOff>
      <xdr:row>36</xdr:row>
      <xdr:rowOff>147635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E6CA39-8660-4454-ADB6-DB42D8F2F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9525</xdr:colOff>
      <xdr:row>19</xdr:row>
      <xdr:rowOff>157162</xdr:rowOff>
    </xdr:from>
    <xdr:to>
      <xdr:col>21</xdr:col>
      <xdr:colOff>38100</xdr:colOff>
      <xdr:row>35</xdr:row>
      <xdr:rowOff>157163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DFFF4F-47CE-4C83-A01E-5C651DAE38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971550</xdr:colOff>
      <xdr:row>38</xdr:row>
      <xdr:rowOff>28575</xdr:rowOff>
    </xdr:from>
    <xdr:to>
      <xdr:col>21</xdr:col>
      <xdr:colOff>4762</xdr:colOff>
      <xdr:row>55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7540507-4903-42CE-A8BF-3EE6B605D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857250</xdr:colOff>
      <xdr:row>56</xdr:row>
      <xdr:rowOff>4762</xdr:rowOff>
    </xdr:from>
    <xdr:to>
      <xdr:col>14</xdr:col>
      <xdr:colOff>28575</xdr:colOff>
      <xdr:row>72</xdr:row>
      <xdr:rowOff>123825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8D90789-A9AD-482D-BBEA-B5EECB501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2380</xdr:colOff>
      <xdr:row>56</xdr:row>
      <xdr:rowOff>28575</xdr:rowOff>
    </xdr:from>
    <xdr:to>
      <xdr:col>20</xdr:col>
      <xdr:colOff>623888</xdr:colOff>
      <xdr:row>72</xdr:row>
      <xdr:rowOff>138112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3C6D8F6-E944-4C65-8BEE-ED911856D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631031</xdr:colOff>
      <xdr:row>74</xdr:row>
      <xdr:rowOff>42862</xdr:rowOff>
    </xdr:from>
    <xdr:to>
      <xdr:col>7</xdr:col>
      <xdr:colOff>9525</xdr:colOff>
      <xdr:row>91</xdr:row>
      <xdr:rowOff>23811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F107EA2-5E0D-4858-B38A-B1727F80B4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11905</xdr:colOff>
      <xdr:row>74</xdr:row>
      <xdr:rowOff>33337</xdr:rowOff>
    </xdr:from>
    <xdr:to>
      <xdr:col>14</xdr:col>
      <xdr:colOff>66675</xdr:colOff>
      <xdr:row>91</xdr:row>
      <xdr:rowOff>9525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146DE76-4029-4444-A312-23D2DB845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14</xdr:col>
      <xdr:colOff>962025</xdr:colOff>
      <xdr:row>74</xdr:row>
      <xdr:rowOff>52386</xdr:rowOff>
    </xdr:from>
    <xdr:to>
      <xdr:col>21</xdr:col>
      <xdr:colOff>23812</xdr:colOff>
      <xdr:row>90</xdr:row>
      <xdr:rowOff>138111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0E7E330-5485-4CEA-863A-6252C22CF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631030</xdr:colOff>
      <xdr:row>140</xdr:row>
      <xdr:rowOff>161924</xdr:rowOff>
    </xdr:from>
    <xdr:to>
      <xdr:col>6</xdr:col>
      <xdr:colOff>614361</xdr:colOff>
      <xdr:row>157</xdr:row>
      <xdr:rowOff>152399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50D249B-1FA1-4C76-B46D-8604ED35F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864393</xdr:colOff>
      <xdr:row>141</xdr:row>
      <xdr:rowOff>9524</xdr:rowOff>
    </xdr:from>
    <xdr:to>
      <xdr:col>14</xdr:col>
      <xdr:colOff>0</xdr:colOff>
      <xdr:row>158</xdr:row>
      <xdr:rowOff>19050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2437E40B-2AE3-4177-BE14-FB0EE1E94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14</xdr:col>
      <xdr:colOff>973930</xdr:colOff>
      <xdr:row>141</xdr:row>
      <xdr:rowOff>19049</xdr:rowOff>
    </xdr:from>
    <xdr:to>
      <xdr:col>21</xdr:col>
      <xdr:colOff>14288</xdr:colOff>
      <xdr:row>158</xdr:row>
      <xdr:rowOff>9524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C79C549-BB77-4897-A56D-3AE3C9085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252413</xdr:colOff>
      <xdr:row>0</xdr:row>
      <xdr:rowOff>157163</xdr:rowOff>
    </xdr:from>
    <xdr:to>
      <xdr:col>15</xdr:col>
      <xdr:colOff>252413</xdr:colOff>
      <xdr:row>10</xdr:row>
      <xdr:rowOff>157163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CEBD88-0C27-48D1-8F1D-0243F4D73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242888</xdr:colOff>
      <xdr:row>11</xdr:row>
      <xdr:rowOff>119062</xdr:rowOff>
    </xdr:from>
    <xdr:to>
      <xdr:col>15</xdr:col>
      <xdr:colOff>242888</xdr:colOff>
      <xdr:row>21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8F2FD0-3CE3-4D3C-9241-466BBF21B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238125</xdr:colOff>
      <xdr:row>22</xdr:row>
      <xdr:rowOff>157162</xdr:rowOff>
    </xdr:from>
    <xdr:to>
      <xdr:col>15</xdr:col>
      <xdr:colOff>238125</xdr:colOff>
      <xdr:row>34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197450-443E-42F5-822F-A10361228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104775</xdr:colOff>
      <xdr:row>1</xdr:row>
      <xdr:rowOff>9525</xdr:rowOff>
    </xdr:from>
    <xdr:to>
      <xdr:col>22</xdr:col>
      <xdr:colOff>104775</xdr:colOff>
      <xdr:row>11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19143C-694B-47B4-9A10-8236FD93E8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85725</xdr:colOff>
      <xdr:row>12</xdr:row>
      <xdr:rowOff>14287</xdr:rowOff>
    </xdr:from>
    <xdr:to>
      <xdr:col>22</xdr:col>
      <xdr:colOff>85725</xdr:colOff>
      <xdr:row>22</xdr:row>
      <xdr:rowOff>14288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2D0B54-C3D9-4DE4-AEE0-3F31F1777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47626</xdr:colOff>
      <xdr:row>22</xdr:row>
      <xdr:rowOff>128588</xdr:rowOff>
    </xdr:from>
    <xdr:to>
      <xdr:col>22</xdr:col>
      <xdr:colOff>47626</xdr:colOff>
      <xdr:row>40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73343E9-B6A1-4769-8766-C8EEBB8A1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190499</xdr:rowOff>
    </xdr:from>
    <xdr:to>
      <xdr:col>10</xdr:col>
      <xdr:colOff>381000</xdr:colOff>
      <xdr:row>25</xdr:row>
      <xdr:rowOff>19050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AF7099DD-0504-42B9-93F5-4DB50D8D36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7143</xdr:colOff>
      <xdr:row>20</xdr:row>
      <xdr:rowOff>161926</xdr:rowOff>
    </xdr:from>
    <xdr:to>
      <xdr:col>35</xdr:col>
      <xdr:colOff>145255</xdr:colOff>
      <xdr:row>36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926DA5-DA0A-4D6F-BBB7-BC9093DD2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645319</xdr:colOff>
      <xdr:row>22</xdr:row>
      <xdr:rowOff>176209</xdr:rowOff>
    </xdr:from>
    <xdr:to>
      <xdr:col>32</xdr:col>
      <xdr:colOff>395288</xdr:colOff>
      <xdr:row>46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4FCF9A-75F3-4035-803E-95975BED26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0.14392</cdr:x>
      <cdr:y>0.11952</cdr:y>
    </cdr:from>
    <cdr:to>
      <cdr:x>0.95327</cdr:x>
      <cdr:y>0.86184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00000000-0008-0000-0400-000003000000}"/>
            </a:ext>
          </a:extLst>
        </cdr:cNvPr>
        <cdr:cNvCxnSpPr/>
      </cdr:nvCxnSpPr>
      <cdr:spPr>
        <a:xfrm xmlns:a="http://schemas.openxmlformats.org/drawingml/2006/main" flipH="1">
          <a:off x="645319" y="519116"/>
          <a:ext cx="3629026" cy="3224213"/>
        </a:xfrm>
        <a:prstGeom xmlns:a="http://schemas.openxmlformats.org/drawingml/2006/main" prst="line">
          <a:avLst/>
        </a:prstGeom>
        <a:ln xmlns:a="http://schemas.openxmlformats.org/drawingml/2006/main" w="28575"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11904</xdr:colOff>
      <xdr:row>0</xdr:row>
      <xdr:rowOff>166685</xdr:rowOff>
    </xdr:from>
    <xdr:to>
      <xdr:col>22</xdr:col>
      <xdr:colOff>0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D033F6-50CF-4DBD-9B18-60B897432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0.08997</cdr:x>
      <cdr:y>0.89902</cdr:y>
    </cdr:from>
    <cdr:to>
      <cdr:x>0.66839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645EB32-AD87-4F91-97D3-3411D0EC164D}"/>
            </a:ext>
          </a:extLst>
        </cdr:cNvPr>
        <cdr:cNvSpPr txBox="1"/>
      </cdr:nvSpPr>
      <cdr:spPr>
        <a:xfrm xmlns:a="http://schemas.openxmlformats.org/drawingml/2006/main">
          <a:off x="454820" y="3052765"/>
          <a:ext cx="2924175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AU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18519</xdr:colOff>
      <xdr:row>1</xdr:row>
      <xdr:rowOff>17461</xdr:rowOff>
    </xdr:from>
    <xdr:to>
      <xdr:col>30</xdr:col>
      <xdr:colOff>174625</xdr:colOff>
      <xdr:row>36</xdr:row>
      <xdr:rowOff>148166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368FB0-2324-4723-AD5C-9CCA7080A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571501</xdr:colOff>
      <xdr:row>38</xdr:row>
      <xdr:rowOff>164043</xdr:rowOff>
    </xdr:from>
    <xdr:to>
      <xdr:col>27</xdr:col>
      <xdr:colOff>89959</xdr:colOff>
      <xdr:row>64</xdr:row>
      <xdr:rowOff>58210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645C89-7E14-43A7-A943-07B6A4B48A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ma/Download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ESIGN"/>
      <definedName name="DIAG"/>
      <definedName name="LogitCoeff"/>
      <definedName name="LogitSummary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B1" zoomScale="80" zoomScaleNormal="80" zoomScalePageLayoutView="120" workbookViewId="0">
      <selection activeCell="B3" sqref="B3"/>
    </sheetView>
  </sheetViews>
  <sheetFormatPr defaultColWidth="8.86328125" defaultRowHeight="12.75" x14ac:dyDescent="0.35"/>
  <cols>
    <col min="1" max="1" width="17.33203125" style="1" bestFit="1" customWidth="1"/>
    <col min="2" max="2" width="45.46484375" style="1" bestFit="1" customWidth="1"/>
    <col min="3" max="3" width="77.53125" style="1" bestFit="1" customWidth="1"/>
    <col min="4" max="4" width="71.1328125" bestFit="1" customWidth="1"/>
  </cols>
  <sheetData>
    <row r="1" spans="1:4" ht="24.75" customHeight="1" thickBot="1" x14ac:dyDescent="0.4">
      <c r="A1" s="16" t="s">
        <v>14</v>
      </c>
      <c r="B1" s="16" t="s">
        <v>8</v>
      </c>
      <c r="C1" s="16" t="s">
        <v>9</v>
      </c>
      <c r="D1" s="17" t="s">
        <v>1</v>
      </c>
    </row>
    <row r="2" spans="1:4" ht="15" customHeight="1" thickTop="1" x14ac:dyDescent="0.35">
      <c r="A2" s="18" t="s">
        <v>0</v>
      </c>
      <c r="B2" s="18" t="s">
        <v>0</v>
      </c>
      <c r="C2" s="18" t="s">
        <v>10</v>
      </c>
      <c r="D2" s="14"/>
    </row>
    <row r="3" spans="1:4" ht="15" customHeight="1" x14ac:dyDescent="0.35">
      <c r="A3" s="28" t="s">
        <v>256</v>
      </c>
      <c r="B3" s="28" t="s">
        <v>270</v>
      </c>
      <c r="C3" s="28" t="s">
        <v>271</v>
      </c>
      <c r="D3" s="28" t="s">
        <v>267</v>
      </c>
    </row>
    <row r="4" spans="1:4" ht="15" customHeight="1" x14ac:dyDescent="0.35">
      <c r="A4" s="28" t="s">
        <v>41</v>
      </c>
      <c r="B4" s="28" t="s">
        <v>291</v>
      </c>
      <c r="C4" s="28" t="s">
        <v>292</v>
      </c>
      <c r="D4" s="28" t="s">
        <v>272</v>
      </c>
    </row>
    <row r="5" spans="1:4" ht="15" customHeight="1" x14ac:dyDescent="0.35">
      <c r="A5" s="28" t="s">
        <v>2</v>
      </c>
      <c r="B5" s="28" t="s">
        <v>2</v>
      </c>
      <c r="C5" s="28" t="s">
        <v>11</v>
      </c>
      <c r="D5" s="28" t="s">
        <v>273</v>
      </c>
    </row>
    <row r="6" spans="1:4" ht="15" customHeight="1" x14ac:dyDescent="0.35">
      <c r="A6" s="28" t="s">
        <v>42</v>
      </c>
      <c r="B6" s="28" t="s">
        <v>43</v>
      </c>
      <c r="C6" s="28" t="s">
        <v>274</v>
      </c>
      <c r="D6" s="28" t="s">
        <v>55</v>
      </c>
    </row>
    <row r="7" spans="1:4" ht="15" customHeight="1" x14ac:dyDescent="0.35">
      <c r="A7" s="23" t="s">
        <v>44</v>
      </c>
      <c r="B7" s="23" t="s">
        <v>45</v>
      </c>
      <c r="C7" s="23" t="s">
        <v>275</v>
      </c>
      <c r="D7" s="23" t="s">
        <v>46</v>
      </c>
    </row>
    <row r="8" spans="1:4" ht="15" customHeight="1" x14ac:dyDescent="0.35">
      <c r="A8" s="23" t="s">
        <v>47</v>
      </c>
      <c r="B8" s="23" t="s">
        <v>48</v>
      </c>
      <c r="C8" s="23" t="s">
        <v>276</v>
      </c>
      <c r="D8" s="23" t="s">
        <v>49</v>
      </c>
    </row>
    <row r="9" spans="1:4" ht="15" customHeight="1" x14ac:dyDescent="0.35">
      <c r="A9" s="23" t="s">
        <v>7</v>
      </c>
      <c r="B9" s="23" t="s">
        <v>3</v>
      </c>
      <c r="C9" s="23" t="s">
        <v>277</v>
      </c>
      <c r="D9" s="23" t="s">
        <v>13</v>
      </c>
    </row>
    <row r="10" spans="1:4" s="26" customFormat="1" ht="15" customHeight="1" x14ac:dyDescent="0.35">
      <c r="A10" s="23" t="s">
        <v>286</v>
      </c>
      <c r="B10" s="23" t="s">
        <v>287</v>
      </c>
      <c r="C10" s="23" t="s">
        <v>293</v>
      </c>
      <c r="D10" s="23" t="s">
        <v>13</v>
      </c>
    </row>
    <row r="11" spans="1:4" ht="15" customHeight="1" x14ac:dyDescent="0.35">
      <c r="A11" s="23" t="s">
        <v>50</v>
      </c>
      <c r="B11" s="23" t="s">
        <v>51</v>
      </c>
      <c r="C11" s="23" t="s">
        <v>278</v>
      </c>
      <c r="D11" s="23" t="s">
        <v>264</v>
      </c>
    </row>
    <row r="12" spans="1:4" ht="15" customHeight="1" x14ac:dyDescent="0.35">
      <c r="A12" s="23" t="s">
        <v>52</v>
      </c>
      <c r="B12" s="23" t="s">
        <v>4</v>
      </c>
      <c r="C12" s="23" t="s">
        <v>279</v>
      </c>
      <c r="D12" s="23" t="s">
        <v>13</v>
      </c>
    </row>
    <row r="13" spans="1:4" ht="15" customHeight="1" x14ac:dyDescent="0.35">
      <c r="A13" s="23" t="s">
        <v>257</v>
      </c>
      <c r="B13" s="23" t="s">
        <v>5</v>
      </c>
      <c r="C13" s="23" t="s">
        <v>12</v>
      </c>
      <c r="D13" s="23" t="s">
        <v>13</v>
      </c>
    </row>
    <row r="14" spans="1:4" ht="15" customHeight="1" x14ac:dyDescent="0.35">
      <c r="A14" s="23" t="s">
        <v>53</v>
      </c>
      <c r="B14" s="23" t="s">
        <v>6</v>
      </c>
      <c r="C14" s="23" t="s">
        <v>280</v>
      </c>
      <c r="D14" s="23" t="s">
        <v>54</v>
      </c>
    </row>
    <row r="15" spans="1:4" ht="15" customHeight="1" x14ac:dyDescent="0.35">
      <c r="A15" s="23" t="s">
        <v>261</v>
      </c>
      <c r="B15" s="23" t="s">
        <v>259</v>
      </c>
      <c r="C15" s="23" t="s">
        <v>265</v>
      </c>
      <c r="D15" s="23" t="s">
        <v>258</v>
      </c>
    </row>
    <row r="16" spans="1:4" ht="15" customHeight="1" x14ac:dyDescent="0.35">
      <c r="A16" s="23" t="s">
        <v>262</v>
      </c>
      <c r="B16" s="23" t="s">
        <v>260</v>
      </c>
      <c r="C16" s="23" t="s">
        <v>266</v>
      </c>
      <c r="D16" s="23" t="s">
        <v>263</v>
      </c>
    </row>
    <row r="17" spans="1:4" ht="15" customHeight="1" x14ac:dyDescent="0.35">
      <c r="A17" s="29" t="s">
        <v>268</v>
      </c>
      <c r="B17" s="29" t="s">
        <v>269</v>
      </c>
      <c r="C17" s="29" t="s">
        <v>288</v>
      </c>
      <c r="D17" s="29" t="s">
        <v>285</v>
      </c>
    </row>
    <row r="18" spans="1:4" ht="15" customHeight="1" thickBot="1" x14ac:dyDescent="0.4">
      <c r="A18" s="30" t="s">
        <v>290</v>
      </c>
      <c r="B18" s="30" t="s">
        <v>281</v>
      </c>
      <c r="C18" s="30" t="s">
        <v>282</v>
      </c>
      <c r="D18" s="30" t="s">
        <v>283</v>
      </c>
    </row>
    <row r="19" spans="1:4" ht="15" customHeight="1" thickTop="1" x14ac:dyDescent="0.45">
      <c r="A19" s="31" t="s">
        <v>20</v>
      </c>
      <c r="B19" s="32" t="s">
        <v>21</v>
      </c>
      <c r="C19" s="32" t="s">
        <v>24</v>
      </c>
      <c r="D19" s="33"/>
    </row>
    <row r="20" spans="1:4" ht="15" customHeight="1" x14ac:dyDescent="0.45">
      <c r="A20" s="31" t="s">
        <v>19</v>
      </c>
      <c r="B20" s="32" t="s">
        <v>22</v>
      </c>
      <c r="C20" s="32" t="s">
        <v>23</v>
      </c>
      <c r="D20" s="33"/>
    </row>
    <row r="21" spans="1:4" ht="15" customHeight="1" thickBot="1" x14ac:dyDescent="0.5">
      <c r="A21" s="34" t="s">
        <v>284</v>
      </c>
      <c r="B21" s="34" t="s">
        <v>284</v>
      </c>
      <c r="C21" s="35" t="s">
        <v>289</v>
      </c>
      <c r="D21" s="36" t="s">
        <v>285</v>
      </c>
    </row>
    <row r="22" spans="1:4" ht="13.15" thickTop="1" x14ac:dyDescent="0.35"/>
    <row r="26" spans="1:4" x14ac:dyDescent="0.35">
      <c r="C26" s="2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5"/>
  <sheetViews>
    <sheetView topLeftCell="B1" zoomScale="80" zoomScaleNormal="80" workbookViewId="0">
      <selection activeCell="S2" sqref="S2"/>
    </sheetView>
  </sheetViews>
  <sheetFormatPr defaultRowHeight="12.75" x14ac:dyDescent="0.35"/>
  <cols>
    <col min="1" max="1" width="12.6640625" bestFit="1" customWidth="1"/>
    <col min="2" max="2" width="13.06640625" style="1" customWidth="1"/>
    <col min="3" max="3" width="15.1328125" customWidth="1"/>
    <col min="4" max="4" width="6.3984375" bestFit="1" customWidth="1"/>
    <col min="5" max="5" width="11.796875" bestFit="1" customWidth="1"/>
    <col min="6" max="6" width="9.1328125" style="1" customWidth="1"/>
    <col min="7" max="7" width="11.9296875" style="26" bestFit="1" customWidth="1"/>
    <col min="8" max="8" width="6.33203125" bestFit="1" customWidth="1"/>
    <col min="9" max="9" width="11.86328125" style="26" bestFit="1" customWidth="1"/>
    <col min="10" max="10" width="11.86328125" bestFit="1" customWidth="1"/>
    <col min="11" max="11" width="12.265625" bestFit="1" customWidth="1"/>
    <col min="12" max="12" width="15.59765625" bestFit="1" customWidth="1"/>
    <col min="13" max="13" width="9.1328125" bestFit="1" customWidth="1"/>
    <col min="14" max="14" width="14" bestFit="1" customWidth="1"/>
    <col min="15" max="15" width="12.59765625" style="1" bestFit="1" customWidth="1"/>
    <col min="16" max="16" width="11.06640625" style="1" bestFit="1" customWidth="1"/>
    <col min="17" max="17" width="13.796875" bestFit="1" customWidth="1"/>
  </cols>
  <sheetData>
    <row r="1" spans="1:19" ht="14.25" x14ac:dyDescent="0.35">
      <c r="A1" s="24" t="s">
        <v>0</v>
      </c>
      <c r="B1" s="131" t="s">
        <v>256</v>
      </c>
      <c r="C1" s="24" t="s">
        <v>41</v>
      </c>
      <c r="D1" s="24" t="s">
        <v>2</v>
      </c>
      <c r="E1" s="24" t="s">
        <v>42</v>
      </c>
      <c r="F1" s="131" t="s">
        <v>44</v>
      </c>
      <c r="G1" s="24" t="s">
        <v>47</v>
      </c>
      <c r="H1" s="24" t="s">
        <v>7</v>
      </c>
      <c r="I1" s="24" t="s">
        <v>286</v>
      </c>
      <c r="J1" s="24" t="s">
        <v>50</v>
      </c>
      <c r="K1" s="24" t="s">
        <v>52</v>
      </c>
      <c r="L1" s="24" t="s">
        <v>257</v>
      </c>
      <c r="M1" s="24" t="s">
        <v>53</v>
      </c>
      <c r="N1" s="24" t="s">
        <v>261</v>
      </c>
      <c r="O1" s="131" t="s">
        <v>262</v>
      </c>
      <c r="P1" s="131" t="s">
        <v>290</v>
      </c>
      <c r="Q1" s="24" t="s">
        <v>268</v>
      </c>
    </row>
    <row r="2" spans="1:19" ht="14.25" x14ac:dyDescent="0.35">
      <c r="A2" s="25" t="s">
        <v>56</v>
      </c>
      <c r="B2" s="132">
        <v>3</v>
      </c>
      <c r="C2" s="38">
        <v>0</v>
      </c>
      <c r="D2" s="38">
        <v>1</v>
      </c>
      <c r="E2" s="38">
        <v>1</v>
      </c>
      <c r="F2" s="134">
        <v>8.5</v>
      </c>
      <c r="G2" s="37">
        <v>3.9</v>
      </c>
      <c r="H2" s="37">
        <v>4.8</v>
      </c>
      <c r="I2" s="37">
        <v>4.9000000000000004</v>
      </c>
      <c r="J2" s="37">
        <v>6</v>
      </c>
      <c r="K2" s="37">
        <v>6.8</v>
      </c>
      <c r="L2" s="37">
        <v>5</v>
      </c>
      <c r="M2" s="37">
        <v>5.0999999999999996</v>
      </c>
      <c r="N2" s="37">
        <v>3.7</v>
      </c>
      <c r="O2" s="134">
        <v>5.9</v>
      </c>
      <c r="P2" s="132">
        <v>1</v>
      </c>
      <c r="Q2" s="37">
        <v>8.4</v>
      </c>
      <c r="S2">
        <f>COUNTIF(P:P, 1)</f>
        <v>101</v>
      </c>
    </row>
    <row r="3" spans="1:19" ht="14.25" x14ac:dyDescent="0.35">
      <c r="A3" s="25" t="s">
        <v>57</v>
      </c>
      <c r="B3" s="132">
        <v>13</v>
      </c>
      <c r="C3" s="38">
        <v>1</v>
      </c>
      <c r="D3" s="38">
        <v>0</v>
      </c>
      <c r="E3" s="38">
        <v>0</v>
      </c>
      <c r="F3" s="134">
        <v>8.1999999999999993</v>
      </c>
      <c r="G3" s="37">
        <v>2.7</v>
      </c>
      <c r="H3" s="37">
        <v>3.4</v>
      </c>
      <c r="I3" s="37">
        <v>7.9</v>
      </c>
      <c r="J3" s="37">
        <v>3.1</v>
      </c>
      <c r="K3" s="37">
        <v>5.3</v>
      </c>
      <c r="L3" s="37">
        <v>3.9</v>
      </c>
      <c r="M3" s="37">
        <v>4.3</v>
      </c>
      <c r="N3" s="37">
        <v>4.9000000000000004</v>
      </c>
      <c r="O3" s="134">
        <v>7.2</v>
      </c>
      <c r="P3" s="132">
        <v>0</v>
      </c>
      <c r="Q3" s="37">
        <v>7.5</v>
      </c>
      <c r="S3">
        <f>COUNTIF(P:P, 0)</f>
        <v>99</v>
      </c>
    </row>
    <row r="4" spans="1:19" ht="14.25" x14ac:dyDescent="0.35">
      <c r="A4" s="25" t="s">
        <v>58</v>
      </c>
      <c r="B4" s="132">
        <v>12</v>
      </c>
      <c r="C4" s="38">
        <v>0</v>
      </c>
      <c r="D4" s="38">
        <v>1</v>
      </c>
      <c r="E4" s="38">
        <v>1</v>
      </c>
      <c r="F4" s="134">
        <v>9.1999999999999993</v>
      </c>
      <c r="G4" s="37">
        <v>3.4</v>
      </c>
      <c r="H4" s="37">
        <v>5.4</v>
      </c>
      <c r="I4" s="37">
        <v>7.4</v>
      </c>
      <c r="J4" s="37">
        <v>5.8</v>
      </c>
      <c r="K4" s="37">
        <v>4.5</v>
      </c>
      <c r="L4" s="37">
        <v>5.4</v>
      </c>
      <c r="M4" s="37">
        <v>4</v>
      </c>
      <c r="N4" s="37">
        <v>4.5</v>
      </c>
      <c r="O4" s="134">
        <v>5.6</v>
      </c>
      <c r="P4" s="132">
        <v>1</v>
      </c>
      <c r="Q4" s="37">
        <v>9</v>
      </c>
    </row>
    <row r="5" spans="1:19" ht="14.25" x14ac:dyDescent="0.35">
      <c r="A5" s="25" t="s">
        <v>59</v>
      </c>
      <c r="B5" s="132">
        <v>14</v>
      </c>
      <c r="C5" s="38">
        <v>1</v>
      </c>
      <c r="D5" s="38">
        <v>1</v>
      </c>
      <c r="E5" s="38">
        <v>0</v>
      </c>
      <c r="F5" s="134">
        <v>6.4</v>
      </c>
      <c r="G5" s="37">
        <v>3.3</v>
      </c>
      <c r="H5" s="37">
        <v>4.7</v>
      </c>
      <c r="I5" s="37">
        <v>4.7</v>
      </c>
      <c r="J5" s="37">
        <v>4.5</v>
      </c>
      <c r="K5" s="37">
        <v>8.8000000000000007</v>
      </c>
      <c r="L5" s="37">
        <v>4.3</v>
      </c>
      <c r="M5" s="37">
        <v>4.0999999999999996</v>
      </c>
      <c r="N5" s="37">
        <v>3</v>
      </c>
      <c r="O5" s="134">
        <v>3.7</v>
      </c>
      <c r="P5" s="132">
        <v>0</v>
      </c>
      <c r="Q5" s="37">
        <v>7.2</v>
      </c>
    </row>
    <row r="6" spans="1:19" ht="14.25" x14ac:dyDescent="0.35">
      <c r="A6" s="25" t="s">
        <v>60</v>
      </c>
      <c r="B6" s="132">
        <v>9</v>
      </c>
      <c r="C6" s="38">
        <v>0</v>
      </c>
      <c r="D6" s="38">
        <v>0</v>
      </c>
      <c r="E6" s="38">
        <v>1</v>
      </c>
      <c r="F6" s="134">
        <v>9</v>
      </c>
      <c r="G6" s="37">
        <v>3.4</v>
      </c>
      <c r="H6" s="37">
        <v>2.2000000000000002</v>
      </c>
      <c r="I6" s="37">
        <v>6</v>
      </c>
      <c r="J6" s="37">
        <v>4.5</v>
      </c>
      <c r="K6" s="37">
        <v>6.8</v>
      </c>
      <c r="L6" s="37">
        <v>4.5</v>
      </c>
      <c r="M6" s="37">
        <v>3.5</v>
      </c>
      <c r="N6" s="37">
        <v>3.5</v>
      </c>
      <c r="O6" s="134">
        <v>6.9</v>
      </c>
      <c r="P6" s="132">
        <v>0</v>
      </c>
      <c r="Q6" s="37">
        <v>9</v>
      </c>
    </row>
    <row r="7" spans="1:19" ht="14.25" x14ac:dyDescent="0.35">
      <c r="A7" s="25" t="s">
        <v>61</v>
      </c>
      <c r="B7" s="132">
        <v>8</v>
      </c>
      <c r="C7" s="38">
        <v>1</v>
      </c>
      <c r="D7" s="38">
        <v>1</v>
      </c>
      <c r="E7" s="38">
        <v>0</v>
      </c>
      <c r="F7" s="134">
        <v>6.5</v>
      </c>
      <c r="G7" s="37">
        <v>2.8</v>
      </c>
      <c r="H7" s="37">
        <v>4</v>
      </c>
      <c r="I7" s="37">
        <v>4.3</v>
      </c>
      <c r="J7" s="37">
        <v>3.7</v>
      </c>
      <c r="K7" s="37">
        <v>8.5</v>
      </c>
      <c r="L7" s="37">
        <v>3.6</v>
      </c>
      <c r="M7" s="37">
        <v>4.7</v>
      </c>
      <c r="N7" s="37">
        <v>3.3</v>
      </c>
      <c r="O7" s="134">
        <v>4.0999999999999996</v>
      </c>
      <c r="P7" s="132">
        <v>0</v>
      </c>
      <c r="Q7" s="37">
        <v>6.1</v>
      </c>
    </row>
    <row r="8" spans="1:19" ht="14.25" x14ac:dyDescent="0.35">
      <c r="A8" s="25" t="s">
        <v>62</v>
      </c>
      <c r="B8" s="132">
        <v>2</v>
      </c>
      <c r="C8" s="38">
        <v>1</v>
      </c>
      <c r="D8" s="38">
        <v>1</v>
      </c>
      <c r="E8" s="38">
        <v>0</v>
      </c>
      <c r="F8" s="134">
        <v>6.9</v>
      </c>
      <c r="G8" s="37">
        <v>3.7</v>
      </c>
      <c r="H8" s="37">
        <v>2.1</v>
      </c>
      <c r="I8" s="37">
        <v>2.2999999999999998</v>
      </c>
      <c r="J8" s="37">
        <v>5.4</v>
      </c>
      <c r="K8" s="37">
        <v>8.9</v>
      </c>
      <c r="L8" s="37">
        <v>2.1</v>
      </c>
      <c r="M8" s="37">
        <v>4.2</v>
      </c>
      <c r="N8" s="37">
        <v>2</v>
      </c>
      <c r="O8" s="134">
        <v>2.6</v>
      </c>
      <c r="P8" s="132">
        <v>1</v>
      </c>
      <c r="Q8" s="37">
        <v>7.2</v>
      </c>
    </row>
    <row r="9" spans="1:19" ht="14.25" x14ac:dyDescent="0.35">
      <c r="A9" s="25" t="s">
        <v>63</v>
      </c>
      <c r="B9" s="132">
        <v>9</v>
      </c>
      <c r="C9" s="38">
        <v>0</v>
      </c>
      <c r="D9" s="38">
        <v>1</v>
      </c>
      <c r="E9" s="38">
        <v>0</v>
      </c>
      <c r="F9" s="134">
        <v>6.2</v>
      </c>
      <c r="G9" s="37">
        <v>3.3</v>
      </c>
      <c r="H9" s="37">
        <v>4.5999999999999996</v>
      </c>
      <c r="I9" s="37">
        <v>3.6</v>
      </c>
      <c r="J9" s="37">
        <v>5.0999999999999996</v>
      </c>
      <c r="K9" s="37">
        <v>6.9</v>
      </c>
      <c r="L9" s="37">
        <v>4.3</v>
      </c>
      <c r="M9" s="37">
        <v>6.3</v>
      </c>
      <c r="N9" s="37">
        <v>3.7</v>
      </c>
      <c r="O9" s="134">
        <v>4.8</v>
      </c>
      <c r="P9" s="132">
        <v>0</v>
      </c>
      <c r="Q9" s="37">
        <v>7.7</v>
      </c>
    </row>
    <row r="10" spans="1:19" ht="14.25" x14ac:dyDescent="0.35">
      <c r="A10" s="25" t="s">
        <v>64</v>
      </c>
      <c r="B10" s="132">
        <v>7</v>
      </c>
      <c r="C10" s="38">
        <v>1</v>
      </c>
      <c r="D10" s="38">
        <v>1</v>
      </c>
      <c r="E10" s="38">
        <v>0</v>
      </c>
      <c r="F10" s="134">
        <v>5.8</v>
      </c>
      <c r="G10" s="37">
        <v>3.6</v>
      </c>
      <c r="H10" s="37">
        <v>3.7</v>
      </c>
      <c r="I10" s="37">
        <v>5.9</v>
      </c>
      <c r="J10" s="37">
        <v>5.8</v>
      </c>
      <c r="K10" s="37">
        <v>9.3000000000000007</v>
      </c>
      <c r="L10" s="37">
        <v>4.4000000000000004</v>
      </c>
      <c r="M10" s="37">
        <v>6.1</v>
      </c>
      <c r="N10" s="37">
        <v>4.5999999999999996</v>
      </c>
      <c r="O10" s="134">
        <v>6.7</v>
      </c>
      <c r="P10" s="132">
        <v>1</v>
      </c>
      <c r="Q10" s="37">
        <v>8.1999999999999993</v>
      </c>
    </row>
    <row r="11" spans="1:19" ht="14.25" x14ac:dyDescent="0.35">
      <c r="A11" s="25" t="s">
        <v>65</v>
      </c>
      <c r="B11" s="132">
        <v>9</v>
      </c>
      <c r="C11" s="38">
        <v>0</v>
      </c>
      <c r="D11" s="38">
        <v>1</v>
      </c>
      <c r="E11" s="38">
        <v>0</v>
      </c>
      <c r="F11" s="134">
        <v>6.4</v>
      </c>
      <c r="G11" s="37">
        <v>4.5</v>
      </c>
      <c r="H11" s="37">
        <v>4.7</v>
      </c>
      <c r="I11" s="37">
        <v>5.7</v>
      </c>
      <c r="J11" s="37">
        <v>5.7</v>
      </c>
      <c r="K11" s="37">
        <v>8.4</v>
      </c>
      <c r="L11" s="37">
        <v>4.0999999999999996</v>
      </c>
      <c r="M11" s="37">
        <v>5.8</v>
      </c>
      <c r="N11" s="37">
        <v>4.4000000000000004</v>
      </c>
      <c r="O11" s="134">
        <v>6.1</v>
      </c>
      <c r="P11" s="132">
        <v>0</v>
      </c>
      <c r="Q11" s="37">
        <v>6.7</v>
      </c>
    </row>
    <row r="12" spans="1:19" ht="14.25" x14ac:dyDescent="0.35">
      <c r="A12" s="25" t="s">
        <v>66</v>
      </c>
      <c r="B12" s="132">
        <v>10</v>
      </c>
      <c r="C12" s="38">
        <v>0</v>
      </c>
      <c r="D12" s="38">
        <v>0</v>
      </c>
      <c r="E12" s="38">
        <v>1</v>
      </c>
      <c r="F12" s="134">
        <v>8.6999999999999993</v>
      </c>
      <c r="G12" s="37">
        <v>3.2</v>
      </c>
      <c r="H12" s="37">
        <v>2.7</v>
      </c>
      <c r="I12" s="37">
        <v>6.8</v>
      </c>
      <c r="J12" s="37">
        <v>4.5999999999999996</v>
      </c>
      <c r="K12" s="37">
        <v>6.8</v>
      </c>
      <c r="L12" s="37">
        <v>3.8</v>
      </c>
      <c r="M12" s="37">
        <v>3.7</v>
      </c>
      <c r="N12" s="37">
        <v>4</v>
      </c>
      <c r="O12" s="134">
        <v>4.8</v>
      </c>
      <c r="P12" s="132">
        <v>1</v>
      </c>
      <c r="Q12" s="37">
        <v>8.4</v>
      </c>
    </row>
    <row r="13" spans="1:19" ht="14.25" x14ac:dyDescent="0.35">
      <c r="A13" s="25" t="s">
        <v>67</v>
      </c>
      <c r="B13" s="132">
        <v>4</v>
      </c>
      <c r="C13" s="38">
        <v>0</v>
      </c>
      <c r="D13" s="38">
        <v>1</v>
      </c>
      <c r="E13" s="38">
        <v>0</v>
      </c>
      <c r="F13" s="134">
        <v>6.1</v>
      </c>
      <c r="G13" s="37">
        <v>4.9000000000000004</v>
      </c>
      <c r="H13" s="37">
        <v>4.4000000000000004</v>
      </c>
      <c r="I13" s="37">
        <v>3.9</v>
      </c>
      <c r="J13" s="37">
        <v>6.4</v>
      </c>
      <c r="K13" s="37">
        <v>8.1999999999999993</v>
      </c>
      <c r="L13" s="37">
        <v>3</v>
      </c>
      <c r="M13" s="37">
        <v>4.9000000000000004</v>
      </c>
      <c r="N13" s="37">
        <v>3.2</v>
      </c>
      <c r="O13" s="134">
        <v>3.9</v>
      </c>
      <c r="P13" s="132">
        <v>0</v>
      </c>
      <c r="Q13" s="37">
        <v>6.6</v>
      </c>
    </row>
    <row r="14" spans="1:19" ht="14.25" x14ac:dyDescent="0.35">
      <c r="A14" s="25" t="s">
        <v>68</v>
      </c>
      <c r="B14" s="132">
        <v>13</v>
      </c>
      <c r="C14" s="38">
        <v>1</v>
      </c>
      <c r="D14" s="38">
        <v>0</v>
      </c>
      <c r="E14" s="38">
        <v>1</v>
      </c>
      <c r="F14" s="134">
        <v>9.5</v>
      </c>
      <c r="G14" s="37">
        <v>5.6</v>
      </c>
      <c r="H14" s="37">
        <v>5</v>
      </c>
      <c r="I14" s="37">
        <v>6.9</v>
      </c>
      <c r="J14" s="37">
        <v>6.6</v>
      </c>
      <c r="K14" s="37">
        <v>7.6</v>
      </c>
      <c r="L14" s="37">
        <v>5.0999999999999996</v>
      </c>
      <c r="M14" s="37">
        <v>4.5</v>
      </c>
      <c r="N14" s="37">
        <v>4.4000000000000004</v>
      </c>
      <c r="O14" s="134">
        <v>6.9</v>
      </c>
      <c r="P14" s="132">
        <v>1</v>
      </c>
      <c r="Q14" s="37">
        <v>7.9</v>
      </c>
    </row>
    <row r="15" spans="1:19" ht="14.25" x14ac:dyDescent="0.35">
      <c r="A15" s="25" t="s">
        <v>69</v>
      </c>
      <c r="B15" s="132">
        <v>7</v>
      </c>
      <c r="C15" s="38">
        <v>1</v>
      </c>
      <c r="D15" s="38">
        <v>0</v>
      </c>
      <c r="E15" s="38">
        <v>1</v>
      </c>
      <c r="F15" s="134">
        <v>9.1999999999999993</v>
      </c>
      <c r="G15" s="37">
        <v>3.9</v>
      </c>
      <c r="H15" s="37">
        <v>2.4</v>
      </c>
      <c r="I15" s="37">
        <v>8.4</v>
      </c>
      <c r="J15" s="37">
        <v>4.8</v>
      </c>
      <c r="K15" s="37">
        <v>7.1</v>
      </c>
      <c r="L15" s="37">
        <v>4.5</v>
      </c>
      <c r="M15" s="37">
        <v>2.6</v>
      </c>
      <c r="N15" s="37">
        <v>4.2</v>
      </c>
      <c r="O15" s="134">
        <v>5.5</v>
      </c>
      <c r="P15" s="132">
        <v>0</v>
      </c>
      <c r="Q15" s="37">
        <v>8.1999999999999993</v>
      </c>
    </row>
    <row r="16" spans="1:19" ht="14.25" x14ac:dyDescent="0.35">
      <c r="A16" s="25" t="s">
        <v>70</v>
      </c>
      <c r="B16" s="132">
        <v>15</v>
      </c>
      <c r="C16" s="38">
        <v>0</v>
      </c>
      <c r="D16" s="38">
        <v>1</v>
      </c>
      <c r="E16" s="38">
        <v>1</v>
      </c>
      <c r="F16" s="134">
        <v>6.3</v>
      </c>
      <c r="G16" s="37">
        <v>4.5</v>
      </c>
      <c r="H16" s="37">
        <v>4.5</v>
      </c>
      <c r="I16" s="37">
        <v>6.8</v>
      </c>
      <c r="J16" s="37">
        <v>5.9</v>
      </c>
      <c r="K16" s="37">
        <v>8.8000000000000007</v>
      </c>
      <c r="L16" s="37">
        <v>4.8</v>
      </c>
      <c r="M16" s="37">
        <v>6.2</v>
      </c>
      <c r="N16" s="37">
        <v>5.2</v>
      </c>
      <c r="O16" s="134">
        <v>6.9</v>
      </c>
      <c r="P16" s="132">
        <v>1</v>
      </c>
      <c r="Q16" s="37">
        <v>7.6</v>
      </c>
    </row>
    <row r="17" spans="1:17" ht="14.25" x14ac:dyDescent="0.35">
      <c r="A17" s="25" t="s">
        <v>71</v>
      </c>
      <c r="B17" s="132">
        <v>1</v>
      </c>
      <c r="C17" s="38">
        <v>0</v>
      </c>
      <c r="D17" s="38">
        <v>0</v>
      </c>
      <c r="E17" s="38">
        <v>0</v>
      </c>
      <c r="F17" s="134">
        <v>8.6999999999999993</v>
      </c>
      <c r="G17" s="37">
        <v>3.2</v>
      </c>
      <c r="H17" s="37">
        <v>3.2</v>
      </c>
      <c r="I17" s="37">
        <v>7.8</v>
      </c>
      <c r="J17" s="37">
        <v>3.8</v>
      </c>
      <c r="K17" s="37">
        <v>4.9000000000000004</v>
      </c>
      <c r="L17" s="37">
        <v>4.3</v>
      </c>
      <c r="M17" s="37">
        <v>3.9</v>
      </c>
      <c r="N17" s="37">
        <v>4.5</v>
      </c>
      <c r="O17" s="134">
        <v>6.8</v>
      </c>
      <c r="P17" s="132">
        <v>0</v>
      </c>
      <c r="Q17" s="37">
        <v>7.1</v>
      </c>
    </row>
    <row r="18" spans="1:17" ht="14.25" x14ac:dyDescent="0.35">
      <c r="A18" s="25" t="s">
        <v>72</v>
      </c>
      <c r="B18" s="132">
        <v>4</v>
      </c>
      <c r="C18" s="38">
        <v>1</v>
      </c>
      <c r="D18" s="38">
        <v>1</v>
      </c>
      <c r="E18" s="38">
        <v>1</v>
      </c>
      <c r="F18" s="134">
        <v>5.7</v>
      </c>
      <c r="G18" s="37">
        <v>4</v>
      </c>
      <c r="H18" s="37">
        <v>3.3</v>
      </c>
      <c r="I18" s="37">
        <v>5.5</v>
      </c>
      <c r="J18" s="37">
        <v>5.0999999999999996</v>
      </c>
      <c r="K18" s="37">
        <v>6.2</v>
      </c>
      <c r="L18" s="37">
        <v>4.2</v>
      </c>
      <c r="M18" s="37">
        <v>6.2</v>
      </c>
      <c r="N18" s="37">
        <v>4.5</v>
      </c>
      <c r="O18" s="134">
        <v>6</v>
      </c>
      <c r="P18" s="132">
        <v>1</v>
      </c>
      <c r="Q18" s="37">
        <v>7.2</v>
      </c>
    </row>
    <row r="19" spans="1:17" ht="14.25" x14ac:dyDescent="0.35">
      <c r="A19" s="25" t="s">
        <v>73</v>
      </c>
      <c r="B19" s="132">
        <v>8</v>
      </c>
      <c r="C19" s="38">
        <v>0</v>
      </c>
      <c r="D19" s="38">
        <v>1</v>
      </c>
      <c r="E19" s="38">
        <v>0</v>
      </c>
      <c r="F19" s="134">
        <v>5.9</v>
      </c>
      <c r="G19" s="37">
        <v>4.0999999999999996</v>
      </c>
      <c r="H19" s="37">
        <v>3.5</v>
      </c>
      <c r="I19" s="37">
        <v>6.4</v>
      </c>
      <c r="J19" s="37">
        <v>5.5</v>
      </c>
      <c r="K19" s="37">
        <v>8.4</v>
      </c>
      <c r="L19" s="37">
        <v>5.7</v>
      </c>
      <c r="M19" s="37">
        <v>5.8</v>
      </c>
      <c r="N19" s="37">
        <v>4.8</v>
      </c>
      <c r="O19" s="134">
        <v>7.2</v>
      </c>
      <c r="P19" s="132">
        <v>0</v>
      </c>
      <c r="Q19" s="37">
        <v>8.1999999999999993</v>
      </c>
    </row>
    <row r="20" spans="1:17" ht="14.25" x14ac:dyDescent="0.35">
      <c r="A20" s="25" t="s">
        <v>74</v>
      </c>
      <c r="B20" s="132">
        <v>12</v>
      </c>
      <c r="C20" s="38">
        <v>1</v>
      </c>
      <c r="D20" s="38">
        <v>1</v>
      </c>
      <c r="E20" s="38">
        <v>0</v>
      </c>
      <c r="F20" s="134">
        <v>5.6</v>
      </c>
      <c r="G20" s="37">
        <v>3.4</v>
      </c>
      <c r="H20" s="37">
        <v>3.7</v>
      </c>
      <c r="I20" s="37">
        <v>5.7</v>
      </c>
      <c r="J20" s="37">
        <v>5.6</v>
      </c>
      <c r="K20" s="37">
        <v>9.1</v>
      </c>
      <c r="L20" s="37">
        <v>5</v>
      </c>
      <c r="M20" s="37">
        <v>6</v>
      </c>
      <c r="N20" s="37">
        <v>4.5</v>
      </c>
      <c r="O20" s="134">
        <v>6.4</v>
      </c>
      <c r="P20" s="132">
        <v>1</v>
      </c>
      <c r="Q20" s="37">
        <v>7.9</v>
      </c>
    </row>
    <row r="21" spans="1:17" ht="14.25" x14ac:dyDescent="0.35">
      <c r="A21" s="25" t="s">
        <v>75</v>
      </c>
      <c r="B21" s="132">
        <v>13</v>
      </c>
      <c r="C21" s="38">
        <v>0</v>
      </c>
      <c r="D21" s="38">
        <v>1</v>
      </c>
      <c r="E21" s="38">
        <v>0</v>
      </c>
      <c r="F21" s="134">
        <v>9.1</v>
      </c>
      <c r="G21" s="37">
        <v>4.5</v>
      </c>
      <c r="H21" s="37">
        <v>5.3</v>
      </c>
      <c r="I21" s="37">
        <v>5.3</v>
      </c>
      <c r="J21" s="37">
        <v>7.1</v>
      </c>
      <c r="K21" s="37">
        <v>8.4</v>
      </c>
      <c r="L21" s="37">
        <v>4.5</v>
      </c>
      <c r="M21" s="37">
        <v>6.1</v>
      </c>
      <c r="N21" s="37">
        <v>4.4000000000000004</v>
      </c>
      <c r="O21" s="134">
        <v>6</v>
      </c>
      <c r="P21" s="132">
        <v>1</v>
      </c>
      <c r="Q21" s="37">
        <v>8.8000000000000007</v>
      </c>
    </row>
    <row r="22" spans="1:17" ht="14.25" x14ac:dyDescent="0.35">
      <c r="A22" s="25" t="s">
        <v>76</v>
      </c>
      <c r="B22" s="132">
        <v>8</v>
      </c>
      <c r="C22" s="38">
        <v>0</v>
      </c>
      <c r="D22" s="38">
        <v>1</v>
      </c>
      <c r="E22" s="38">
        <v>0</v>
      </c>
      <c r="F22" s="134">
        <v>5.2</v>
      </c>
      <c r="G22" s="37">
        <v>3.8</v>
      </c>
      <c r="H22" s="37">
        <v>3.9</v>
      </c>
      <c r="I22" s="37">
        <v>4.3</v>
      </c>
      <c r="J22" s="37">
        <v>5</v>
      </c>
      <c r="K22" s="37">
        <v>8.4</v>
      </c>
      <c r="L22" s="37">
        <v>3.3</v>
      </c>
      <c r="M22" s="37">
        <v>4.9000000000000004</v>
      </c>
      <c r="N22" s="37">
        <v>3.3</v>
      </c>
      <c r="O22" s="134">
        <v>5.2</v>
      </c>
      <c r="P22" s="132">
        <v>0</v>
      </c>
      <c r="Q22" s="37">
        <v>7</v>
      </c>
    </row>
    <row r="23" spans="1:17" ht="14.25" x14ac:dyDescent="0.35">
      <c r="A23" s="25" t="s">
        <v>77</v>
      </c>
      <c r="B23" s="132">
        <v>12</v>
      </c>
      <c r="C23" s="38">
        <v>1</v>
      </c>
      <c r="D23" s="38">
        <v>1</v>
      </c>
      <c r="E23" s="38">
        <v>1</v>
      </c>
      <c r="F23" s="134">
        <v>9.6</v>
      </c>
      <c r="G23" s="37">
        <v>5.7</v>
      </c>
      <c r="H23" s="37">
        <v>5.4</v>
      </c>
      <c r="I23" s="37">
        <v>8.3000000000000007</v>
      </c>
      <c r="J23" s="37">
        <v>7.8</v>
      </c>
      <c r="K23" s="37">
        <v>4.5</v>
      </c>
      <c r="L23" s="37">
        <v>4.3</v>
      </c>
      <c r="M23" s="37">
        <v>3</v>
      </c>
      <c r="N23" s="37">
        <v>4.3</v>
      </c>
      <c r="O23" s="134">
        <v>7.7</v>
      </c>
      <c r="P23" s="132">
        <v>1</v>
      </c>
      <c r="Q23" s="37">
        <v>9.9</v>
      </c>
    </row>
    <row r="24" spans="1:17" ht="14.25" x14ac:dyDescent="0.35">
      <c r="A24" s="25" t="s">
        <v>78</v>
      </c>
      <c r="B24" s="132">
        <v>3</v>
      </c>
      <c r="C24" s="38">
        <v>0</v>
      </c>
      <c r="D24" s="38">
        <v>0</v>
      </c>
      <c r="E24" s="38">
        <v>1</v>
      </c>
      <c r="F24" s="134">
        <v>8.6</v>
      </c>
      <c r="G24" s="37">
        <v>3.6</v>
      </c>
      <c r="H24" s="37">
        <v>3.5</v>
      </c>
      <c r="I24" s="37">
        <v>7.3</v>
      </c>
      <c r="J24" s="37">
        <v>4.7</v>
      </c>
      <c r="K24" s="37">
        <v>3.7</v>
      </c>
      <c r="L24" s="37">
        <v>4.8</v>
      </c>
      <c r="M24" s="37">
        <v>3.4</v>
      </c>
      <c r="N24" s="37">
        <v>4</v>
      </c>
      <c r="O24" s="134">
        <v>5.0999999999999996</v>
      </c>
      <c r="P24" s="132">
        <v>1</v>
      </c>
      <c r="Q24" s="37">
        <v>8.1</v>
      </c>
    </row>
    <row r="25" spans="1:17" ht="14.25" x14ac:dyDescent="0.35">
      <c r="A25" s="25" t="s">
        <v>79</v>
      </c>
      <c r="B25" s="132">
        <v>10</v>
      </c>
      <c r="C25" s="38">
        <v>0</v>
      </c>
      <c r="D25" s="38">
        <v>1</v>
      </c>
      <c r="E25" s="38">
        <v>1</v>
      </c>
      <c r="F25" s="134">
        <v>9.3000000000000007</v>
      </c>
      <c r="G25" s="37">
        <v>2.4</v>
      </c>
      <c r="H25" s="37">
        <v>2.2000000000000002</v>
      </c>
      <c r="I25" s="37">
        <v>7.2</v>
      </c>
      <c r="J25" s="37">
        <v>4.5</v>
      </c>
      <c r="K25" s="37">
        <v>6.2</v>
      </c>
      <c r="L25" s="37">
        <v>6.7</v>
      </c>
      <c r="M25" s="37">
        <v>4.4000000000000004</v>
      </c>
      <c r="N25" s="37">
        <v>4.5</v>
      </c>
      <c r="O25" s="134">
        <v>7.2</v>
      </c>
      <c r="P25" s="132">
        <v>1</v>
      </c>
      <c r="Q25" s="37">
        <v>8</v>
      </c>
    </row>
    <row r="26" spans="1:17" ht="14.25" x14ac:dyDescent="0.35">
      <c r="A26" s="25" t="s">
        <v>80</v>
      </c>
      <c r="B26" s="132">
        <v>5</v>
      </c>
      <c r="C26" s="38">
        <v>0</v>
      </c>
      <c r="D26" s="38">
        <v>1</v>
      </c>
      <c r="E26" s="38">
        <v>0</v>
      </c>
      <c r="F26" s="134">
        <v>6</v>
      </c>
      <c r="G26" s="37">
        <v>4.0999999999999996</v>
      </c>
      <c r="H26" s="37">
        <v>3.5</v>
      </c>
      <c r="I26" s="37">
        <v>5.3</v>
      </c>
      <c r="J26" s="37">
        <v>5.3</v>
      </c>
      <c r="K26" s="37">
        <v>8</v>
      </c>
      <c r="L26" s="37">
        <v>4.7</v>
      </c>
      <c r="M26" s="37">
        <v>5.3</v>
      </c>
      <c r="N26" s="37">
        <v>4</v>
      </c>
      <c r="O26" s="134">
        <v>4.7</v>
      </c>
      <c r="P26" s="132">
        <v>0</v>
      </c>
      <c r="Q26" s="37">
        <v>5.5</v>
      </c>
    </row>
    <row r="27" spans="1:17" ht="14.25" x14ac:dyDescent="0.35">
      <c r="A27" s="25" t="s">
        <v>81</v>
      </c>
      <c r="B27" s="132">
        <v>3</v>
      </c>
      <c r="C27" s="38">
        <v>0</v>
      </c>
      <c r="D27" s="38">
        <v>1</v>
      </c>
      <c r="E27" s="38">
        <v>0</v>
      </c>
      <c r="F27" s="134">
        <v>6.4</v>
      </c>
      <c r="G27" s="37">
        <v>3.6</v>
      </c>
      <c r="H27" s="37">
        <v>4</v>
      </c>
      <c r="I27" s="37">
        <v>3.9</v>
      </c>
      <c r="J27" s="37">
        <v>5.3</v>
      </c>
      <c r="K27" s="37">
        <v>7.1</v>
      </c>
      <c r="L27" s="37">
        <v>5.6</v>
      </c>
      <c r="M27" s="37">
        <v>6.6</v>
      </c>
      <c r="N27" s="37">
        <v>3.9</v>
      </c>
      <c r="O27" s="134">
        <v>6.1</v>
      </c>
      <c r="P27" s="132">
        <v>0</v>
      </c>
      <c r="Q27" s="37">
        <v>7</v>
      </c>
    </row>
    <row r="28" spans="1:17" ht="14.25" x14ac:dyDescent="0.35">
      <c r="A28" s="25" t="s">
        <v>82</v>
      </c>
      <c r="B28" s="132">
        <v>9</v>
      </c>
      <c r="C28" s="38">
        <v>0</v>
      </c>
      <c r="D28" s="38">
        <v>0</v>
      </c>
      <c r="E28" s="38">
        <v>0</v>
      </c>
      <c r="F28" s="134">
        <v>8.5</v>
      </c>
      <c r="G28" s="37">
        <v>3</v>
      </c>
      <c r="H28" s="37">
        <v>4.0999999999999996</v>
      </c>
      <c r="I28" s="37">
        <v>7.6</v>
      </c>
      <c r="J28" s="37">
        <v>3.7</v>
      </c>
      <c r="K28" s="37">
        <v>4.8</v>
      </c>
      <c r="L28" s="37">
        <v>5.3</v>
      </c>
      <c r="M28" s="37">
        <v>3.8</v>
      </c>
      <c r="N28" s="37">
        <v>4.4000000000000004</v>
      </c>
      <c r="O28" s="134">
        <v>5.8</v>
      </c>
      <c r="P28" s="132">
        <v>1</v>
      </c>
      <c r="Q28" s="37">
        <v>7</v>
      </c>
    </row>
    <row r="29" spans="1:17" ht="14.25" x14ac:dyDescent="0.35">
      <c r="A29" s="25" t="s">
        <v>83</v>
      </c>
      <c r="B29" s="132">
        <v>4</v>
      </c>
      <c r="C29" s="38">
        <v>1</v>
      </c>
      <c r="D29" s="38">
        <v>1</v>
      </c>
      <c r="E29" s="38">
        <v>0</v>
      </c>
      <c r="F29" s="134">
        <v>7</v>
      </c>
      <c r="G29" s="37">
        <v>3.3</v>
      </c>
      <c r="H29" s="37">
        <v>2.6</v>
      </c>
      <c r="I29" s="37">
        <v>4.8</v>
      </c>
      <c r="J29" s="37">
        <v>4.2</v>
      </c>
      <c r="K29" s="37">
        <v>9</v>
      </c>
      <c r="L29" s="37">
        <v>4.3</v>
      </c>
      <c r="M29" s="37">
        <v>5.2</v>
      </c>
      <c r="N29" s="37">
        <v>3.7</v>
      </c>
      <c r="O29" s="134">
        <v>5.5</v>
      </c>
      <c r="P29" s="132">
        <v>0</v>
      </c>
      <c r="Q29" s="37">
        <v>5.6</v>
      </c>
    </row>
    <row r="30" spans="1:17" ht="14.25" x14ac:dyDescent="0.35">
      <c r="A30" s="25" t="s">
        <v>84</v>
      </c>
      <c r="B30" s="132">
        <v>13</v>
      </c>
      <c r="C30" s="38">
        <v>0</v>
      </c>
      <c r="D30" s="38">
        <v>0</v>
      </c>
      <c r="E30" s="38">
        <v>0</v>
      </c>
      <c r="F30" s="134">
        <v>8.5</v>
      </c>
      <c r="G30" s="37">
        <v>3</v>
      </c>
      <c r="H30" s="37">
        <v>2.2999999999999998</v>
      </c>
      <c r="I30" s="37">
        <v>7.6</v>
      </c>
      <c r="J30" s="37">
        <v>3.7</v>
      </c>
      <c r="K30" s="37">
        <v>4.8</v>
      </c>
      <c r="L30" s="37">
        <v>5.7</v>
      </c>
      <c r="M30" s="37">
        <v>3.8</v>
      </c>
      <c r="N30" s="37">
        <v>4.4000000000000004</v>
      </c>
      <c r="O30" s="134">
        <v>6</v>
      </c>
      <c r="P30" s="132">
        <v>0</v>
      </c>
      <c r="Q30" s="37">
        <v>7.2</v>
      </c>
    </row>
    <row r="31" spans="1:17" ht="14.25" x14ac:dyDescent="0.35">
      <c r="A31" s="25" t="s">
        <v>85</v>
      </c>
      <c r="B31" s="132">
        <v>4</v>
      </c>
      <c r="C31" s="38">
        <v>1</v>
      </c>
      <c r="D31" s="38">
        <v>1</v>
      </c>
      <c r="E31" s="38">
        <v>0</v>
      </c>
      <c r="F31" s="134">
        <v>7.6</v>
      </c>
      <c r="G31" s="37">
        <v>3.6</v>
      </c>
      <c r="H31" s="37">
        <v>5.0999999999999996</v>
      </c>
      <c r="I31" s="37">
        <v>4.2</v>
      </c>
      <c r="J31" s="37">
        <v>4.5999999999999996</v>
      </c>
      <c r="K31" s="37">
        <v>7.7</v>
      </c>
      <c r="L31" s="37">
        <v>4.7</v>
      </c>
      <c r="M31" s="37">
        <v>5.5</v>
      </c>
      <c r="N31" s="37">
        <v>3.5</v>
      </c>
      <c r="O31" s="134">
        <v>4</v>
      </c>
      <c r="P31" s="132">
        <v>0</v>
      </c>
      <c r="Q31" s="37">
        <v>6.2</v>
      </c>
    </row>
    <row r="32" spans="1:17" ht="14.25" x14ac:dyDescent="0.35">
      <c r="A32" s="25" t="s">
        <v>86</v>
      </c>
      <c r="B32" s="132">
        <v>13</v>
      </c>
      <c r="C32" s="38">
        <v>1</v>
      </c>
      <c r="D32" s="38">
        <v>0</v>
      </c>
      <c r="E32" s="38">
        <v>1</v>
      </c>
      <c r="F32" s="134">
        <v>6.9</v>
      </c>
      <c r="G32" s="37">
        <v>3.4</v>
      </c>
      <c r="H32" s="37">
        <v>4.5</v>
      </c>
      <c r="I32" s="37">
        <v>6.4</v>
      </c>
      <c r="J32" s="37">
        <v>4.7</v>
      </c>
      <c r="K32" s="37">
        <v>5.2</v>
      </c>
      <c r="L32" s="37">
        <v>3.7</v>
      </c>
      <c r="M32" s="37">
        <v>2.7</v>
      </c>
      <c r="N32" s="37">
        <v>3.3</v>
      </c>
      <c r="O32" s="134">
        <v>4.3</v>
      </c>
      <c r="P32" s="132">
        <v>0</v>
      </c>
      <c r="Q32" s="37">
        <v>7.1</v>
      </c>
    </row>
    <row r="33" spans="1:17" ht="14.25" x14ac:dyDescent="0.35">
      <c r="A33" s="25" t="s">
        <v>87</v>
      </c>
      <c r="B33" s="132">
        <v>2</v>
      </c>
      <c r="C33" s="38">
        <v>0</v>
      </c>
      <c r="D33" s="38">
        <v>1</v>
      </c>
      <c r="E33" s="38">
        <v>0</v>
      </c>
      <c r="F33" s="134">
        <v>8.1</v>
      </c>
      <c r="G33" s="37">
        <v>2.5</v>
      </c>
      <c r="H33" s="37">
        <v>2.2999999999999998</v>
      </c>
      <c r="I33" s="37">
        <v>5.0999999999999996</v>
      </c>
      <c r="J33" s="37">
        <v>3.8</v>
      </c>
      <c r="K33" s="37">
        <v>6.6</v>
      </c>
      <c r="L33" s="37">
        <v>3</v>
      </c>
      <c r="M33" s="37">
        <v>3.5</v>
      </c>
      <c r="N33" s="37">
        <v>3</v>
      </c>
      <c r="O33" s="134">
        <v>4.5</v>
      </c>
      <c r="P33" s="132">
        <v>0</v>
      </c>
      <c r="Q33" s="37">
        <v>6.2</v>
      </c>
    </row>
    <row r="34" spans="1:17" ht="14.25" x14ac:dyDescent="0.35">
      <c r="A34" s="25" t="s">
        <v>88</v>
      </c>
      <c r="B34" s="132">
        <v>15</v>
      </c>
      <c r="C34" s="38">
        <v>1</v>
      </c>
      <c r="D34" s="38">
        <v>1</v>
      </c>
      <c r="E34" s="38">
        <v>0</v>
      </c>
      <c r="F34" s="134">
        <v>6.7</v>
      </c>
      <c r="G34" s="37">
        <v>3.7</v>
      </c>
      <c r="H34" s="37">
        <v>5.3</v>
      </c>
      <c r="I34" s="37">
        <v>5.0999999999999996</v>
      </c>
      <c r="J34" s="37">
        <v>4.9000000000000004</v>
      </c>
      <c r="K34" s="37">
        <v>9.1999999999999993</v>
      </c>
      <c r="L34" s="37">
        <v>3.5</v>
      </c>
      <c r="M34" s="37">
        <v>4.5</v>
      </c>
      <c r="N34" s="37">
        <v>3.4</v>
      </c>
      <c r="O34" s="134">
        <v>5.3</v>
      </c>
      <c r="P34" s="132">
        <v>0</v>
      </c>
      <c r="Q34" s="37">
        <v>7.6</v>
      </c>
    </row>
    <row r="35" spans="1:17" ht="14.25" x14ac:dyDescent="0.35">
      <c r="A35" s="25" t="s">
        <v>89</v>
      </c>
      <c r="B35" s="132">
        <v>10</v>
      </c>
      <c r="C35" s="38">
        <v>1</v>
      </c>
      <c r="D35" s="38">
        <v>1</v>
      </c>
      <c r="E35" s="38">
        <v>0</v>
      </c>
      <c r="F35" s="134">
        <v>8</v>
      </c>
      <c r="G35" s="37">
        <v>3.3</v>
      </c>
      <c r="H35" s="37">
        <v>5.5</v>
      </c>
      <c r="I35" s="37">
        <v>4.5999999999999996</v>
      </c>
      <c r="J35" s="37">
        <v>4.7</v>
      </c>
      <c r="K35" s="37">
        <v>8.6999999999999993</v>
      </c>
      <c r="L35" s="37">
        <v>4.7</v>
      </c>
      <c r="M35" s="37">
        <v>6.6</v>
      </c>
      <c r="N35" s="37">
        <v>4.2</v>
      </c>
      <c r="O35" s="134">
        <v>5.7</v>
      </c>
      <c r="P35" s="132">
        <v>1</v>
      </c>
      <c r="Q35" s="37">
        <v>9</v>
      </c>
    </row>
    <row r="36" spans="1:17" ht="14.25" x14ac:dyDescent="0.35">
      <c r="A36" s="25" t="s">
        <v>90</v>
      </c>
      <c r="B36" s="132">
        <v>6</v>
      </c>
      <c r="C36" s="38">
        <v>0</v>
      </c>
      <c r="D36" s="38">
        <v>1</v>
      </c>
      <c r="E36" s="38">
        <v>0</v>
      </c>
      <c r="F36" s="134">
        <v>6.7</v>
      </c>
      <c r="G36" s="37">
        <v>4</v>
      </c>
      <c r="H36" s="37">
        <v>3</v>
      </c>
      <c r="I36" s="37">
        <v>5.4</v>
      </c>
      <c r="J36" s="37">
        <v>6.8</v>
      </c>
      <c r="K36" s="37">
        <v>8.4</v>
      </c>
      <c r="L36" s="37">
        <v>2.5</v>
      </c>
      <c r="M36" s="37">
        <v>4.3</v>
      </c>
      <c r="N36" s="37">
        <v>3.5</v>
      </c>
      <c r="O36" s="134">
        <v>5</v>
      </c>
      <c r="P36" s="132">
        <v>0</v>
      </c>
      <c r="Q36" s="37">
        <v>6.7</v>
      </c>
    </row>
    <row r="37" spans="1:17" ht="14.25" x14ac:dyDescent="0.35">
      <c r="A37" s="25" t="s">
        <v>91</v>
      </c>
      <c r="B37" s="132">
        <v>3</v>
      </c>
      <c r="C37" s="38">
        <v>0</v>
      </c>
      <c r="D37" s="38">
        <v>0</v>
      </c>
      <c r="E37" s="38">
        <v>0</v>
      </c>
      <c r="F37" s="134">
        <v>8.6999999999999993</v>
      </c>
      <c r="G37" s="37">
        <v>3.2</v>
      </c>
      <c r="H37" s="37">
        <v>3.5</v>
      </c>
      <c r="I37" s="37">
        <v>6.1</v>
      </c>
      <c r="J37" s="37">
        <v>2.9</v>
      </c>
      <c r="K37" s="37">
        <v>5.6</v>
      </c>
      <c r="L37" s="37">
        <v>3.1</v>
      </c>
      <c r="M37" s="37">
        <v>2.9</v>
      </c>
      <c r="N37" s="37">
        <v>2.5</v>
      </c>
      <c r="O37" s="134">
        <v>4.3</v>
      </c>
      <c r="P37" s="132">
        <v>0</v>
      </c>
      <c r="Q37" s="37">
        <v>7.1</v>
      </c>
    </row>
    <row r="38" spans="1:17" ht="14.25" x14ac:dyDescent="0.35">
      <c r="A38" s="25" t="s">
        <v>92</v>
      </c>
      <c r="B38" s="132">
        <v>9</v>
      </c>
      <c r="C38" s="38">
        <v>0</v>
      </c>
      <c r="D38" s="38">
        <v>0</v>
      </c>
      <c r="E38" s="38">
        <v>1</v>
      </c>
      <c r="F38" s="134">
        <v>9</v>
      </c>
      <c r="G38" s="37">
        <v>3.4</v>
      </c>
      <c r="H38" s="37">
        <v>3.9</v>
      </c>
      <c r="I38" s="37">
        <v>6</v>
      </c>
      <c r="J38" s="37">
        <v>4.5</v>
      </c>
      <c r="K38" s="37">
        <v>6.8</v>
      </c>
      <c r="L38" s="37">
        <v>3.9</v>
      </c>
      <c r="M38" s="37">
        <v>3.5</v>
      </c>
      <c r="N38" s="37">
        <v>3.5</v>
      </c>
      <c r="O38" s="134">
        <v>4.5999999999999996</v>
      </c>
      <c r="P38" s="132">
        <v>1</v>
      </c>
      <c r="Q38" s="37">
        <v>7.2</v>
      </c>
    </row>
    <row r="39" spans="1:17" ht="14.25" x14ac:dyDescent="0.35">
      <c r="A39" s="25" t="s">
        <v>93</v>
      </c>
      <c r="B39" s="132">
        <v>10</v>
      </c>
      <c r="C39" s="38">
        <v>0</v>
      </c>
      <c r="D39" s="38">
        <v>1</v>
      </c>
      <c r="E39" s="38">
        <v>1</v>
      </c>
      <c r="F39" s="134">
        <v>9.6</v>
      </c>
      <c r="G39" s="37">
        <v>4.0999999999999996</v>
      </c>
      <c r="H39" s="37">
        <v>2.9</v>
      </c>
      <c r="I39" s="37">
        <v>7.7</v>
      </c>
      <c r="J39" s="37">
        <v>5.5</v>
      </c>
      <c r="K39" s="37">
        <v>7.7</v>
      </c>
      <c r="L39" s="37">
        <v>5.2</v>
      </c>
      <c r="M39" s="37">
        <v>4.5999999999999996</v>
      </c>
      <c r="N39" s="37">
        <v>4.9000000000000004</v>
      </c>
      <c r="O39" s="134">
        <v>8.1</v>
      </c>
      <c r="P39" s="132">
        <v>1</v>
      </c>
      <c r="Q39" s="37">
        <v>9.9</v>
      </c>
    </row>
    <row r="40" spans="1:17" ht="14.25" x14ac:dyDescent="0.35">
      <c r="A40" s="25" t="s">
        <v>94</v>
      </c>
      <c r="B40" s="132">
        <v>12</v>
      </c>
      <c r="C40" s="38">
        <v>1</v>
      </c>
      <c r="D40" s="38">
        <v>1</v>
      </c>
      <c r="E40" s="38">
        <v>0</v>
      </c>
      <c r="F40" s="134">
        <v>8.1999999999999993</v>
      </c>
      <c r="G40" s="37">
        <v>3.6</v>
      </c>
      <c r="H40" s="37">
        <v>5.8</v>
      </c>
      <c r="I40" s="37">
        <v>4.9000000000000004</v>
      </c>
      <c r="J40" s="37">
        <v>5</v>
      </c>
      <c r="K40" s="37">
        <v>9</v>
      </c>
      <c r="L40" s="37">
        <v>4.7</v>
      </c>
      <c r="M40" s="37">
        <v>6.9</v>
      </c>
      <c r="N40" s="37">
        <v>4.5</v>
      </c>
      <c r="O40" s="134">
        <v>6.2</v>
      </c>
      <c r="P40" s="132">
        <v>0</v>
      </c>
      <c r="Q40" s="37">
        <v>7.6</v>
      </c>
    </row>
    <row r="41" spans="1:17" ht="14.25" x14ac:dyDescent="0.35">
      <c r="A41" s="25" t="s">
        <v>95</v>
      </c>
      <c r="B41" s="132">
        <v>9</v>
      </c>
      <c r="C41" s="38">
        <v>0</v>
      </c>
      <c r="D41" s="38">
        <v>1</v>
      </c>
      <c r="E41" s="38">
        <v>0</v>
      </c>
      <c r="F41" s="134">
        <v>6.1</v>
      </c>
      <c r="G41" s="37">
        <v>4.9000000000000004</v>
      </c>
      <c r="H41" s="37">
        <v>5.0999999999999996</v>
      </c>
      <c r="I41" s="37">
        <v>3.9</v>
      </c>
      <c r="J41" s="37">
        <v>6.4</v>
      </c>
      <c r="K41" s="37">
        <v>8.1999999999999993</v>
      </c>
      <c r="L41" s="37">
        <v>4.5</v>
      </c>
      <c r="M41" s="37">
        <v>4.9000000000000004</v>
      </c>
      <c r="N41" s="37">
        <v>3.2</v>
      </c>
      <c r="O41" s="134">
        <v>4.8</v>
      </c>
      <c r="P41" s="132">
        <v>0</v>
      </c>
      <c r="Q41" s="37">
        <v>5.8</v>
      </c>
    </row>
    <row r="42" spans="1:17" ht="14.25" x14ac:dyDescent="0.35">
      <c r="A42" s="25" t="s">
        <v>96</v>
      </c>
      <c r="B42" s="132">
        <v>6</v>
      </c>
      <c r="C42" s="38">
        <v>1</v>
      </c>
      <c r="D42" s="38">
        <v>1</v>
      </c>
      <c r="E42" s="38">
        <v>0</v>
      </c>
      <c r="F42" s="134">
        <v>8.3000000000000007</v>
      </c>
      <c r="G42" s="37">
        <v>3.4</v>
      </c>
      <c r="H42" s="37">
        <v>3.1</v>
      </c>
      <c r="I42" s="37">
        <v>4.5999999999999996</v>
      </c>
      <c r="J42" s="37">
        <v>5.2</v>
      </c>
      <c r="K42" s="37">
        <v>9.1</v>
      </c>
      <c r="L42" s="37">
        <v>4.5999999999999996</v>
      </c>
      <c r="M42" s="37">
        <v>5.8</v>
      </c>
      <c r="N42" s="37">
        <v>3.9</v>
      </c>
      <c r="O42" s="134">
        <v>5.5</v>
      </c>
      <c r="P42" s="132">
        <v>1</v>
      </c>
      <c r="Q42" s="37">
        <v>8.4</v>
      </c>
    </row>
    <row r="43" spans="1:17" ht="14.25" x14ac:dyDescent="0.35">
      <c r="A43" s="25" t="s">
        <v>97</v>
      </c>
      <c r="B43" s="132">
        <v>2</v>
      </c>
      <c r="C43" s="38">
        <v>1</v>
      </c>
      <c r="D43" s="38">
        <v>0</v>
      </c>
      <c r="E43" s="38">
        <v>1</v>
      </c>
      <c r="F43" s="134">
        <v>9.4</v>
      </c>
      <c r="G43" s="37">
        <v>3.8</v>
      </c>
      <c r="H43" s="37">
        <v>3.8</v>
      </c>
      <c r="I43" s="37">
        <v>6.5</v>
      </c>
      <c r="J43" s="37">
        <v>4.9000000000000004</v>
      </c>
      <c r="K43" s="37">
        <v>8.5</v>
      </c>
      <c r="L43" s="37">
        <v>4.0999999999999996</v>
      </c>
      <c r="M43" s="37">
        <v>4.5</v>
      </c>
      <c r="N43" s="37">
        <v>4.0999999999999996</v>
      </c>
      <c r="O43" s="134">
        <v>5.4</v>
      </c>
      <c r="P43" s="132">
        <v>1</v>
      </c>
      <c r="Q43" s="37">
        <v>7.9</v>
      </c>
    </row>
    <row r="44" spans="1:17" ht="14.25" x14ac:dyDescent="0.35">
      <c r="A44" s="25" t="s">
        <v>98</v>
      </c>
      <c r="B44" s="132">
        <v>10</v>
      </c>
      <c r="C44" s="38">
        <v>0</v>
      </c>
      <c r="D44" s="38">
        <v>0</v>
      </c>
      <c r="E44" s="38">
        <v>1</v>
      </c>
      <c r="F44" s="134">
        <v>9.3000000000000007</v>
      </c>
      <c r="G44" s="37">
        <v>5.0999999999999996</v>
      </c>
      <c r="H44" s="37">
        <v>5.8</v>
      </c>
      <c r="I44" s="37">
        <v>6.6</v>
      </c>
      <c r="J44" s="37">
        <v>6.3</v>
      </c>
      <c r="K44" s="37">
        <v>7.4</v>
      </c>
      <c r="L44" s="37">
        <v>4.5999999999999996</v>
      </c>
      <c r="M44" s="37">
        <v>4.5999999999999996</v>
      </c>
      <c r="N44" s="37">
        <v>4.3</v>
      </c>
      <c r="O44" s="134">
        <v>6.8</v>
      </c>
      <c r="P44" s="132">
        <v>1</v>
      </c>
      <c r="Q44" s="37">
        <v>7.6</v>
      </c>
    </row>
    <row r="45" spans="1:17" ht="14.25" x14ac:dyDescent="0.35">
      <c r="A45" s="25" t="s">
        <v>99</v>
      </c>
      <c r="B45" s="132">
        <v>15</v>
      </c>
      <c r="C45" s="38">
        <v>1</v>
      </c>
      <c r="D45" s="38">
        <v>1</v>
      </c>
      <c r="E45" s="38">
        <v>1</v>
      </c>
      <c r="F45" s="134">
        <v>5.0999999999999996</v>
      </c>
      <c r="G45" s="37">
        <v>5.0999999999999996</v>
      </c>
      <c r="H45" s="37">
        <v>4.4000000000000004</v>
      </c>
      <c r="I45" s="37">
        <v>5.4</v>
      </c>
      <c r="J45" s="37">
        <v>7.8</v>
      </c>
      <c r="K45" s="37">
        <v>5.9</v>
      </c>
      <c r="L45" s="37">
        <v>4.9000000000000004</v>
      </c>
      <c r="M45" s="37">
        <v>6.3</v>
      </c>
      <c r="N45" s="37">
        <v>4.5</v>
      </c>
      <c r="O45" s="134">
        <v>6.9</v>
      </c>
      <c r="P45" s="132">
        <v>1</v>
      </c>
      <c r="Q45" s="37">
        <v>8.4</v>
      </c>
    </row>
    <row r="46" spans="1:17" ht="14.25" x14ac:dyDescent="0.35">
      <c r="A46" s="25" t="s">
        <v>100</v>
      </c>
      <c r="B46" s="132">
        <v>6</v>
      </c>
      <c r="C46" s="38">
        <v>1</v>
      </c>
      <c r="D46" s="38">
        <v>0</v>
      </c>
      <c r="E46" s="38">
        <v>0</v>
      </c>
      <c r="F46" s="134">
        <v>8</v>
      </c>
      <c r="G46" s="37">
        <v>2.5</v>
      </c>
      <c r="H46" s="37">
        <v>3.6</v>
      </c>
      <c r="I46" s="37">
        <v>7.7</v>
      </c>
      <c r="J46" s="37">
        <v>3</v>
      </c>
      <c r="K46" s="37">
        <v>5.2</v>
      </c>
      <c r="L46" s="37">
        <v>4.3</v>
      </c>
      <c r="M46" s="37">
        <v>4.2</v>
      </c>
      <c r="N46" s="37">
        <v>4.7</v>
      </c>
      <c r="O46" s="134">
        <v>6.5</v>
      </c>
      <c r="P46" s="132">
        <v>0</v>
      </c>
      <c r="Q46" s="37">
        <v>6.5</v>
      </c>
    </row>
    <row r="47" spans="1:17" ht="14.25" x14ac:dyDescent="0.35">
      <c r="A47" s="25" t="s">
        <v>101</v>
      </c>
      <c r="B47" s="132">
        <v>5</v>
      </c>
      <c r="C47" s="38">
        <v>0</v>
      </c>
      <c r="D47" s="38">
        <v>1</v>
      </c>
      <c r="E47" s="38">
        <v>0</v>
      </c>
      <c r="F47" s="134">
        <v>5.9</v>
      </c>
      <c r="G47" s="37">
        <v>4.0999999999999996</v>
      </c>
      <c r="H47" s="37">
        <v>5.8</v>
      </c>
      <c r="I47" s="37">
        <v>6.4</v>
      </c>
      <c r="J47" s="37">
        <v>5.5</v>
      </c>
      <c r="K47" s="37">
        <v>8.4</v>
      </c>
      <c r="L47" s="37">
        <v>5.2</v>
      </c>
      <c r="M47" s="37">
        <v>5.8</v>
      </c>
      <c r="N47" s="37">
        <v>4.8</v>
      </c>
      <c r="O47" s="134">
        <v>5.9</v>
      </c>
      <c r="P47" s="132">
        <v>1</v>
      </c>
      <c r="Q47" s="37">
        <v>7.7</v>
      </c>
    </row>
    <row r="48" spans="1:17" ht="14.25" x14ac:dyDescent="0.35">
      <c r="A48" s="25" t="s">
        <v>102</v>
      </c>
      <c r="B48" s="132">
        <v>4</v>
      </c>
      <c r="C48" s="38">
        <v>1</v>
      </c>
      <c r="D48" s="38">
        <v>0</v>
      </c>
      <c r="E48" s="38">
        <v>1</v>
      </c>
      <c r="F48" s="134">
        <v>10</v>
      </c>
      <c r="G48" s="37">
        <v>4.3</v>
      </c>
      <c r="H48" s="37">
        <v>2.9</v>
      </c>
      <c r="I48" s="37">
        <v>5.4</v>
      </c>
      <c r="J48" s="37">
        <v>4.5</v>
      </c>
      <c r="K48" s="37">
        <v>3.8</v>
      </c>
      <c r="L48" s="37">
        <v>5</v>
      </c>
      <c r="M48" s="37">
        <v>4</v>
      </c>
      <c r="N48" s="37">
        <v>3.5</v>
      </c>
      <c r="O48" s="134">
        <v>6.3</v>
      </c>
      <c r="P48" s="132">
        <v>1</v>
      </c>
      <c r="Q48" s="37">
        <v>8</v>
      </c>
    </row>
    <row r="49" spans="1:17" ht="14.25" x14ac:dyDescent="0.35">
      <c r="A49" s="25" t="s">
        <v>103</v>
      </c>
      <c r="B49" s="132">
        <v>8</v>
      </c>
      <c r="C49" s="38">
        <v>1</v>
      </c>
      <c r="D49" s="38">
        <v>1</v>
      </c>
      <c r="E49" s="38">
        <v>0</v>
      </c>
      <c r="F49" s="134">
        <v>5.7</v>
      </c>
      <c r="G49" s="37">
        <v>3.8</v>
      </c>
      <c r="H49" s="37">
        <v>5.7</v>
      </c>
      <c r="I49" s="37">
        <v>5.7</v>
      </c>
      <c r="J49" s="37">
        <v>6</v>
      </c>
      <c r="K49" s="37">
        <v>8.1999999999999993</v>
      </c>
      <c r="L49" s="37">
        <v>6.5</v>
      </c>
      <c r="M49" s="37">
        <v>7.3</v>
      </c>
      <c r="N49" s="37">
        <v>5.2</v>
      </c>
      <c r="O49" s="134">
        <v>7.5</v>
      </c>
      <c r="P49" s="132">
        <v>1</v>
      </c>
      <c r="Q49" s="37">
        <v>7.1</v>
      </c>
    </row>
    <row r="50" spans="1:17" ht="14.25" x14ac:dyDescent="0.35">
      <c r="A50" s="25" t="s">
        <v>104</v>
      </c>
      <c r="B50" s="132">
        <v>13</v>
      </c>
      <c r="C50" s="38">
        <v>0</v>
      </c>
      <c r="D50" s="38">
        <v>1</v>
      </c>
      <c r="E50" s="38">
        <v>1</v>
      </c>
      <c r="F50" s="134">
        <v>9.9</v>
      </c>
      <c r="G50" s="37">
        <v>3.7</v>
      </c>
      <c r="H50" s="37">
        <v>4.2</v>
      </c>
      <c r="I50" s="37">
        <v>7</v>
      </c>
      <c r="J50" s="37">
        <v>6.7</v>
      </c>
      <c r="K50" s="37">
        <v>6.8</v>
      </c>
      <c r="L50" s="37">
        <v>4.5</v>
      </c>
      <c r="M50" s="37">
        <v>3.4</v>
      </c>
      <c r="N50" s="37">
        <v>3.9</v>
      </c>
      <c r="O50" s="134">
        <v>6.1</v>
      </c>
      <c r="P50" s="132">
        <v>1</v>
      </c>
      <c r="Q50" s="37">
        <v>8.5</v>
      </c>
    </row>
    <row r="51" spans="1:17" ht="14.25" x14ac:dyDescent="0.35">
      <c r="A51" s="25" t="s">
        <v>105</v>
      </c>
      <c r="B51" s="132">
        <v>3</v>
      </c>
      <c r="C51" s="38">
        <v>1</v>
      </c>
      <c r="D51" s="38">
        <v>0</v>
      </c>
      <c r="E51" s="38">
        <v>1</v>
      </c>
      <c r="F51" s="134">
        <v>7.9</v>
      </c>
      <c r="G51" s="37">
        <v>3.9</v>
      </c>
      <c r="H51" s="37">
        <v>4.4000000000000004</v>
      </c>
      <c r="I51" s="37">
        <v>6.9</v>
      </c>
      <c r="J51" s="37">
        <v>5.8</v>
      </c>
      <c r="K51" s="37">
        <v>4.7</v>
      </c>
      <c r="L51" s="37">
        <v>4.0999999999999996</v>
      </c>
      <c r="M51" s="37">
        <v>4.2</v>
      </c>
      <c r="N51" s="37">
        <v>4.3</v>
      </c>
      <c r="O51" s="134">
        <v>5.8</v>
      </c>
      <c r="P51" s="132">
        <v>1</v>
      </c>
      <c r="Q51" s="37">
        <v>7.6</v>
      </c>
    </row>
    <row r="52" spans="1:17" ht="14.25" x14ac:dyDescent="0.35">
      <c r="A52" s="25" t="s">
        <v>106</v>
      </c>
      <c r="B52" s="132">
        <v>10</v>
      </c>
      <c r="C52" s="38">
        <v>0</v>
      </c>
      <c r="D52" s="38">
        <v>1</v>
      </c>
      <c r="E52" s="38">
        <v>0</v>
      </c>
      <c r="F52" s="134">
        <v>6.7</v>
      </c>
      <c r="G52" s="37">
        <v>3.6</v>
      </c>
      <c r="H52" s="37">
        <v>3.4</v>
      </c>
      <c r="I52" s="37">
        <v>4.7</v>
      </c>
      <c r="J52" s="37">
        <v>4.8</v>
      </c>
      <c r="K52" s="37">
        <v>7.2</v>
      </c>
      <c r="L52" s="37">
        <v>4</v>
      </c>
      <c r="M52" s="37">
        <v>3.6</v>
      </c>
      <c r="N52" s="37">
        <v>2.8</v>
      </c>
      <c r="O52" s="134">
        <v>4.2</v>
      </c>
      <c r="P52" s="132">
        <v>1</v>
      </c>
      <c r="Q52" s="37">
        <v>7.2</v>
      </c>
    </row>
    <row r="53" spans="1:17" ht="14.25" x14ac:dyDescent="0.35">
      <c r="A53" s="25" t="s">
        <v>107</v>
      </c>
      <c r="B53" s="132">
        <v>7</v>
      </c>
      <c r="C53" s="38">
        <v>1</v>
      </c>
      <c r="D53" s="38">
        <v>0</v>
      </c>
      <c r="E53" s="38">
        <v>0</v>
      </c>
      <c r="F53" s="134">
        <v>8.1999999999999993</v>
      </c>
      <c r="G53" s="37">
        <v>2.7</v>
      </c>
      <c r="H53" s="37">
        <v>2.7</v>
      </c>
      <c r="I53" s="37">
        <v>7.9</v>
      </c>
      <c r="J53" s="37">
        <v>3.1</v>
      </c>
      <c r="K53" s="37">
        <v>5.3</v>
      </c>
      <c r="L53" s="37">
        <v>4.5</v>
      </c>
      <c r="M53" s="37">
        <v>4.3</v>
      </c>
      <c r="N53" s="37">
        <v>4.9000000000000004</v>
      </c>
      <c r="O53" s="134">
        <v>7.4</v>
      </c>
      <c r="P53" s="132">
        <v>1</v>
      </c>
      <c r="Q53" s="37">
        <v>8.1999999999999993</v>
      </c>
    </row>
    <row r="54" spans="1:17" ht="14.25" x14ac:dyDescent="0.35">
      <c r="A54" s="25" t="s">
        <v>108</v>
      </c>
      <c r="B54" s="132">
        <v>8</v>
      </c>
      <c r="C54" s="38">
        <v>0</v>
      </c>
      <c r="D54" s="38">
        <v>1</v>
      </c>
      <c r="E54" s="38">
        <v>1</v>
      </c>
      <c r="F54" s="134">
        <v>9.4</v>
      </c>
      <c r="G54" s="37">
        <v>2.5</v>
      </c>
      <c r="H54" s="37">
        <v>3.2</v>
      </c>
      <c r="I54" s="37">
        <v>7.3</v>
      </c>
      <c r="J54" s="37">
        <v>4.5999999999999996</v>
      </c>
      <c r="K54" s="37">
        <v>6.3</v>
      </c>
      <c r="L54" s="37">
        <v>4.7</v>
      </c>
      <c r="M54" s="37">
        <v>4.5999999999999996</v>
      </c>
      <c r="N54" s="37">
        <v>4.5999999999999996</v>
      </c>
      <c r="O54" s="134">
        <v>6.1</v>
      </c>
      <c r="P54" s="132">
        <v>1</v>
      </c>
      <c r="Q54" s="37">
        <v>9</v>
      </c>
    </row>
    <row r="55" spans="1:17" ht="14.25" x14ac:dyDescent="0.35">
      <c r="A55" s="25" t="s">
        <v>109</v>
      </c>
      <c r="B55" s="132">
        <v>11</v>
      </c>
      <c r="C55" s="38">
        <v>1</v>
      </c>
      <c r="D55" s="38">
        <v>0</v>
      </c>
      <c r="E55" s="38">
        <v>1</v>
      </c>
      <c r="F55" s="134">
        <v>6.9</v>
      </c>
      <c r="G55" s="37">
        <v>3.4</v>
      </c>
      <c r="H55" s="37">
        <v>3.3</v>
      </c>
      <c r="I55" s="37">
        <v>6.4</v>
      </c>
      <c r="J55" s="37">
        <v>4.7</v>
      </c>
      <c r="K55" s="37">
        <v>5.2</v>
      </c>
      <c r="L55" s="37">
        <v>3.2</v>
      </c>
      <c r="M55" s="37">
        <v>2.7</v>
      </c>
      <c r="N55" s="37">
        <v>3.3</v>
      </c>
      <c r="O55" s="134">
        <v>4.4000000000000004</v>
      </c>
      <c r="P55" s="132">
        <v>1</v>
      </c>
      <c r="Q55" s="37">
        <v>7.2</v>
      </c>
    </row>
    <row r="56" spans="1:17" ht="14.25" x14ac:dyDescent="0.35">
      <c r="A56" s="25" t="s">
        <v>110</v>
      </c>
      <c r="B56" s="132">
        <v>14</v>
      </c>
      <c r="C56" s="38">
        <v>1</v>
      </c>
      <c r="D56" s="38">
        <v>1</v>
      </c>
      <c r="E56" s="38">
        <v>0</v>
      </c>
      <c r="F56" s="134">
        <v>8</v>
      </c>
      <c r="G56" s="37">
        <v>3.3</v>
      </c>
      <c r="H56" s="37">
        <v>3.2</v>
      </c>
      <c r="I56" s="37">
        <v>4.5999999999999996</v>
      </c>
      <c r="J56" s="37">
        <v>4.7</v>
      </c>
      <c r="K56" s="37">
        <v>8.6999999999999993</v>
      </c>
      <c r="L56" s="37">
        <v>4.9000000000000004</v>
      </c>
      <c r="M56" s="37">
        <v>6.6</v>
      </c>
      <c r="N56" s="37">
        <v>4.2</v>
      </c>
      <c r="O56" s="134">
        <v>5.8</v>
      </c>
      <c r="P56" s="132">
        <v>1</v>
      </c>
      <c r="Q56" s="37">
        <v>8.1</v>
      </c>
    </row>
    <row r="57" spans="1:17" ht="14.25" x14ac:dyDescent="0.35">
      <c r="A57" s="25" t="s">
        <v>111</v>
      </c>
      <c r="B57" s="132">
        <v>11</v>
      </c>
      <c r="C57" s="38">
        <v>1</v>
      </c>
      <c r="D57" s="38">
        <v>0</v>
      </c>
      <c r="E57" s="38">
        <v>0</v>
      </c>
      <c r="F57" s="134">
        <v>9.3000000000000007</v>
      </c>
      <c r="G57" s="37">
        <v>3.8</v>
      </c>
      <c r="H57" s="37">
        <v>3.7</v>
      </c>
      <c r="I57" s="37">
        <v>6.4</v>
      </c>
      <c r="J57" s="37">
        <v>5.5</v>
      </c>
      <c r="K57" s="37">
        <v>7.4</v>
      </c>
      <c r="L57" s="37">
        <v>4.0999999999999996</v>
      </c>
      <c r="M57" s="37">
        <v>3.2</v>
      </c>
      <c r="N57" s="37">
        <v>3.4</v>
      </c>
      <c r="O57" s="134">
        <v>5.7</v>
      </c>
      <c r="P57" s="132">
        <v>1</v>
      </c>
      <c r="Q57" s="37">
        <v>8.9</v>
      </c>
    </row>
    <row r="58" spans="1:17" ht="14.25" x14ac:dyDescent="0.35">
      <c r="A58" s="25" t="s">
        <v>112</v>
      </c>
      <c r="B58" s="132">
        <v>14</v>
      </c>
      <c r="C58" s="38">
        <v>0</v>
      </c>
      <c r="D58" s="38">
        <v>1</v>
      </c>
      <c r="E58" s="38">
        <v>1</v>
      </c>
      <c r="F58" s="134">
        <v>7.4</v>
      </c>
      <c r="G58" s="37">
        <v>5.0999999999999996</v>
      </c>
      <c r="H58" s="37">
        <v>4.5</v>
      </c>
      <c r="I58" s="37">
        <v>7.2</v>
      </c>
      <c r="J58" s="37">
        <v>6.9</v>
      </c>
      <c r="K58" s="37">
        <v>9.6</v>
      </c>
      <c r="L58" s="37">
        <v>5.7</v>
      </c>
      <c r="M58" s="37">
        <v>6.5</v>
      </c>
      <c r="N58" s="37">
        <v>5.5</v>
      </c>
      <c r="O58" s="134">
        <v>7.7</v>
      </c>
      <c r="P58" s="132">
        <v>1</v>
      </c>
      <c r="Q58" s="37">
        <v>8.8000000000000007</v>
      </c>
    </row>
    <row r="59" spans="1:17" ht="14.25" x14ac:dyDescent="0.35">
      <c r="A59" s="25" t="s">
        <v>113</v>
      </c>
      <c r="B59" s="132">
        <v>1</v>
      </c>
      <c r="C59" s="38">
        <v>1</v>
      </c>
      <c r="D59" s="38">
        <v>0</v>
      </c>
      <c r="E59" s="38">
        <v>0</v>
      </c>
      <c r="F59" s="134">
        <v>7.6</v>
      </c>
      <c r="G59" s="37">
        <v>3.6</v>
      </c>
      <c r="H59" s="37">
        <v>5.6</v>
      </c>
      <c r="I59" s="37">
        <v>6.6</v>
      </c>
      <c r="J59" s="37">
        <v>5.4</v>
      </c>
      <c r="K59" s="37">
        <v>4.4000000000000004</v>
      </c>
      <c r="L59" s="37">
        <v>4.5999999999999996</v>
      </c>
      <c r="M59" s="37">
        <v>3.9</v>
      </c>
      <c r="N59" s="37">
        <v>4</v>
      </c>
      <c r="O59" s="134">
        <v>5.8</v>
      </c>
      <c r="P59" s="132">
        <v>1</v>
      </c>
      <c r="Q59" s="37">
        <v>7.5</v>
      </c>
    </row>
    <row r="60" spans="1:17" ht="14.25" x14ac:dyDescent="0.35">
      <c r="A60" s="25" t="s">
        <v>114</v>
      </c>
      <c r="B60" s="132">
        <v>1</v>
      </c>
      <c r="C60" s="38">
        <v>1</v>
      </c>
      <c r="D60" s="38">
        <v>0</v>
      </c>
      <c r="E60" s="38">
        <v>0</v>
      </c>
      <c r="F60" s="134">
        <v>10</v>
      </c>
      <c r="G60" s="37">
        <v>4.3</v>
      </c>
      <c r="H60" s="37">
        <v>4.2</v>
      </c>
      <c r="I60" s="37">
        <v>5.4</v>
      </c>
      <c r="J60" s="37">
        <v>4.5</v>
      </c>
      <c r="K60" s="37">
        <v>3.8</v>
      </c>
      <c r="L60" s="37">
        <v>3.7</v>
      </c>
      <c r="M60" s="37">
        <v>4</v>
      </c>
      <c r="N60" s="37">
        <v>3.5</v>
      </c>
      <c r="O60" s="134">
        <v>3.7</v>
      </c>
      <c r="P60" s="132">
        <v>0</v>
      </c>
      <c r="Q60" s="37">
        <v>7</v>
      </c>
    </row>
    <row r="61" spans="1:17" ht="14.25" x14ac:dyDescent="0.35">
      <c r="A61" s="25" t="s">
        <v>115</v>
      </c>
      <c r="B61" s="132">
        <v>6</v>
      </c>
      <c r="C61" s="38">
        <v>1</v>
      </c>
      <c r="D61" s="38">
        <v>1</v>
      </c>
      <c r="E61" s="38">
        <v>0</v>
      </c>
      <c r="F61" s="134">
        <v>9.9</v>
      </c>
      <c r="G61" s="37">
        <v>2.8</v>
      </c>
      <c r="H61" s="37">
        <v>2.6</v>
      </c>
      <c r="I61" s="37">
        <v>5.8</v>
      </c>
      <c r="J61" s="37">
        <v>3.5</v>
      </c>
      <c r="K61" s="37">
        <v>5.4</v>
      </c>
      <c r="L61" s="37">
        <v>5.6</v>
      </c>
      <c r="M61" s="37">
        <v>4.9000000000000004</v>
      </c>
      <c r="N61" s="37">
        <v>4</v>
      </c>
      <c r="O61" s="134">
        <v>6.9</v>
      </c>
      <c r="P61" s="132">
        <v>1</v>
      </c>
      <c r="Q61" s="37">
        <v>8.5</v>
      </c>
    </row>
    <row r="62" spans="1:17" ht="14.25" x14ac:dyDescent="0.35">
      <c r="A62" s="25" t="s">
        <v>116</v>
      </c>
      <c r="B62" s="132">
        <v>5</v>
      </c>
      <c r="C62" s="38">
        <v>0</v>
      </c>
      <c r="D62" s="38">
        <v>0</v>
      </c>
      <c r="E62" s="38">
        <v>0</v>
      </c>
      <c r="F62" s="134">
        <v>8.6999999999999993</v>
      </c>
      <c r="G62" s="37">
        <v>3.2</v>
      </c>
      <c r="H62" s="37">
        <v>2.8</v>
      </c>
      <c r="I62" s="37">
        <v>7.8</v>
      </c>
      <c r="J62" s="37">
        <v>3.8</v>
      </c>
      <c r="K62" s="37">
        <v>4.9000000000000004</v>
      </c>
      <c r="L62" s="37">
        <v>5.4</v>
      </c>
      <c r="M62" s="37">
        <v>3.9</v>
      </c>
      <c r="N62" s="37">
        <v>4.5</v>
      </c>
      <c r="O62" s="134">
        <v>6.1</v>
      </c>
      <c r="P62" s="132">
        <v>0</v>
      </c>
      <c r="Q62" s="37">
        <v>7.2</v>
      </c>
    </row>
    <row r="63" spans="1:17" ht="14.25" x14ac:dyDescent="0.35">
      <c r="A63" s="25" t="s">
        <v>117</v>
      </c>
      <c r="B63" s="132">
        <v>13</v>
      </c>
      <c r="C63" s="38">
        <v>0</v>
      </c>
      <c r="D63" s="38">
        <v>1</v>
      </c>
      <c r="E63" s="38">
        <v>1</v>
      </c>
      <c r="F63" s="134">
        <v>8.4</v>
      </c>
      <c r="G63" s="37">
        <v>3.8</v>
      </c>
      <c r="H63" s="37">
        <v>4.5</v>
      </c>
      <c r="I63" s="37">
        <v>4.7</v>
      </c>
      <c r="J63" s="37">
        <v>5.9</v>
      </c>
      <c r="K63" s="37">
        <v>6.7</v>
      </c>
      <c r="L63" s="37">
        <v>2.7</v>
      </c>
      <c r="M63" s="37">
        <v>5</v>
      </c>
      <c r="N63" s="37">
        <v>3.6</v>
      </c>
      <c r="O63" s="134">
        <v>5</v>
      </c>
      <c r="P63" s="132">
        <v>1</v>
      </c>
      <c r="Q63" s="37">
        <v>8.8000000000000007</v>
      </c>
    </row>
    <row r="64" spans="1:17" ht="14.25" x14ac:dyDescent="0.35">
      <c r="A64" s="25" t="s">
        <v>118</v>
      </c>
      <c r="B64" s="132">
        <v>2</v>
      </c>
      <c r="C64" s="38">
        <v>0</v>
      </c>
      <c r="D64" s="38">
        <v>0</v>
      </c>
      <c r="E64" s="38">
        <v>1</v>
      </c>
      <c r="F64" s="134">
        <v>8.8000000000000007</v>
      </c>
      <c r="G64" s="37">
        <v>3.9</v>
      </c>
      <c r="H64" s="37">
        <v>4.3</v>
      </c>
      <c r="I64" s="37">
        <v>4.7</v>
      </c>
      <c r="J64" s="37">
        <v>4.8</v>
      </c>
      <c r="K64" s="37">
        <v>5.8</v>
      </c>
      <c r="L64" s="37">
        <v>4.4000000000000004</v>
      </c>
      <c r="M64" s="37">
        <v>3.7</v>
      </c>
      <c r="N64" s="37">
        <v>2.9</v>
      </c>
      <c r="O64" s="134">
        <v>5.0999999999999996</v>
      </c>
      <c r="P64" s="132">
        <v>0</v>
      </c>
      <c r="Q64" s="37">
        <v>8</v>
      </c>
    </row>
    <row r="65" spans="1:17" ht="14.25" x14ac:dyDescent="0.35">
      <c r="A65" s="25" t="s">
        <v>119</v>
      </c>
      <c r="B65" s="132">
        <v>11</v>
      </c>
      <c r="C65" s="38">
        <v>0</v>
      </c>
      <c r="D65" s="38">
        <v>1</v>
      </c>
      <c r="E65" s="38">
        <v>0</v>
      </c>
      <c r="F65" s="134">
        <v>7.7</v>
      </c>
      <c r="G65" s="37">
        <v>2.2000000000000002</v>
      </c>
      <c r="H65" s="37">
        <v>2.4</v>
      </c>
      <c r="I65" s="37">
        <v>4.7</v>
      </c>
      <c r="J65" s="37">
        <v>3.4</v>
      </c>
      <c r="K65" s="37">
        <v>6.2</v>
      </c>
      <c r="L65" s="37">
        <v>3.3</v>
      </c>
      <c r="M65" s="37">
        <v>3.1</v>
      </c>
      <c r="N65" s="37">
        <v>2.6</v>
      </c>
      <c r="O65" s="134">
        <v>4.5</v>
      </c>
      <c r="P65" s="132">
        <v>0</v>
      </c>
      <c r="Q65" s="37">
        <v>8.1</v>
      </c>
    </row>
    <row r="66" spans="1:17" ht="14.25" x14ac:dyDescent="0.35">
      <c r="A66" s="25" t="s">
        <v>120</v>
      </c>
      <c r="B66" s="132">
        <v>7</v>
      </c>
      <c r="C66" s="38">
        <v>0</v>
      </c>
      <c r="D66" s="38">
        <v>1</v>
      </c>
      <c r="E66" s="38">
        <v>0</v>
      </c>
      <c r="F66" s="134">
        <v>6.6</v>
      </c>
      <c r="G66" s="37">
        <v>3.6</v>
      </c>
      <c r="H66" s="37">
        <v>4.9000000000000004</v>
      </c>
      <c r="I66" s="37">
        <v>4.7</v>
      </c>
      <c r="J66" s="37">
        <v>4.8</v>
      </c>
      <c r="K66" s="37">
        <v>7.2</v>
      </c>
      <c r="L66" s="37">
        <v>3.5</v>
      </c>
      <c r="M66" s="37">
        <v>3.6</v>
      </c>
      <c r="N66" s="37">
        <v>2.8</v>
      </c>
      <c r="O66" s="134">
        <v>4.0999999999999996</v>
      </c>
      <c r="P66" s="132">
        <v>0</v>
      </c>
      <c r="Q66" s="37">
        <v>7.1</v>
      </c>
    </row>
    <row r="67" spans="1:17" ht="14.25" x14ac:dyDescent="0.35">
      <c r="A67" s="25" t="s">
        <v>121</v>
      </c>
      <c r="B67" s="132">
        <v>12</v>
      </c>
      <c r="C67" s="38">
        <v>1</v>
      </c>
      <c r="D67" s="38">
        <v>1</v>
      </c>
      <c r="E67" s="38">
        <v>0</v>
      </c>
      <c r="F67" s="134">
        <v>5.7</v>
      </c>
      <c r="G67" s="37">
        <v>3.8</v>
      </c>
      <c r="H67" s="37">
        <v>5.4</v>
      </c>
      <c r="I67" s="37">
        <v>5.7</v>
      </c>
      <c r="J67" s="37">
        <v>6</v>
      </c>
      <c r="K67" s="37">
        <v>8.1999999999999993</v>
      </c>
      <c r="L67" s="37">
        <v>4.7</v>
      </c>
      <c r="M67" s="37">
        <v>7.3</v>
      </c>
      <c r="N67" s="37">
        <v>5.2</v>
      </c>
      <c r="O67" s="134">
        <v>6.7</v>
      </c>
      <c r="P67" s="132">
        <v>0</v>
      </c>
      <c r="Q67" s="37">
        <v>9</v>
      </c>
    </row>
    <row r="68" spans="1:17" ht="14.25" x14ac:dyDescent="0.35">
      <c r="A68" s="25" t="s">
        <v>122</v>
      </c>
      <c r="B68" s="132">
        <v>5</v>
      </c>
      <c r="C68" s="38">
        <v>1</v>
      </c>
      <c r="D68" s="38">
        <v>1</v>
      </c>
      <c r="E68" s="38">
        <v>0</v>
      </c>
      <c r="F68" s="134">
        <v>5.7</v>
      </c>
      <c r="G68" s="37">
        <v>4</v>
      </c>
      <c r="H68" s="37">
        <v>2.7</v>
      </c>
      <c r="I68" s="37">
        <v>5.5</v>
      </c>
      <c r="J68" s="37">
        <v>5.0999999999999996</v>
      </c>
      <c r="K68" s="37">
        <v>6.2</v>
      </c>
      <c r="L68" s="37">
        <v>5</v>
      </c>
      <c r="M68" s="37">
        <v>6.2</v>
      </c>
      <c r="N68" s="37">
        <v>4.5</v>
      </c>
      <c r="O68" s="134">
        <v>5.5</v>
      </c>
      <c r="P68" s="132">
        <v>0</v>
      </c>
      <c r="Q68" s="37">
        <v>6.2</v>
      </c>
    </row>
    <row r="69" spans="1:17" ht="14.25" x14ac:dyDescent="0.35">
      <c r="A69" s="25" t="s">
        <v>123</v>
      </c>
      <c r="B69" s="132">
        <v>7</v>
      </c>
      <c r="C69" s="38">
        <v>1</v>
      </c>
      <c r="D69" s="38">
        <v>1</v>
      </c>
      <c r="E69" s="38">
        <v>1</v>
      </c>
      <c r="F69" s="134">
        <v>5.5</v>
      </c>
      <c r="G69" s="37">
        <v>3.7</v>
      </c>
      <c r="H69" s="37">
        <v>4.3</v>
      </c>
      <c r="I69" s="37">
        <v>5.3</v>
      </c>
      <c r="J69" s="37">
        <v>4.9000000000000004</v>
      </c>
      <c r="K69" s="37">
        <v>6</v>
      </c>
      <c r="L69" s="37">
        <v>4.5</v>
      </c>
      <c r="M69" s="37">
        <v>5.9</v>
      </c>
      <c r="N69" s="37">
        <v>4.3</v>
      </c>
      <c r="O69" s="134">
        <v>5.4</v>
      </c>
      <c r="P69" s="132">
        <v>0</v>
      </c>
      <c r="Q69" s="37">
        <v>8.1999999999999993</v>
      </c>
    </row>
    <row r="70" spans="1:17" ht="14.25" x14ac:dyDescent="0.35">
      <c r="A70" s="25" t="s">
        <v>124</v>
      </c>
      <c r="B70" s="132">
        <v>5</v>
      </c>
      <c r="C70" s="38">
        <v>1</v>
      </c>
      <c r="D70" s="38">
        <v>1</v>
      </c>
      <c r="E70" s="38">
        <v>0</v>
      </c>
      <c r="F70" s="134">
        <v>7.5</v>
      </c>
      <c r="G70" s="37">
        <v>3.5</v>
      </c>
      <c r="H70" s="37">
        <v>2.9</v>
      </c>
      <c r="I70" s="37">
        <v>4.0999999999999996</v>
      </c>
      <c r="J70" s="37">
        <v>4.5</v>
      </c>
      <c r="K70" s="37">
        <v>7.6</v>
      </c>
      <c r="L70" s="37">
        <v>4</v>
      </c>
      <c r="M70" s="37">
        <v>5.4</v>
      </c>
      <c r="N70" s="37">
        <v>3.4</v>
      </c>
      <c r="O70" s="134">
        <v>3.5</v>
      </c>
      <c r="P70" s="132">
        <v>0</v>
      </c>
      <c r="Q70" s="37">
        <v>5.8</v>
      </c>
    </row>
    <row r="71" spans="1:17" ht="14.25" x14ac:dyDescent="0.35">
      <c r="A71" s="25" t="s">
        <v>125</v>
      </c>
      <c r="B71" s="132">
        <v>9</v>
      </c>
      <c r="C71" s="38">
        <v>0</v>
      </c>
      <c r="D71" s="38">
        <v>1</v>
      </c>
      <c r="E71" s="38">
        <v>0</v>
      </c>
      <c r="F71" s="134">
        <v>6.4</v>
      </c>
      <c r="G71" s="37">
        <v>3.6</v>
      </c>
      <c r="H71" s="37">
        <v>3.9</v>
      </c>
      <c r="I71" s="37">
        <v>3.9</v>
      </c>
      <c r="J71" s="37">
        <v>5.3</v>
      </c>
      <c r="K71" s="37">
        <v>7.1</v>
      </c>
      <c r="L71" s="37">
        <v>4.7</v>
      </c>
      <c r="M71" s="37">
        <v>6.6</v>
      </c>
      <c r="N71" s="37">
        <v>3.9</v>
      </c>
      <c r="O71" s="134">
        <v>5.3</v>
      </c>
      <c r="P71" s="132">
        <v>0</v>
      </c>
      <c r="Q71" s="37">
        <v>8</v>
      </c>
    </row>
    <row r="72" spans="1:17" ht="14.25" x14ac:dyDescent="0.35">
      <c r="A72" s="25" t="s">
        <v>126</v>
      </c>
      <c r="B72" s="132">
        <v>13</v>
      </c>
      <c r="C72" s="38">
        <v>0</v>
      </c>
      <c r="D72" s="38">
        <v>1</v>
      </c>
      <c r="E72" s="38">
        <v>0</v>
      </c>
      <c r="F72" s="134">
        <v>9.1</v>
      </c>
      <c r="G72" s="37">
        <v>4.5</v>
      </c>
      <c r="H72" s="37">
        <v>6.3</v>
      </c>
      <c r="I72" s="37">
        <v>5.3</v>
      </c>
      <c r="J72" s="37">
        <v>7.1</v>
      </c>
      <c r="K72" s="37">
        <v>8.4</v>
      </c>
      <c r="L72" s="37">
        <v>5.4</v>
      </c>
      <c r="M72" s="37">
        <v>6.1</v>
      </c>
      <c r="N72" s="37">
        <v>4.4000000000000004</v>
      </c>
      <c r="O72" s="134">
        <v>5.9</v>
      </c>
      <c r="P72" s="132">
        <v>1</v>
      </c>
      <c r="Q72" s="37">
        <v>7.7</v>
      </c>
    </row>
    <row r="73" spans="1:17" ht="14.25" x14ac:dyDescent="0.35">
      <c r="A73" s="25" t="s">
        <v>127</v>
      </c>
      <c r="B73" s="132">
        <v>8</v>
      </c>
      <c r="C73" s="38">
        <v>1</v>
      </c>
      <c r="D73" s="38">
        <v>0</v>
      </c>
      <c r="E73" s="38">
        <v>1</v>
      </c>
      <c r="F73" s="134">
        <v>6.7</v>
      </c>
      <c r="G73" s="37">
        <v>3.2</v>
      </c>
      <c r="H73" s="37">
        <v>4.8</v>
      </c>
      <c r="I73" s="37">
        <v>6.3</v>
      </c>
      <c r="J73" s="37">
        <v>4.5</v>
      </c>
      <c r="K73" s="37">
        <v>5</v>
      </c>
      <c r="L73" s="37">
        <v>2.9</v>
      </c>
      <c r="M73" s="37">
        <v>2.6</v>
      </c>
      <c r="N73" s="37">
        <v>3.1</v>
      </c>
      <c r="O73" s="134">
        <v>3.7</v>
      </c>
      <c r="P73" s="132">
        <v>0</v>
      </c>
      <c r="Q73" s="37">
        <v>7</v>
      </c>
    </row>
    <row r="74" spans="1:17" ht="14.25" x14ac:dyDescent="0.35">
      <c r="A74" s="25" t="s">
        <v>128</v>
      </c>
      <c r="B74" s="132">
        <v>13</v>
      </c>
      <c r="C74" s="38">
        <v>0</v>
      </c>
      <c r="D74" s="38">
        <v>1</v>
      </c>
      <c r="E74" s="38">
        <v>0</v>
      </c>
      <c r="F74" s="134">
        <v>6.5</v>
      </c>
      <c r="G74" s="37">
        <v>4.3</v>
      </c>
      <c r="H74" s="37">
        <v>6.5</v>
      </c>
      <c r="I74" s="37">
        <v>6.3</v>
      </c>
      <c r="J74" s="37">
        <v>6</v>
      </c>
      <c r="K74" s="37">
        <v>8.6999999999999993</v>
      </c>
      <c r="L74" s="37">
        <v>4.5999999999999996</v>
      </c>
      <c r="M74" s="37">
        <v>5.6</v>
      </c>
      <c r="N74" s="37">
        <v>4.5999999999999996</v>
      </c>
      <c r="O74" s="134">
        <v>6.6</v>
      </c>
      <c r="P74" s="132">
        <v>0</v>
      </c>
      <c r="Q74" s="37">
        <v>7.9</v>
      </c>
    </row>
    <row r="75" spans="1:17" ht="14.25" x14ac:dyDescent="0.35">
      <c r="A75" s="25" t="s">
        <v>129</v>
      </c>
      <c r="B75" s="132">
        <v>14</v>
      </c>
      <c r="C75" s="38">
        <v>0</v>
      </c>
      <c r="D75" s="38">
        <v>1</v>
      </c>
      <c r="E75" s="38">
        <v>1</v>
      </c>
      <c r="F75" s="134">
        <v>9.9</v>
      </c>
      <c r="G75" s="37">
        <v>3.7</v>
      </c>
      <c r="H75" s="37">
        <v>5.6</v>
      </c>
      <c r="I75" s="37">
        <v>7</v>
      </c>
      <c r="J75" s="37">
        <v>6.7</v>
      </c>
      <c r="K75" s="37">
        <v>6.8</v>
      </c>
      <c r="L75" s="37">
        <v>4.0999999999999996</v>
      </c>
      <c r="M75" s="37">
        <v>3.4</v>
      </c>
      <c r="N75" s="37">
        <v>3.9</v>
      </c>
      <c r="O75" s="134">
        <v>7.6</v>
      </c>
      <c r="P75" s="132">
        <v>1</v>
      </c>
      <c r="Q75" s="37">
        <v>9.8000000000000007</v>
      </c>
    </row>
    <row r="76" spans="1:17" ht="14.25" x14ac:dyDescent="0.35">
      <c r="A76" s="25" t="s">
        <v>130</v>
      </c>
      <c r="B76" s="132">
        <v>10</v>
      </c>
      <c r="C76" s="38">
        <v>0</v>
      </c>
      <c r="D76" s="38">
        <v>1</v>
      </c>
      <c r="E76" s="38">
        <v>1</v>
      </c>
      <c r="F76" s="134">
        <v>8.5</v>
      </c>
      <c r="G76" s="37">
        <v>3.9</v>
      </c>
      <c r="H76" s="37">
        <v>5</v>
      </c>
      <c r="I76" s="37">
        <v>4.9000000000000004</v>
      </c>
      <c r="J76" s="37">
        <v>6</v>
      </c>
      <c r="K76" s="37">
        <v>6.8</v>
      </c>
      <c r="L76" s="37">
        <v>4.4000000000000004</v>
      </c>
      <c r="M76" s="37">
        <v>5.0999999999999996</v>
      </c>
      <c r="N76" s="37">
        <v>3.7</v>
      </c>
      <c r="O76" s="134">
        <v>5.5</v>
      </c>
      <c r="P76" s="132">
        <v>1</v>
      </c>
      <c r="Q76" s="37">
        <v>8.4</v>
      </c>
    </row>
    <row r="77" spans="1:17" ht="14.25" x14ac:dyDescent="0.35">
      <c r="A77" s="25" t="s">
        <v>131</v>
      </c>
      <c r="B77" s="132">
        <v>7</v>
      </c>
      <c r="C77" s="38">
        <v>0</v>
      </c>
      <c r="D77" s="38">
        <v>0</v>
      </c>
      <c r="E77" s="38">
        <v>0</v>
      </c>
      <c r="F77" s="134">
        <v>9.9</v>
      </c>
      <c r="G77" s="37">
        <v>3</v>
      </c>
      <c r="H77" s="37">
        <v>5.4</v>
      </c>
      <c r="I77" s="37">
        <v>5.9</v>
      </c>
      <c r="J77" s="37">
        <v>4.8</v>
      </c>
      <c r="K77" s="37">
        <v>4.9000000000000004</v>
      </c>
      <c r="L77" s="37">
        <v>3.1</v>
      </c>
      <c r="M77" s="37">
        <v>4.3</v>
      </c>
      <c r="N77" s="37">
        <v>3.8</v>
      </c>
      <c r="O77" s="134">
        <v>5</v>
      </c>
      <c r="P77" s="132">
        <v>0</v>
      </c>
      <c r="Q77" s="37">
        <v>8.9</v>
      </c>
    </row>
    <row r="78" spans="1:17" ht="14.25" x14ac:dyDescent="0.35">
      <c r="A78" s="25" t="s">
        <v>132</v>
      </c>
      <c r="B78" s="132">
        <v>3</v>
      </c>
      <c r="C78" s="38">
        <v>0</v>
      </c>
      <c r="D78" s="38">
        <v>1</v>
      </c>
      <c r="E78" s="38">
        <v>1</v>
      </c>
      <c r="F78" s="134">
        <v>7.6</v>
      </c>
      <c r="G78" s="37">
        <v>3.6</v>
      </c>
      <c r="H78" s="37">
        <v>4.7</v>
      </c>
      <c r="I78" s="37">
        <v>4.5999999999999996</v>
      </c>
      <c r="J78" s="37">
        <v>5</v>
      </c>
      <c r="K78" s="37">
        <v>7.4</v>
      </c>
      <c r="L78" s="37">
        <v>4.5</v>
      </c>
      <c r="M78" s="37">
        <v>5.8</v>
      </c>
      <c r="N78" s="37">
        <v>3.9</v>
      </c>
      <c r="O78" s="134">
        <v>4.5999999999999996</v>
      </c>
      <c r="P78" s="132">
        <v>0</v>
      </c>
      <c r="Q78" s="37">
        <v>7.5</v>
      </c>
    </row>
    <row r="79" spans="1:17" ht="14.25" x14ac:dyDescent="0.35">
      <c r="A79" s="25" t="s">
        <v>133</v>
      </c>
      <c r="B79" s="132">
        <v>5</v>
      </c>
      <c r="C79" s="38">
        <v>1</v>
      </c>
      <c r="D79" s="38">
        <v>0</v>
      </c>
      <c r="E79" s="38">
        <v>1</v>
      </c>
      <c r="F79" s="134">
        <v>9.4</v>
      </c>
      <c r="G79" s="37">
        <v>3.8</v>
      </c>
      <c r="H79" s="37">
        <v>4.7</v>
      </c>
      <c r="I79" s="37">
        <v>6.5</v>
      </c>
      <c r="J79" s="37">
        <v>4.9000000000000004</v>
      </c>
      <c r="K79" s="37">
        <v>8.5</v>
      </c>
      <c r="L79" s="37">
        <v>4.3</v>
      </c>
      <c r="M79" s="37">
        <v>4.5</v>
      </c>
      <c r="N79" s="37">
        <v>4.0999999999999996</v>
      </c>
      <c r="O79" s="134">
        <v>6.2</v>
      </c>
      <c r="P79" s="132">
        <v>1</v>
      </c>
      <c r="Q79" s="37">
        <v>8</v>
      </c>
    </row>
    <row r="80" spans="1:17" ht="14.25" x14ac:dyDescent="0.35">
      <c r="A80" s="25" t="s">
        <v>134</v>
      </c>
      <c r="B80" s="132">
        <v>10</v>
      </c>
      <c r="C80" s="38">
        <v>0</v>
      </c>
      <c r="D80" s="38">
        <v>0</v>
      </c>
      <c r="E80" s="38">
        <v>1</v>
      </c>
      <c r="F80" s="134">
        <v>9.3000000000000007</v>
      </c>
      <c r="G80" s="37">
        <v>3.5</v>
      </c>
      <c r="H80" s="37">
        <v>5.5</v>
      </c>
      <c r="I80" s="37">
        <v>7.5</v>
      </c>
      <c r="J80" s="37">
        <v>5.9</v>
      </c>
      <c r="K80" s="37">
        <v>4.5999999999999996</v>
      </c>
      <c r="L80" s="37">
        <v>5.2</v>
      </c>
      <c r="M80" s="37">
        <v>4.0999999999999996</v>
      </c>
      <c r="N80" s="37">
        <v>4.5999999999999996</v>
      </c>
      <c r="O80" s="134">
        <v>7.6</v>
      </c>
      <c r="P80" s="132">
        <v>1</v>
      </c>
      <c r="Q80" s="37">
        <v>8.1</v>
      </c>
    </row>
    <row r="81" spans="1:17" ht="14.25" x14ac:dyDescent="0.35">
      <c r="A81" s="25" t="s">
        <v>135</v>
      </c>
      <c r="B81" s="132">
        <v>10</v>
      </c>
      <c r="C81" s="38">
        <v>1</v>
      </c>
      <c r="D81" s="38">
        <v>1</v>
      </c>
      <c r="E81" s="38">
        <v>0</v>
      </c>
      <c r="F81" s="134">
        <v>7.1</v>
      </c>
      <c r="G81" s="37">
        <v>3.4</v>
      </c>
      <c r="H81" s="37">
        <v>4</v>
      </c>
      <c r="I81" s="37">
        <v>5</v>
      </c>
      <c r="J81" s="37">
        <v>5.9</v>
      </c>
      <c r="K81" s="37">
        <v>7.8</v>
      </c>
      <c r="L81" s="37">
        <v>2.6</v>
      </c>
      <c r="M81" s="37">
        <v>3.1</v>
      </c>
      <c r="N81" s="37">
        <v>2.7</v>
      </c>
      <c r="O81" s="134">
        <v>4.0999999999999996</v>
      </c>
      <c r="P81" s="132">
        <v>0</v>
      </c>
      <c r="Q81" s="37">
        <v>7.6</v>
      </c>
    </row>
    <row r="82" spans="1:17" ht="14.25" x14ac:dyDescent="0.35">
      <c r="A82" s="25" t="s">
        <v>136</v>
      </c>
      <c r="B82" s="132">
        <v>8</v>
      </c>
      <c r="C82" s="38">
        <v>0</v>
      </c>
      <c r="D82" s="38">
        <v>0</v>
      </c>
      <c r="E82" s="38">
        <v>0</v>
      </c>
      <c r="F82" s="134">
        <v>9.9</v>
      </c>
      <c r="G82" s="37">
        <v>3</v>
      </c>
      <c r="H82" s="37">
        <v>4</v>
      </c>
      <c r="I82" s="37">
        <v>5.9</v>
      </c>
      <c r="J82" s="37">
        <v>4.8</v>
      </c>
      <c r="K82" s="37">
        <v>4.9000000000000004</v>
      </c>
      <c r="L82" s="37">
        <v>3.2</v>
      </c>
      <c r="M82" s="37">
        <v>4.3</v>
      </c>
      <c r="N82" s="37">
        <v>3.8</v>
      </c>
      <c r="O82" s="134">
        <v>4.8</v>
      </c>
      <c r="P82" s="132">
        <v>1</v>
      </c>
      <c r="Q82" s="37">
        <v>8.8000000000000007</v>
      </c>
    </row>
    <row r="83" spans="1:17" ht="14.25" x14ac:dyDescent="0.35">
      <c r="A83" s="25" t="s">
        <v>137</v>
      </c>
      <c r="B83" s="132">
        <v>2</v>
      </c>
      <c r="C83" s="38">
        <v>0</v>
      </c>
      <c r="D83" s="38">
        <v>0</v>
      </c>
      <c r="E83" s="38">
        <v>0</v>
      </c>
      <c r="F83" s="134">
        <v>8.6999999999999993</v>
      </c>
      <c r="G83" s="37">
        <v>3.2</v>
      </c>
      <c r="H83" s="37">
        <v>2.4</v>
      </c>
      <c r="I83" s="37">
        <v>6.8</v>
      </c>
      <c r="J83" s="37">
        <v>4.5999999999999996</v>
      </c>
      <c r="K83" s="37">
        <v>6.8</v>
      </c>
      <c r="L83" s="37">
        <v>4.3</v>
      </c>
      <c r="M83" s="37">
        <v>3.7</v>
      </c>
      <c r="N83" s="37">
        <v>4</v>
      </c>
      <c r="O83" s="134">
        <v>4.9000000000000004</v>
      </c>
      <c r="P83" s="132">
        <v>1</v>
      </c>
      <c r="Q83" s="37">
        <v>8</v>
      </c>
    </row>
    <row r="84" spans="1:17" ht="14.25" x14ac:dyDescent="0.35">
      <c r="A84" s="25" t="s">
        <v>138</v>
      </c>
      <c r="B84" s="132">
        <v>6</v>
      </c>
      <c r="C84" s="38">
        <v>0</v>
      </c>
      <c r="D84" s="38">
        <v>0</v>
      </c>
      <c r="E84" s="38">
        <v>1</v>
      </c>
      <c r="F84" s="134">
        <v>8.6</v>
      </c>
      <c r="G84" s="37">
        <v>2.9</v>
      </c>
      <c r="H84" s="37">
        <v>2.9</v>
      </c>
      <c r="I84" s="37">
        <v>5.6</v>
      </c>
      <c r="J84" s="37">
        <v>4</v>
      </c>
      <c r="K84" s="37">
        <v>6.3</v>
      </c>
      <c r="L84" s="37">
        <v>2.7</v>
      </c>
      <c r="M84" s="37">
        <v>3</v>
      </c>
      <c r="N84" s="37">
        <v>3</v>
      </c>
      <c r="O84" s="134">
        <v>3.9</v>
      </c>
      <c r="P84" s="132">
        <v>0</v>
      </c>
      <c r="Q84" s="37">
        <v>8.5</v>
      </c>
    </row>
    <row r="85" spans="1:17" ht="14.25" x14ac:dyDescent="0.35">
      <c r="A85" s="25" t="s">
        <v>139</v>
      </c>
      <c r="B85" s="132">
        <v>5</v>
      </c>
      <c r="C85" s="38">
        <v>1</v>
      </c>
      <c r="D85" s="38">
        <v>1</v>
      </c>
      <c r="E85" s="38">
        <v>0</v>
      </c>
      <c r="F85" s="134">
        <v>6.4</v>
      </c>
      <c r="G85" s="37">
        <v>3.2</v>
      </c>
      <c r="H85" s="37">
        <v>2.2000000000000002</v>
      </c>
      <c r="I85" s="37">
        <v>2.9</v>
      </c>
      <c r="J85" s="37">
        <v>5</v>
      </c>
      <c r="K85" s="37">
        <v>8.4</v>
      </c>
      <c r="L85" s="37">
        <v>2</v>
      </c>
      <c r="M85" s="37">
        <v>3.7</v>
      </c>
      <c r="N85" s="37">
        <v>1.6</v>
      </c>
      <c r="O85" s="134">
        <v>3.6</v>
      </c>
      <c r="P85" s="132">
        <v>0</v>
      </c>
      <c r="Q85" s="37">
        <v>6.5</v>
      </c>
    </row>
    <row r="86" spans="1:17" ht="14.25" x14ac:dyDescent="0.35">
      <c r="A86" s="25" t="s">
        <v>140</v>
      </c>
      <c r="B86" s="132">
        <v>4</v>
      </c>
      <c r="C86" s="38">
        <v>0</v>
      </c>
      <c r="D86" s="38">
        <v>0</v>
      </c>
      <c r="E86" s="38">
        <v>1</v>
      </c>
      <c r="F86" s="134">
        <v>7.7</v>
      </c>
      <c r="G86" s="37">
        <v>2.6</v>
      </c>
      <c r="H86" s="37">
        <v>1.9</v>
      </c>
      <c r="I86" s="37">
        <v>7.2</v>
      </c>
      <c r="J86" s="37">
        <v>4.3</v>
      </c>
      <c r="K86" s="37">
        <v>5.9</v>
      </c>
      <c r="L86" s="37">
        <v>4.7</v>
      </c>
      <c r="M86" s="37">
        <v>3.9</v>
      </c>
      <c r="N86" s="37">
        <v>4.3</v>
      </c>
      <c r="O86" s="134">
        <v>6.6</v>
      </c>
      <c r="P86" s="132">
        <v>1</v>
      </c>
      <c r="Q86" s="37">
        <v>7.7</v>
      </c>
    </row>
    <row r="87" spans="1:17" ht="14.25" x14ac:dyDescent="0.35">
      <c r="A87" s="25" t="s">
        <v>141</v>
      </c>
      <c r="B87" s="132">
        <v>13</v>
      </c>
      <c r="C87" s="38">
        <v>1</v>
      </c>
      <c r="D87" s="38">
        <v>1</v>
      </c>
      <c r="E87" s="38">
        <v>0</v>
      </c>
      <c r="F87" s="134">
        <v>7.5</v>
      </c>
      <c r="G87" s="37">
        <v>3.5</v>
      </c>
      <c r="H87" s="37">
        <v>3.5</v>
      </c>
      <c r="I87" s="37">
        <v>4.0999999999999996</v>
      </c>
      <c r="J87" s="37">
        <v>4.5</v>
      </c>
      <c r="K87" s="37">
        <v>7.6</v>
      </c>
      <c r="L87" s="37">
        <v>3.4</v>
      </c>
      <c r="M87" s="37">
        <v>5.4</v>
      </c>
      <c r="N87" s="37">
        <v>3.4</v>
      </c>
      <c r="O87" s="134">
        <v>4.5</v>
      </c>
      <c r="P87" s="132">
        <v>0</v>
      </c>
      <c r="Q87" s="37">
        <v>7.2</v>
      </c>
    </row>
    <row r="88" spans="1:17" ht="14.25" x14ac:dyDescent="0.35">
      <c r="A88" s="25" t="s">
        <v>142</v>
      </c>
      <c r="B88" s="132">
        <v>4</v>
      </c>
      <c r="C88" s="38">
        <v>0</v>
      </c>
      <c r="D88" s="38">
        <v>1</v>
      </c>
      <c r="E88" s="38">
        <v>0</v>
      </c>
      <c r="F88" s="134">
        <v>5</v>
      </c>
      <c r="G88" s="37">
        <v>3.6</v>
      </c>
      <c r="H88" s="37">
        <v>3.5</v>
      </c>
      <c r="I88" s="37">
        <v>4.2</v>
      </c>
      <c r="J88" s="37">
        <v>4.9000000000000004</v>
      </c>
      <c r="K88" s="37">
        <v>8.1999999999999993</v>
      </c>
      <c r="L88" s="37">
        <v>2.4</v>
      </c>
      <c r="M88" s="37">
        <v>4.8</v>
      </c>
      <c r="N88" s="37">
        <v>3.1</v>
      </c>
      <c r="O88" s="134">
        <v>3</v>
      </c>
      <c r="P88" s="132">
        <v>0</v>
      </c>
      <c r="Q88" s="37">
        <v>6</v>
      </c>
    </row>
    <row r="89" spans="1:17" ht="14.25" x14ac:dyDescent="0.35">
      <c r="A89" s="25" t="s">
        <v>143</v>
      </c>
      <c r="B89" s="132">
        <v>11</v>
      </c>
      <c r="C89" s="38">
        <v>0</v>
      </c>
      <c r="D89" s="38">
        <v>0</v>
      </c>
      <c r="E89" s="38">
        <v>1</v>
      </c>
      <c r="F89" s="134">
        <v>7.7</v>
      </c>
      <c r="G89" s="37">
        <v>2.6</v>
      </c>
      <c r="H89" s="37">
        <v>3.5</v>
      </c>
      <c r="I89" s="37">
        <v>7.2</v>
      </c>
      <c r="J89" s="37">
        <v>4.3</v>
      </c>
      <c r="K89" s="37">
        <v>5.9</v>
      </c>
      <c r="L89" s="37">
        <v>5.0999999999999996</v>
      </c>
      <c r="M89" s="37">
        <v>3.9</v>
      </c>
      <c r="N89" s="37">
        <v>4.3</v>
      </c>
      <c r="O89" s="134">
        <v>6.7</v>
      </c>
      <c r="P89" s="132">
        <v>1</v>
      </c>
      <c r="Q89" s="37">
        <v>8.1999999999999993</v>
      </c>
    </row>
    <row r="90" spans="1:17" ht="14.25" x14ac:dyDescent="0.35">
      <c r="A90" s="25" t="s">
        <v>144</v>
      </c>
      <c r="B90" s="132">
        <v>8</v>
      </c>
      <c r="C90" s="38">
        <v>1</v>
      </c>
      <c r="D90" s="38">
        <v>0</v>
      </c>
      <c r="E90" s="38">
        <v>1</v>
      </c>
      <c r="F90" s="134">
        <v>9.1</v>
      </c>
      <c r="G90" s="37">
        <v>3.6</v>
      </c>
      <c r="H90" s="37">
        <v>4.2</v>
      </c>
      <c r="I90" s="37">
        <v>6.2</v>
      </c>
      <c r="J90" s="37">
        <v>4.5999999999999996</v>
      </c>
      <c r="K90" s="37">
        <v>8.3000000000000007</v>
      </c>
      <c r="L90" s="37">
        <v>4.5999999999999996</v>
      </c>
      <c r="M90" s="37">
        <v>4.3</v>
      </c>
      <c r="N90" s="37">
        <v>3.9</v>
      </c>
      <c r="O90" s="134">
        <v>5.4</v>
      </c>
      <c r="P90" s="132">
        <v>0</v>
      </c>
      <c r="Q90" s="37">
        <v>7.4</v>
      </c>
    </row>
    <row r="91" spans="1:17" ht="14.25" x14ac:dyDescent="0.35">
      <c r="A91" s="25" t="s">
        <v>145</v>
      </c>
      <c r="B91" s="132">
        <v>14</v>
      </c>
      <c r="C91" s="38">
        <v>1</v>
      </c>
      <c r="D91" s="38">
        <v>1</v>
      </c>
      <c r="E91" s="38">
        <v>1</v>
      </c>
      <c r="F91" s="134">
        <v>5.5</v>
      </c>
      <c r="G91" s="37">
        <v>5.5</v>
      </c>
      <c r="H91" s="37">
        <v>5.6</v>
      </c>
      <c r="I91" s="37">
        <v>5.7</v>
      </c>
      <c r="J91" s="37">
        <v>8.1999999999999993</v>
      </c>
      <c r="K91" s="37">
        <v>6.3</v>
      </c>
      <c r="L91" s="37">
        <v>5.5</v>
      </c>
      <c r="M91" s="37">
        <v>6.7</v>
      </c>
      <c r="N91" s="37">
        <v>4.9000000000000004</v>
      </c>
      <c r="O91" s="134">
        <v>7</v>
      </c>
      <c r="P91" s="132">
        <v>1</v>
      </c>
      <c r="Q91" s="37">
        <v>9.3000000000000007</v>
      </c>
    </row>
    <row r="92" spans="1:17" ht="14.25" x14ac:dyDescent="0.35">
      <c r="A92" s="25" t="s">
        <v>146</v>
      </c>
      <c r="B92" s="132">
        <v>15</v>
      </c>
      <c r="C92" s="38">
        <v>1</v>
      </c>
      <c r="D92" s="38">
        <v>0</v>
      </c>
      <c r="E92" s="38">
        <v>0</v>
      </c>
      <c r="F92" s="134">
        <v>9.1</v>
      </c>
      <c r="G92" s="37">
        <v>3.7</v>
      </c>
      <c r="H92" s="37">
        <v>4.4000000000000004</v>
      </c>
      <c r="I92" s="37">
        <v>6.3</v>
      </c>
      <c r="J92" s="37">
        <v>5.4</v>
      </c>
      <c r="K92" s="37">
        <v>7.3</v>
      </c>
      <c r="L92" s="37">
        <v>4.4000000000000004</v>
      </c>
      <c r="M92" s="37">
        <v>3</v>
      </c>
      <c r="N92" s="37">
        <v>3.3</v>
      </c>
      <c r="O92" s="134">
        <v>4.0999999999999996</v>
      </c>
      <c r="P92" s="132">
        <v>1</v>
      </c>
      <c r="Q92" s="37">
        <v>7.9</v>
      </c>
    </row>
    <row r="93" spans="1:17" ht="14.25" x14ac:dyDescent="0.35">
      <c r="A93" s="25" t="s">
        <v>147</v>
      </c>
      <c r="B93" s="132">
        <v>7</v>
      </c>
      <c r="C93" s="38">
        <v>1</v>
      </c>
      <c r="D93" s="38">
        <v>1</v>
      </c>
      <c r="E93" s="38">
        <v>0</v>
      </c>
      <c r="F93" s="134">
        <v>7.1</v>
      </c>
      <c r="G93" s="37">
        <v>4.2</v>
      </c>
      <c r="H93" s="37">
        <v>2.1</v>
      </c>
      <c r="I93" s="37">
        <v>3.3</v>
      </c>
      <c r="J93" s="37">
        <v>4.5</v>
      </c>
      <c r="K93" s="37">
        <v>9.9</v>
      </c>
      <c r="L93" s="37">
        <v>2</v>
      </c>
      <c r="M93" s="37">
        <v>4</v>
      </c>
      <c r="N93" s="37">
        <v>2.4</v>
      </c>
      <c r="O93" s="134">
        <v>2.6</v>
      </c>
      <c r="P93" s="132">
        <v>0</v>
      </c>
      <c r="Q93" s="37">
        <v>6.5</v>
      </c>
    </row>
    <row r="94" spans="1:17" ht="14.25" x14ac:dyDescent="0.35">
      <c r="A94" s="25" t="s">
        <v>148</v>
      </c>
      <c r="B94" s="132">
        <v>14</v>
      </c>
      <c r="C94" s="38">
        <v>1</v>
      </c>
      <c r="D94" s="38">
        <v>0</v>
      </c>
      <c r="E94" s="38">
        <v>1</v>
      </c>
      <c r="F94" s="134">
        <v>9.1999999999999993</v>
      </c>
      <c r="G94" s="37">
        <v>3.9</v>
      </c>
      <c r="H94" s="37">
        <v>4.2</v>
      </c>
      <c r="I94" s="37">
        <v>8.4</v>
      </c>
      <c r="J94" s="37">
        <v>4.8</v>
      </c>
      <c r="K94" s="37">
        <v>7.1</v>
      </c>
      <c r="L94" s="37">
        <v>4.4000000000000004</v>
      </c>
      <c r="M94" s="37">
        <v>2.6</v>
      </c>
      <c r="N94" s="37">
        <v>4.2</v>
      </c>
      <c r="O94" s="134">
        <v>5.3</v>
      </c>
      <c r="P94" s="132">
        <v>1</v>
      </c>
      <c r="Q94" s="37">
        <v>8.6</v>
      </c>
    </row>
    <row r="95" spans="1:17" ht="14.25" x14ac:dyDescent="0.35">
      <c r="A95" s="25" t="s">
        <v>149</v>
      </c>
      <c r="B95" s="132">
        <v>11</v>
      </c>
      <c r="C95" s="38">
        <v>0</v>
      </c>
      <c r="D95" s="38">
        <v>1</v>
      </c>
      <c r="E95" s="38">
        <v>1</v>
      </c>
      <c r="F95" s="134">
        <v>9.3000000000000007</v>
      </c>
      <c r="G95" s="37">
        <v>3.5</v>
      </c>
      <c r="H95" s="37">
        <v>4.5999999999999996</v>
      </c>
      <c r="I95" s="37">
        <v>7.5</v>
      </c>
      <c r="J95" s="37">
        <v>5.9</v>
      </c>
      <c r="K95" s="37">
        <v>4.5999999999999996</v>
      </c>
      <c r="L95" s="37">
        <v>4.8</v>
      </c>
      <c r="M95" s="37">
        <v>4.0999999999999996</v>
      </c>
      <c r="N95" s="37">
        <v>4.5999999999999996</v>
      </c>
      <c r="O95" s="134">
        <v>7</v>
      </c>
      <c r="P95" s="132">
        <v>1</v>
      </c>
      <c r="Q95" s="37">
        <v>8.9</v>
      </c>
    </row>
    <row r="96" spans="1:17" ht="14.25" x14ac:dyDescent="0.35">
      <c r="A96" s="25" t="s">
        <v>150</v>
      </c>
      <c r="B96" s="132">
        <v>8</v>
      </c>
      <c r="C96" s="38">
        <v>1</v>
      </c>
      <c r="D96" s="38">
        <v>0</v>
      </c>
      <c r="E96" s="38">
        <v>0</v>
      </c>
      <c r="F96" s="134">
        <v>9.3000000000000007</v>
      </c>
      <c r="G96" s="37">
        <v>3.8</v>
      </c>
      <c r="H96" s="37">
        <v>4.7</v>
      </c>
      <c r="I96" s="37">
        <v>6.4</v>
      </c>
      <c r="J96" s="37">
        <v>5.5</v>
      </c>
      <c r="K96" s="37">
        <v>7.4</v>
      </c>
      <c r="L96" s="37">
        <v>3.6</v>
      </c>
      <c r="M96" s="37">
        <v>3.2</v>
      </c>
      <c r="N96" s="37">
        <v>3.4</v>
      </c>
      <c r="O96" s="134">
        <v>4.5999999999999996</v>
      </c>
      <c r="P96" s="132">
        <v>1</v>
      </c>
      <c r="Q96" s="37">
        <v>8.4</v>
      </c>
    </row>
    <row r="97" spans="1:17" ht="14.25" x14ac:dyDescent="0.35">
      <c r="A97" s="25" t="s">
        <v>151</v>
      </c>
      <c r="B97" s="132">
        <v>12</v>
      </c>
      <c r="C97" s="38">
        <v>1</v>
      </c>
      <c r="D97" s="38">
        <v>0</v>
      </c>
      <c r="E97" s="38">
        <v>1</v>
      </c>
      <c r="F97" s="134">
        <v>8.6</v>
      </c>
      <c r="G97" s="37">
        <v>4.8</v>
      </c>
      <c r="H97" s="37">
        <v>2.2999999999999998</v>
      </c>
      <c r="I97" s="37">
        <v>6</v>
      </c>
      <c r="J97" s="37">
        <v>5.7</v>
      </c>
      <c r="K97" s="37">
        <v>6.7</v>
      </c>
      <c r="L97" s="37">
        <v>4.9000000000000004</v>
      </c>
      <c r="M97" s="37">
        <v>3.6</v>
      </c>
      <c r="N97" s="37">
        <v>3.6</v>
      </c>
      <c r="O97" s="134">
        <v>5.3</v>
      </c>
      <c r="P97" s="132">
        <v>1</v>
      </c>
      <c r="Q97" s="37">
        <v>8.1</v>
      </c>
    </row>
    <row r="98" spans="1:17" ht="14.25" x14ac:dyDescent="0.35">
      <c r="A98" s="25" t="s">
        <v>152</v>
      </c>
      <c r="B98" s="132">
        <v>10</v>
      </c>
      <c r="C98" s="38">
        <v>0</v>
      </c>
      <c r="D98" s="38">
        <v>1</v>
      </c>
      <c r="E98" s="38">
        <v>1</v>
      </c>
      <c r="F98" s="134">
        <v>7.4</v>
      </c>
      <c r="G98" s="37">
        <v>3.4</v>
      </c>
      <c r="H98" s="37">
        <v>4.0999999999999996</v>
      </c>
      <c r="I98" s="37">
        <v>4.4000000000000004</v>
      </c>
      <c r="J98" s="37">
        <v>4.8</v>
      </c>
      <c r="K98" s="37">
        <v>7.2</v>
      </c>
      <c r="L98" s="37">
        <v>4.2</v>
      </c>
      <c r="M98" s="37">
        <v>5.6</v>
      </c>
      <c r="N98" s="37">
        <v>3.7</v>
      </c>
      <c r="O98" s="134">
        <v>5</v>
      </c>
      <c r="P98" s="132">
        <v>0</v>
      </c>
      <c r="Q98" s="37">
        <v>7.2</v>
      </c>
    </row>
    <row r="99" spans="1:17" ht="14.25" x14ac:dyDescent="0.35">
      <c r="A99" s="25" t="s">
        <v>153</v>
      </c>
      <c r="B99" s="132">
        <v>11</v>
      </c>
      <c r="C99" s="38">
        <v>0</v>
      </c>
      <c r="D99" s="38">
        <v>0</v>
      </c>
      <c r="E99" s="38">
        <v>1</v>
      </c>
      <c r="F99" s="134">
        <v>8.6999999999999993</v>
      </c>
      <c r="G99" s="37">
        <v>3.2</v>
      </c>
      <c r="H99" s="37">
        <v>3.1</v>
      </c>
      <c r="I99" s="37">
        <v>6.1</v>
      </c>
      <c r="J99" s="37">
        <v>2.9</v>
      </c>
      <c r="K99" s="37">
        <v>5.6</v>
      </c>
      <c r="L99" s="37">
        <v>3.1</v>
      </c>
      <c r="M99" s="37">
        <v>2.9</v>
      </c>
      <c r="N99" s="37">
        <v>2.5</v>
      </c>
      <c r="O99" s="134">
        <v>3.2</v>
      </c>
      <c r="P99" s="132">
        <v>1</v>
      </c>
      <c r="Q99" s="37">
        <v>7.7</v>
      </c>
    </row>
    <row r="100" spans="1:17" ht="14.25" x14ac:dyDescent="0.35">
      <c r="A100" s="25" t="s">
        <v>154</v>
      </c>
      <c r="B100" s="132">
        <v>1</v>
      </c>
      <c r="C100" s="38">
        <v>1</v>
      </c>
      <c r="D100" s="38">
        <v>1</v>
      </c>
      <c r="E100" s="38">
        <v>1</v>
      </c>
      <c r="F100" s="134">
        <v>7.8</v>
      </c>
      <c r="G100" s="37">
        <v>4.9000000000000004</v>
      </c>
      <c r="H100" s="37">
        <v>5.2</v>
      </c>
      <c r="I100" s="37">
        <v>5.3</v>
      </c>
      <c r="J100" s="37">
        <v>7.1</v>
      </c>
      <c r="K100" s="37">
        <v>7.9</v>
      </c>
      <c r="L100" s="37">
        <v>4.3</v>
      </c>
      <c r="M100" s="37">
        <v>4.9000000000000004</v>
      </c>
      <c r="N100" s="37">
        <v>3.9</v>
      </c>
      <c r="O100" s="134">
        <v>5.3</v>
      </c>
      <c r="P100" s="132">
        <v>1</v>
      </c>
      <c r="Q100" s="37">
        <v>7.4</v>
      </c>
    </row>
    <row r="101" spans="1:17" ht="14.25" x14ac:dyDescent="0.35">
      <c r="A101" s="25" t="s">
        <v>155</v>
      </c>
      <c r="B101" s="132">
        <v>6</v>
      </c>
      <c r="C101" s="38">
        <v>1</v>
      </c>
      <c r="D101" s="38">
        <v>1</v>
      </c>
      <c r="E101" s="38">
        <v>0</v>
      </c>
      <c r="F101" s="134">
        <v>7.9</v>
      </c>
      <c r="G101" s="37">
        <v>3</v>
      </c>
      <c r="H101" s="37">
        <v>5.9</v>
      </c>
      <c r="I101" s="37">
        <v>4.2</v>
      </c>
      <c r="J101" s="37">
        <v>4.8</v>
      </c>
      <c r="K101" s="37">
        <v>9.6999999999999993</v>
      </c>
      <c r="L101" s="37">
        <v>3.4</v>
      </c>
      <c r="M101" s="37">
        <v>5.4</v>
      </c>
      <c r="N101" s="37">
        <v>3.5</v>
      </c>
      <c r="O101" s="134">
        <v>5.0999999999999996</v>
      </c>
      <c r="P101" s="132">
        <v>1</v>
      </c>
      <c r="Q101" s="37">
        <v>7</v>
      </c>
    </row>
    <row r="102" spans="1:17" ht="14.25" x14ac:dyDescent="0.35">
      <c r="A102" s="25" t="s">
        <v>156</v>
      </c>
      <c r="B102" s="132">
        <v>8</v>
      </c>
      <c r="C102" s="38">
        <v>1</v>
      </c>
      <c r="D102" s="38">
        <v>1</v>
      </c>
      <c r="E102" s="38">
        <v>0</v>
      </c>
      <c r="F102" s="134">
        <v>7.6</v>
      </c>
      <c r="G102" s="37">
        <v>3.6</v>
      </c>
      <c r="H102" s="37">
        <v>3.4</v>
      </c>
      <c r="I102" s="37">
        <v>4.2</v>
      </c>
      <c r="J102" s="37">
        <v>4.5999999999999996</v>
      </c>
      <c r="K102" s="37">
        <v>7.7</v>
      </c>
      <c r="L102" s="37">
        <v>3.1</v>
      </c>
      <c r="M102" s="37">
        <v>5.5</v>
      </c>
      <c r="N102" s="37">
        <v>3.5</v>
      </c>
      <c r="O102" s="134">
        <v>4.9000000000000004</v>
      </c>
      <c r="P102" s="132">
        <v>0</v>
      </c>
      <c r="Q102" s="37">
        <v>6.1</v>
      </c>
    </row>
    <row r="103" spans="1:17" ht="14.25" x14ac:dyDescent="0.35">
      <c r="A103" s="25" t="s">
        <v>157</v>
      </c>
      <c r="B103" s="132">
        <v>14</v>
      </c>
      <c r="C103" s="38">
        <v>0</v>
      </c>
      <c r="D103" s="38">
        <v>1</v>
      </c>
      <c r="E103" s="38">
        <v>1</v>
      </c>
      <c r="F103" s="134">
        <v>9.1999999999999993</v>
      </c>
      <c r="G103" s="37">
        <v>5</v>
      </c>
      <c r="H103" s="37">
        <v>5.2</v>
      </c>
      <c r="I103" s="37">
        <v>6.5</v>
      </c>
      <c r="J103" s="37">
        <v>6.2</v>
      </c>
      <c r="K103" s="37">
        <v>7.3</v>
      </c>
      <c r="L103" s="37">
        <v>5.0999999999999996</v>
      </c>
      <c r="M103" s="37">
        <v>4.5999999999999996</v>
      </c>
      <c r="N103" s="37">
        <v>4.2</v>
      </c>
      <c r="O103" s="134">
        <v>5.2</v>
      </c>
      <c r="P103" s="132">
        <v>1</v>
      </c>
      <c r="Q103" s="37">
        <v>7.1</v>
      </c>
    </row>
    <row r="104" spans="1:17" ht="14.25" x14ac:dyDescent="0.35">
      <c r="A104" s="25" t="s">
        <v>158</v>
      </c>
      <c r="B104" s="132">
        <v>14</v>
      </c>
      <c r="C104" s="38">
        <v>1</v>
      </c>
      <c r="D104" s="38">
        <v>1</v>
      </c>
      <c r="E104" s="38">
        <v>1</v>
      </c>
      <c r="F104" s="134">
        <v>7.7</v>
      </c>
      <c r="G104" s="37">
        <v>4.7</v>
      </c>
      <c r="H104" s="37">
        <v>5.2</v>
      </c>
      <c r="I104" s="37">
        <v>5.2</v>
      </c>
      <c r="J104" s="37">
        <v>7</v>
      </c>
      <c r="K104" s="37">
        <v>7.7</v>
      </c>
      <c r="L104" s="37">
        <v>4</v>
      </c>
      <c r="M104" s="37">
        <v>4.7</v>
      </c>
      <c r="N104" s="37">
        <v>3.7</v>
      </c>
      <c r="O104" s="134">
        <v>4.7</v>
      </c>
      <c r="P104" s="132">
        <v>1</v>
      </c>
      <c r="Q104" s="37">
        <v>7.6</v>
      </c>
    </row>
    <row r="105" spans="1:17" ht="14.25" x14ac:dyDescent="0.35">
      <c r="A105" s="25" t="s">
        <v>159</v>
      </c>
      <c r="B105" s="132">
        <v>12</v>
      </c>
      <c r="C105" s="38">
        <v>1</v>
      </c>
      <c r="D105" s="38">
        <v>0</v>
      </c>
      <c r="E105" s="38">
        <v>1</v>
      </c>
      <c r="F105" s="134">
        <v>9.5</v>
      </c>
      <c r="G105" s="37">
        <v>5.6</v>
      </c>
      <c r="H105" s="37">
        <v>5.6</v>
      </c>
      <c r="I105" s="37">
        <v>6.9</v>
      </c>
      <c r="J105" s="37">
        <v>6.6</v>
      </c>
      <c r="K105" s="37">
        <v>7.6</v>
      </c>
      <c r="L105" s="37">
        <v>5.6</v>
      </c>
      <c r="M105" s="37">
        <v>4.5</v>
      </c>
      <c r="N105" s="37">
        <v>4.4000000000000004</v>
      </c>
      <c r="O105" s="134">
        <v>5.5</v>
      </c>
      <c r="P105" s="132">
        <v>1</v>
      </c>
      <c r="Q105" s="37">
        <v>9</v>
      </c>
    </row>
    <row r="106" spans="1:17" ht="14.25" x14ac:dyDescent="0.35">
      <c r="A106" s="25" t="s">
        <v>160</v>
      </c>
      <c r="B106" s="132">
        <v>15</v>
      </c>
      <c r="C106" s="38">
        <v>0</v>
      </c>
      <c r="D106" s="38">
        <v>1</v>
      </c>
      <c r="E106" s="38">
        <v>0</v>
      </c>
      <c r="F106" s="134">
        <v>6.5</v>
      </c>
      <c r="G106" s="37">
        <v>4.3</v>
      </c>
      <c r="H106" s="37">
        <v>4.7</v>
      </c>
      <c r="I106" s="37">
        <v>6.3</v>
      </c>
      <c r="J106" s="37">
        <v>6</v>
      </c>
      <c r="K106" s="37">
        <v>8.6999999999999993</v>
      </c>
      <c r="L106" s="37">
        <v>5</v>
      </c>
      <c r="M106" s="37">
        <v>5.6</v>
      </c>
      <c r="N106" s="37">
        <v>4.5999999999999996</v>
      </c>
      <c r="O106" s="134">
        <v>6.8</v>
      </c>
      <c r="P106" s="132">
        <v>1</v>
      </c>
      <c r="Q106" s="37">
        <v>8.9</v>
      </c>
    </row>
    <row r="107" spans="1:17" ht="14.25" x14ac:dyDescent="0.35">
      <c r="A107" s="25" t="s">
        <v>161</v>
      </c>
      <c r="B107" s="132">
        <v>13</v>
      </c>
      <c r="C107" s="38">
        <v>1</v>
      </c>
      <c r="D107" s="38">
        <v>1</v>
      </c>
      <c r="E107" s="38">
        <v>0</v>
      </c>
      <c r="F107" s="134">
        <v>8.3000000000000007</v>
      </c>
      <c r="G107" s="37">
        <v>3.4</v>
      </c>
      <c r="H107" s="37">
        <v>3.4</v>
      </c>
      <c r="I107" s="37">
        <v>4.5999999999999996</v>
      </c>
      <c r="J107" s="37">
        <v>5.2</v>
      </c>
      <c r="K107" s="37">
        <v>9.1</v>
      </c>
      <c r="L107" s="37">
        <v>4.2</v>
      </c>
      <c r="M107" s="37">
        <v>5.8</v>
      </c>
      <c r="N107" s="37">
        <v>3.9</v>
      </c>
      <c r="O107" s="134">
        <v>5.9</v>
      </c>
      <c r="P107" s="132">
        <v>1</v>
      </c>
      <c r="Q107" s="37">
        <v>7.5</v>
      </c>
    </row>
    <row r="108" spans="1:17" ht="14.25" x14ac:dyDescent="0.35">
      <c r="A108" s="25" t="s">
        <v>162</v>
      </c>
      <c r="B108" s="132">
        <v>15</v>
      </c>
      <c r="C108" s="38">
        <v>0</v>
      </c>
      <c r="D108" s="38">
        <v>0</v>
      </c>
      <c r="E108" s="38">
        <v>1</v>
      </c>
      <c r="F108" s="134">
        <v>9.6</v>
      </c>
      <c r="G108" s="37">
        <v>4.0999999999999996</v>
      </c>
      <c r="H108" s="37">
        <v>4.8</v>
      </c>
      <c r="I108" s="37">
        <v>7.7</v>
      </c>
      <c r="J108" s="37">
        <v>5.5</v>
      </c>
      <c r="K108" s="37">
        <v>7.7</v>
      </c>
      <c r="L108" s="37">
        <v>4.4000000000000004</v>
      </c>
      <c r="M108" s="37">
        <v>4.5999999999999996</v>
      </c>
      <c r="N108" s="37">
        <v>4.9000000000000004</v>
      </c>
      <c r="O108" s="134">
        <v>6.5</v>
      </c>
      <c r="P108" s="132">
        <v>1</v>
      </c>
      <c r="Q108" s="37">
        <v>9.3000000000000007</v>
      </c>
    </row>
    <row r="109" spans="1:17" ht="14.25" x14ac:dyDescent="0.35">
      <c r="A109" s="25" t="s">
        <v>163</v>
      </c>
      <c r="B109" s="132">
        <v>1</v>
      </c>
      <c r="C109" s="38">
        <v>1</v>
      </c>
      <c r="D109" s="38">
        <v>1</v>
      </c>
      <c r="E109" s="38">
        <v>0</v>
      </c>
      <c r="F109" s="134">
        <v>5.9</v>
      </c>
      <c r="G109" s="37">
        <v>4</v>
      </c>
      <c r="H109" s="37">
        <v>6</v>
      </c>
      <c r="I109" s="37">
        <v>5.9</v>
      </c>
      <c r="J109" s="37">
        <v>6.2</v>
      </c>
      <c r="K109" s="37">
        <v>8.4</v>
      </c>
      <c r="L109" s="37">
        <v>5.8</v>
      </c>
      <c r="M109" s="37">
        <v>7.5</v>
      </c>
      <c r="N109" s="37">
        <v>5.4</v>
      </c>
      <c r="O109" s="134">
        <v>8.6999999999999993</v>
      </c>
      <c r="P109" s="132">
        <v>1</v>
      </c>
      <c r="Q109" s="37">
        <v>8</v>
      </c>
    </row>
    <row r="110" spans="1:17" ht="14.25" x14ac:dyDescent="0.35">
      <c r="A110" s="25" t="s">
        <v>164</v>
      </c>
      <c r="B110" s="132">
        <v>7</v>
      </c>
      <c r="C110" s="38">
        <v>0</v>
      </c>
      <c r="D110" s="38">
        <v>0</v>
      </c>
      <c r="E110" s="38">
        <v>1</v>
      </c>
      <c r="F110" s="134">
        <v>8.6999999999999993</v>
      </c>
      <c r="G110" s="37">
        <v>3.7</v>
      </c>
      <c r="H110" s="37">
        <v>4.5999999999999996</v>
      </c>
      <c r="I110" s="37">
        <v>7.4</v>
      </c>
      <c r="J110" s="37">
        <v>4.8</v>
      </c>
      <c r="K110" s="37">
        <v>3.8</v>
      </c>
      <c r="L110" s="37">
        <v>4.5999999999999996</v>
      </c>
      <c r="M110" s="37">
        <v>3.5</v>
      </c>
      <c r="N110" s="37">
        <v>4.2</v>
      </c>
      <c r="O110" s="134">
        <v>5.5</v>
      </c>
      <c r="P110" s="132">
        <v>1</v>
      </c>
      <c r="Q110" s="37">
        <v>7.6</v>
      </c>
    </row>
    <row r="111" spans="1:17" ht="14.25" x14ac:dyDescent="0.35">
      <c r="A111" s="25" t="s">
        <v>165</v>
      </c>
      <c r="B111" s="132">
        <v>2</v>
      </c>
      <c r="C111" s="38">
        <v>1</v>
      </c>
      <c r="D111" s="38">
        <v>0</v>
      </c>
      <c r="E111" s="38">
        <v>0</v>
      </c>
      <c r="F111" s="134">
        <v>6.7</v>
      </c>
      <c r="G111" s="37">
        <v>3.2</v>
      </c>
      <c r="H111" s="37">
        <v>2.2999999999999998</v>
      </c>
      <c r="I111" s="37">
        <v>6.3</v>
      </c>
      <c r="J111" s="37">
        <v>4.5</v>
      </c>
      <c r="K111" s="37">
        <v>5</v>
      </c>
      <c r="L111" s="37">
        <v>3.8</v>
      </c>
      <c r="M111" s="37">
        <v>2.6</v>
      </c>
      <c r="N111" s="37">
        <v>3.1</v>
      </c>
      <c r="O111" s="134">
        <v>5.5</v>
      </c>
      <c r="P111" s="132">
        <v>0</v>
      </c>
      <c r="Q111" s="37">
        <v>7.1</v>
      </c>
    </row>
    <row r="112" spans="1:17" ht="14.25" x14ac:dyDescent="0.35">
      <c r="A112" s="25" t="s">
        <v>166</v>
      </c>
      <c r="B112" s="132">
        <v>7</v>
      </c>
      <c r="C112" s="38">
        <v>1</v>
      </c>
      <c r="D112" s="38">
        <v>0</v>
      </c>
      <c r="E112" s="38">
        <v>1</v>
      </c>
      <c r="F112" s="134">
        <v>9.6999999999999993</v>
      </c>
      <c r="G112" s="37">
        <v>5</v>
      </c>
      <c r="H112" s="37">
        <v>3.4</v>
      </c>
      <c r="I112" s="37">
        <v>7.5</v>
      </c>
      <c r="J112" s="37">
        <v>6.1</v>
      </c>
      <c r="K112" s="37">
        <v>6.7</v>
      </c>
      <c r="L112" s="37">
        <v>3.7</v>
      </c>
      <c r="M112" s="37">
        <v>3.4</v>
      </c>
      <c r="N112" s="37">
        <v>4.0999999999999996</v>
      </c>
      <c r="O112" s="134">
        <v>7.1</v>
      </c>
      <c r="P112" s="132">
        <v>1</v>
      </c>
      <c r="Q112" s="37">
        <v>8.1</v>
      </c>
    </row>
    <row r="113" spans="1:17" ht="14.25" x14ac:dyDescent="0.35">
      <c r="A113" s="25" t="s">
        <v>167</v>
      </c>
      <c r="B113" s="132">
        <v>12</v>
      </c>
      <c r="C113" s="38">
        <v>1</v>
      </c>
      <c r="D113" s="38">
        <v>0</v>
      </c>
      <c r="E113" s="38">
        <v>1</v>
      </c>
      <c r="F113" s="134">
        <v>8.8000000000000007</v>
      </c>
      <c r="G113" s="37">
        <v>3.5</v>
      </c>
      <c r="H113" s="37">
        <v>3.3</v>
      </c>
      <c r="I113" s="37">
        <v>8.1</v>
      </c>
      <c r="J113" s="37">
        <v>4.5</v>
      </c>
      <c r="K113" s="37">
        <v>6.7</v>
      </c>
      <c r="L113" s="37">
        <v>4</v>
      </c>
      <c r="M113" s="37">
        <v>2.2999999999999998</v>
      </c>
      <c r="N113" s="37">
        <v>3.9</v>
      </c>
      <c r="O113" s="134">
        <v>6.6</v>
      </c>
      <c r="P113" s="132">
        <v>0</v>
      </c>
      <c r="Q113" s="37">
        <v>7.9</v>
      </c>
    </row>
    <row r="114" spans="1:17" ht="14.25" x14ac:dyDescent="0.35">
      <c r="A114" s="25" t="s">
        <v>168</v>
      </c>
      <c r="B114" s="132">
        <v>7</v>
      </c>
      <c r="C114" s="38">
        <v>1</v>
      </c>
      <c r="D114" s="38">
        <v>1</v>
      </c>
      <c r="E114" s="38">
        <v>0</v>
      </c>
      <c r="F114" s="134">
        <v>8.1999999999999993</v>
      </c>
      <c r="G114" s="37">
        <v>3.6</v>
      </c>
      <c r="H114" s="37">
        <v>4.5</v>
      </c>
      <c r="I114" s="37">
        <v>4.9000000000000004</v>
      </c>
      <c r="J114" s="37">
        <v>5</v>
      </c>
      <c r="K114" s="37">
        <v>9</v>
      </c>
      <c r="L114" s="37">
        <v>4.5</v>
      </c>
      <c r="M114" s="37">
        <v>6.9</v>
      </c>
      <c r="N114" s="37">
        <v>4.5</v>
      </c>
      <c r="O114" s="134">
        <v>5.2</v>
      </c>
      <c r="P114" s="132">
        <v>1</v>
      </c>
      <c r="Q114" s="37">
        <v>7.2</v>
      </c>
    </row>
    <row r="115" spans="1:17" ht="14.25" x14ac:dyDescent="0.35">
      <c r="A115" s="25" t="s">
        <v>169</v>
      </c>
      <c r="B115" s="132">
        <v>14</v>
      </c>
      <c r="C115" s="38">
        <v>0</v>
      </c>
      <c r="D115" s="38">
        <v>1</v>
      </c>
      <c r="E115" s="38">
        <v>1</v>
      </c>
      <c r="F115" s="134">
        <v>8.9</v>
      </c>
      <c r="G115" s="37">
        <v>4.3</v>
      </c>
      <c r="H115" s="37">
        <v>6.3</v>
      </c>
      <c r="I115" s="37">
        <v>5.0999999999999996</v>
      </c>
      <c r="J115" s="37">
        <v>6.9</v>
      </c>
      <c r="K115" s="37">
        <v>8.1999999999999993</v>
      </c>
      <c r="L115" s="37">
        <v>4.2</v>
      </c>
      <c r="M115" s="37">
        <v>5.9</v>
      </c>
      <c r="N115" s="37">
        <v>4.2</v>
      </c>
      <c r="O115" s="134">
        <v>5.6</v>
      </c>
      <c r="P115" s="132">
        <v>1</v>
      </c>
      <c r="Q115" s="37">
        <v>7.7</v>
      </c>
    </row>
    <row r="116" spans="1:17" ht="14.25" x14ac:dyDescent="0.35">
      <c r="A116" s="25" t="s">
        <v>170</v>
      </c>
      <c r="B116" s="132">
        <v>14</v>
      </c>
      <c r="C116" s="38">
        <v>0</v>
      </c>
      <c r="D116" s="38">
        <v>1</v>
      </c>
      <c r="E116" s="38">
        <v>1</v>
      </c>
      <c r="F116" s="134">
        <v>8.4</v>
      </c>
      <c r="G116" s="37">
        <v>3.8</v>
      </c>
      <c r="H116" s="37">
        <v>3.2</v>
      </c>
      <c r="I116" s="37">
        <v>4.7</v>
      </c>
      <c r="J116" s="37">
        <v>5.9</v>
      </c>
      <c r="K116" s="37">
        <v>6.7</v>
      </c>
      <c r="L116" s="37">
        <v>4</v>
      </c>
      <c r="M116" s="37">
        <v>5</v>
      </c>
      <c r="N116" s="37">
        <v>3.6</v>
      </c>
      <c r="O116" s="134">
        <v>4.9000000000000004</v>
      </c>
      <c r="P116" s="132">
        <v>1</v>
      </c>
      <c r="Q116" s="37">
        <v>7.9</v>
      </c>
    </row>
    <row r="117" spans="1:17" ht="14.25" x14ac:dyDescent="0.35">
      <c r="A117" s="25" t="s">
        <v>171</v>
      </c>
      <c r="B117" s="132">
        <v>11</v>
      </c>
      <c r="C117" s="38">
        <v>1</v>
      </c>
      <c r="D117" s="38">
        <v>1</v>
      </c>
      <c r="E117" s="38">
        <v>1</v>
      </c>
      <c r="F117" s="134">
        <v>7.7</v>
      </c>
      <c r="G117" s="37">
        <v>4.7</v>
      </c>
      <c r="H117" s="37">
        <v>4.3</v>
      </c>
      <c r="I117" s="37">
        <v>5.2</v>
      </c>
      <c r="J117" s="37">
        <v>7</v>
      </c>
      <c r="K117" s="37">
        <v>7.7</v>
      </c>
      <c r="L117" s="37">
        <v>5.0999999999999996</v>
      </c>
      <c r="M117" s="37">
        <v>4.7</v>
      </c>
      <c r="N117" s="37">
        <v>3.7</v>
      </c>
      <c r="O117" s="134">
        <v>5.4</v>
      </c>
      <c r="P117" s="132">
        <v>0</v>
      </c>
      <c r="Q117" s="37">
        <v>6.9</v>
      </c>
    </row>
    <row r="118" spans="1:17" ht="14.25" x14ac:dyDescent="0.35">
      <c r="A118" s="25" t="s">
        <v>172</v>
      </c>
      <c r="B118" s="132">
        <v>10</v>
      </c>
      <c r="C118" s="38">
        <v>0</v>
      </c>
      <c r="D118" s="38">
        <v>1</v>
      </c>
      <c r="E118" s="38">
        <v>1</v>
      </c>
      <c r="F118" s="134">
        <v>9.1999999999999993</v>
      </c>
      <c r="G118" s="37">
        <v>5</v>
      </c>
      <c r="H118" s="37">
        <v>4.9000000000000004</v>
      </c>
      <c r="I118" s="37">
        <v>6.5</v>
      </c>
      <c r="J118" s="37">
        <v>6.2</v>
      </c>
      <c r="K118" s="37">
        <v>7.3</v>
      </c>
      <c r="L118" s="37">
        <v>4.2</v>
      </c>
      <c r="M118" s="37">
        <v>4.5999999999999996</v>
      </c>
      <c r="N118" s="37">
        <v>4.2</v>
      </c>
      <c r="O118" s="134">
        <v>7.7</v>
      </c>
      <c r="P118" s="132">
        <v>1</v>
      </c>
      <c r="Q118" s="37">
        <v>9.5</v>
      </c>
    </row>
    <row r="119" spans="1:17" ht="14.25" x14ac:dyDescent="0.35">
      <c r="A119" s="25" t="s">
        <v>173</v>
      </c>
      <c r="B119" s="132">
        <v>5</v>
      </c>
      <c r="C119" s="38">
        <v>1</v>
      </c>
      <c r="D119" s="38">
        <v>1</v>
      </c>
      <c r="E119" s="38">
        <v>0</v>
      </c>
      <c r="F119" s="134">
        <v>7.3</v>
      </c>
      <c r="G119" s="37">
        <v>3.6</v>
      </c>
      <c r="H119" s="37">
        <v>5.4</v>
      </c>
      <c r="I119" s="37">
        <v>5.2</v>
      </c>
      <c r="J119" s="37">
        <v>6.1</v>
      </c>
      <c r="K119" s="37">
        <v>8</v>
      </c>
      <c r="L119" s="37">
        <v>2.8</v>
      </c>
      <c r="M119" s="37">
        <v>3.3</v>
      </c>
      <c r="N119" s="37">
        <v>2.9</v>
      </c>
      <c r="O119" s="134">
        <v>4.0999999999999996</v>
      </c>
      <c r="P119" s="132">
        <v>0</v>
      </c>
      <c r="Q119" s="37">
        <v>7.5</v>
      </c>
    </row>
    <row r="120" spans="1:17" ht="14.25" x14ac:dyDescent="0.35">
      <c r="A120" s="25" t="s">
        <v>174</v>
      </c>
      <c r="B120" s="132">
        <v>11</v>
      </c>
      <c r="C120" s="38">
        <v>0</v>
      </c>
      <c r="D120" s="38">
        <v>0</v>
      </c>
      <c r="E120" s="38">
        <v>1</v>
      </c>
      <c r="F120" s="134">
        <v>9</v>
      </c>
      <c r="G120" s="37">
        <v>4.0999999999999996</v>
      </c>
      <c r="H120" s="37">
        <v>3</v>
      </c>
      <c r="I120" s="37">
        <v>4.8</v>
      </c>
      <c r="J120" s="37">
        <v>5</v>
      </c>
      <c r="K120" s="37">
        <v>6</v>
      </c>
      <c r="L120" s="37">
        <v>3.3</v>
      </c>
      <c r="M120" s="37">
        <v>3.9</v>
      </c>
      <c r="N120" s="37">
        <v>3.1</v>
      </c>
      <c r="O120" s="134">
        <v>4.2</v>
      </c>
      <c r="P120" s="132">
        <v>1</v>
      </c>
      <c r="Q120" s="37">
        <v>8</v>
      </c>
    </row>
    <row r="121" spans="1:17" ht="14.25" x14ac:dyDescent="0.35">
      <c r="A121" s="25" t="s">
        <v>175</v>
      </c>
      <c r="B121" s="132">
        <v>6</v>
      </c>
      <c r="C121" s="38">
        <v>0</v>
      </c>
      <c r="D121" s="38">
        <v>1</v>
      </c>
      <c r="E121" s="38">
        <v>0</v>
      </c>
      <c r="F121" s="134">
        <v>8.1</v>
      </c>
      <c r="G121" s="37">
        <v>2.5</v>
      </c>
      <c r="H121" s="37">
        <v>4.0999999999999996</v>
      </c>
      <c r="I121" s="37">
        <v>5.0999999999999996</v>
      </c>
      <c r="J121" s="37">
        <v>3.8</v>
      </c>
      <c r="K121" s="37">
        <v>6.6</v>
      </c>
      <c r="L121" s="37">
        <v>2.6</v>
      </c>
      <c r="M121" s="37">
        <v>3.5</v>
      </c>
      <c r="N121" s="37">
        <v>3</v>
      </c>
      <c r="O121" s="134">
        <v>3.9</v>
      </c>
      <c r="P121" s="132">
        <v>0</v>
      </c>
      <c r="Q121" s="37">
        <v>7.1</v>
      </c>
    </row>
    <row r="122" spans="1:17" ht="14.25" x14ac:dyDescent="0.35">
      <c r="A122" s="25" t="s">
        <v>176</v>
      </c>
      <c r="B122" s="132">
        <v>9</v>
      </c>
      <c r="C122" s="38">
        <v>0</v>
      </c>
      <c r="D122" s="38">
        <v>1</v>
      </c>
      <c r="E122" s="38">
        <v>1</v>
      </c>
      <c r="F122" s="134">
        <v>7.4</v>
      </c>
      <c r="G122" s="37">
        <v>5.0999999999999996</v>
      </c>
      <c r="H122" s="37">
        <v>5</v>
      </c>
      <c r="I122" s="37">
        <v>7.2</v>
      </c>
      <c r="J122" s="37">
        <v>6.9</v>
      </c>
      <c r="K122" s="37">
        <v>9.6</v>
      </c>
      <c r="L122" s="37">
        <v>5.7</v>
      </c>
      <c r="M122" s="37">
        <v>6.5</v>
      </c>
      <c r="N122" s="37">
        <v>5.5</v>
      </c>
      <c r="O122" s="134">
        <v>7</v>
      </c>
      <c r="P122" s="132">
        <v>1</v>
      </c>
      <c r="Q122" s="37">
        <v>8.8000000000000007</v>
      </c>
    </row>
    <row r="123" spans="1:17" ht="14.25" x14ac:dyDescent="0.35">
      <c r="A123" s="25" t="s">
        <v>177</v>
      </c>
      <c r="B123" s="132">
        <v>9</v>
      </c>
      <c r="C123" s="38">
        <v>1</v>
      </c>
      <c r="D123" s="38">
        <v>1</v>
      </c>
      <c r="E123" s="38">
        <v>0</v>
      </c>
      <c r="F123" s="134">
        <v>7.9</v>
      </c>
      <c r="G123" s="37">
        <v>3</v>
      </c>
      <c r="H123" s="37">
        <v>4.3</v>
      </c>
      <c r="I123" s="37">
        <v>4.2</v>
      </c>
      <c r="J123" s="37">
        <v>4.8</v>
      </c>
      <c r="K123" s="37">
        <v>9.6999999999999993</v>
      </c>
      <c r="L123" s="37">
        <v>4.8</v>
      </c>
      <c r="M123" s="37">
        <v>5.4</v>
      </c>
      <c r="N123" s="37">
        <v>3.5</v>
      </c>
      <c r="O123" s="134">
        <v>6.2</v>
      </c>
      <c r="P123" s="132">
        <v>0</v>
      </c>
      <c r="Q123" s="37">
        <v>8</v>
      </c>
    </row>
    <row r="124" spans="1:17" ht="14.25" x14ac:dyDescent="0.35">
      <c r="A124" s="25" t="s">
        <v>178</v>
      </c>
      <c r="B124" s="132">
        <v>10</v>
      </c>
      <c r="C124" s="38">
        <v>0</v>
      </c>
      <c r="D124" s="38">
        <v>1</v>
      </c>
      <c r="E124" s="38">
        <v>0</v>
      </c>
      <c r="F124" s="134">
        <v>7.7</v>
      </c>
      <c r="G124" s="37">
        <v>2.2000000000000002</v>
      </c>
      <c r="H124" s="37">
        <v>2.4</v>
      </c>
      <c r="I124" s="37">
        <v>4.7</v>
      </c>
      <c r="J124" s="37">
        <v>3.4</v>
      </c>
      <c r="K124" s="37">
        <v>6.2</v>
      </c>
      <c r="L124" s="37">
        <v>3.2</v>
      </c>
      <c r="M124" s="37">
        <v>3.1</v>
      </c>
      <c r="N124" s="37">
        <v>2.6</v>
      </c>
      <c r="O124" s="134">
        <v>3.4</v>
      </c>
      <c r="P124" s="132">
        <v>0</v>
      </c>
      <c r="Q124" s="37">
        <v>7.7</v>
      </c>
    </row>
    <row r="125" spans="1:17" ht="14.25" x14ac:dyDescent="0.35">
      <c r="A125" s="25" t="s">
        <v>179</v>
      </c>
      <c r="B125" s="132">
        <v>5</v>
      </c>
      <c r="C125" s="38">
        <v>0</v>
      </c>
      <c r="D125" s="38">
        <v>1</v>
      </c>
      <c r="E125" s="38">
        <v>1</v>
      </c>
      <c r="F125" s="134">
        <v>9.4</v>
      </c>
      <c r="G125" s="37">
        <v>2.5</v>
      </c>
      <c r="H125" s="37">
        <v>3.2</v>
      </c>
      <c r="I125" s="37">
        <v>7.3</v>
      </c>
      <c r="J125" s="37">
        <v>4.5999999999999996</v>
      </c>
      <c r="K125" s="37">
        <v>6.3</v>
      </c>
      <c r="L125" s="37">
        <v>5.8</v>
      </c>
      <c r="M125" s="37">
        <v>4.5999999999999996</v>
      </c>
      <c r="N125" s="37">
        <v>4.5999999999999996</v>
      </c>
      <c r="O125" s="134">
        <v>7</v>
      </c>
      <c r="P125" s="132">
        <v>1</v>
      </c>
      <c r="Q125" s="37">
        <v>8.1999999999999993</v>
      </c>
    </row>
    <row r="126" spans="1:17" ht="14.25" x14ac:dyDescent="0.35">
      <c r="A126" s="25" t="s">
        <v>180</v>
      </c>
      <c r="B126" s="132">
        <v>7</v>
      </c>
      <c r="C126" s="38">
        <v>1</v>
      </c>
      <c r="D126" s="38">
        <v>1</v>
      </c>
      <c r="E126" s="38">
        <v>0</v>
      </c>
      <c r="F126" s="134">
        <v>7.2</v>
      </c>
      <c r="G126" s="37">
        <v>4.3</v>
      </c>
      <c r="H126" s="37">
        <v>3.9</v>
      </c>
      <c r="I126" s="37">
        <v>3.4</v>
      </c>
      <c r="J126" s="37">
        <v>4.7</v>
      </c>
      <c r="K126" s="37">
        <v>10</v>
      </c>
      <c r="L126" s="37">
        <v>3.2</v>
      </c>
      <c r="M126" s="37">
        <v>4.0999999999999996</v>
      </c>
      <c r="N126" s="37">
        <v>2.5</v>
      </c>
      <c r="O126" s="134">
        <v>4.2</v>
      </c>
      <c r="P126" s="132">
        <v>0</v>
      </c>
      <c r="Q126" s="37">
        <v>6.5</v>
      </c>
    </row>
    <row r="127" spans="1:17" ht="14.25" x14ac:dyDescent="0.35">
      <c r="A127" s="25" t="s">
        <v>181</v>
      </c>
      <c r="B127" s="132">
        <v>15</v>
      </c>
      <c r="C127" s="38">
        <v>0</v>
      </c>
      <c r="D127" s="38">
        <v>0</v>
      </c>
      <c r="E127" s="38">
        <v>1</v>
      </c>
      <c r="F127" s="134">
        <v>8.3000000000000007</v>
      </c>
      <c r="G127" s="37">
        <v>3.7</v>
      </c>
      <c r="H127" s="37">
        <v>5.3</v>
      </c>
      <c r="I127" s="37">
        <v>6.1</v>
      </c>
      <c r="J127" s="37">
        <v>6.1</v>
      </c>
      <c r="K127" s="37">
        <v>5.3</v>
      </c>
      <c r="L127" s="37">
        <v>4.0999999999999996</v>
      </c>
      <c r="M127" s="37">
        <v>2.9</v>
      </c>
      <c r="N127" s="37">
        <v>3.1</v>
      </c>
      <c r="O127" s="134">
        <v>4</v>
      </c>
      <c r="P127" s="132">
        <v>1</v>
      </c>
      <c r="Q127" s="37">
        <v>8.1</v>
      </c>
    </row>
    <row r="128" spans="1:17" ht="14.25" x14ac:dyDescent="0.35">
      <c r="A128" s="25" t="s">
        <v>182</v>
      </c>
      <c r="B128" s="132">
        <v>12</v>
      </c>
      <c r="C128" s="38">
        <v>1</v>
      </c>
      <c r="D128" s="38">
        <v>0</v>
      </c>
      <c r="E128" s="38">
        <v>0</v>
      </c>
      <c r="F128" s="134">
        <v>7.9</v>
      </c>
      <c r="G128" s="37">
        <v>3.9</v>
      </c>
      <c r="H128" s="37">
        <v>4.9000000000000004</v>
      </c>
      <c r="I128" s="37">
        <v>6.9</v>
      </c>
      <c r="J128" s="37">
        <v>5.8</v>
      </c>
      <c r="K128" s="37">
        <v>4.7</v>
      </c>
      <c r="L128" s="37">
        <v>4.5999999999999996</v>
      </c>
      <c r="M128" s="37">
        <v>4.2</v>
      </c>
      <c r="N128" s="37">
        <v>4.3</v>
      </c>
      <c r="O128" s="134">
        <v>6.6</v>
      </c>
      <c r="P128" s="132">
        <v>0</v>
      </c>
      <c r="Q128" s="37">
        <v>8.1</v>
      </c>
    </row>
    <row r="129" spans="1:17" ht="14.25" x14ac:dyDescent="0.35">
      <c r="A129" s="25" t="s">
        <v>183</v>
      </c>
      <c r="B129" s="132">
        <v>7</v>
      </c>
      <c r="C129" s="38">
        <v>1</v>
      </c>
      <c r="D129" s="38">
        <v>1</v>
      </c>
      <c r="E129" s="38">
        <v>0</v>
      </c>
      <c r="F129" s="134">
        <v>7.3</v>
      </c>
      <c r="G129" s="37">
        <v>3.6</v>
      </c>
      <c r="H129" s="37">
        <v>3.6</v>
      </c>
      <c r="I129" s="37">
        <v>5.2</v>
      </c>
      <c r="J129" s="37">
        <v>6.1</v>
      </c>
      <c r="K129" s="37">
        <v>8</v>
      </c>
      <c r="L129" s="37">
        <v>3.3</v>
      </c>
      <c r="M129" s="37">
        <v>3.3</v>
      </c>
      <c r="N129" s="37">
        <v>2.9</v>
      </c>
      <c r="O129" s="134">
        <v>4</v>
      </c>
      <c r="P129" s="132">
        <v>0</v>
      </c>
      <c r="Q129" s="37">
        <v>6.9</v>
      </c>
    </row>
    <row r="130" spans="1:17" ht="14.25" x14ac:dyDescent="0.35">
      <c r="A130" s="25" t="s">
        <v>184</v>
      </c>
      <c r="B130" s="132">
        <v>11</v>
      </c>
      <c r="C130" s="38">
        <v>1</v>
      </c>
      <c r="D130" s="38">
        <v>1</v>
      </c>
      <c r="E130" s="38">
        <v>1</v>
      </c>
      <c r="F130" s="134">
        <v>9.6</v>
      </c>
      <c r="G130" s="37">
        <v>5.7</v>
      </c>
      <c r="H130" s="37">
        <v>5.6</v>
      </c>
      <c r="I130" s="37">
        <v>8.1999999999999993</v>
      </c>
      <c r="J130" s="37">
        <v>7.8</v>
      </c>
      <c r="K130" s="37">
        <v>4.5</v>
      </c>
      <c r="L130" s="37">
        <v>4.4000000000000004</v>
      </c>
      <c r="M130" s="37">
        <v>3</v>
      </c>
      <c r="N130" s="37">
        <v>4.3</v>
      </c>
      <c r="O130" s="134">
        <v>6.2</v>
      </c>
      <c r="P130" s="132">
        <v>1</v>
      </c>
      <c r="Q130" s="37">
        <v>9.3000000000000007</v>
      </c>
    </row>
    <row r="131" spans="1:17" ht="14.25" x14ac:dyDescent="0.35">
      <c r="A131" s="25" t="s">
        <v>185</v>
      </c>
      <c r="B131" s="132">
        <v>4</v>
      </c>
      <c r="C131" s="38">
        <v>0</v>
      </c>
      <c r="D131" s="38">
        <v>0</v>
      </c>
      <c r="E131" s="38">
        <v>0</v>
      </c>
      <c r="F131" s="134">
        <v>8.3000000000000007</v>
      </c>
      <c r="G131" s="37">
        <v>2.8</v>
      </c>
      <c r="H131" s="37">
        <v>3</v>
      </c>
      <c r="I131" s="37">
        <v>5.7</v>
      </c>
      <c r="J131" s="37">
        <v>2.5</v>
      </c>
      <c r="K131" s="37">
        <v>5.2</v>
      </c>
      <c r="L131" s="37">
        <v>1.2</v>
      </c>
      <c r="M131" s="37">
        <v>2.5</v>
      </c>
      <c r="N131" s="37">
        <v>2.1</v>
      </c>
      <c r="O131" s="134">
        <v>2.6</v>
      </c>
      <c r="P131" s="132">
        <v>0</v>
      </c>
      <c r="Q131" s="37">
        <v>6.2</v>
      </c>
    </row>
    <row r="132" spans="1:17" ht="14.25" x14ac:dyDescent="0.35">
      <c r="A132" s="25" t="s">
        <v>186</v>
      </c>
      <c r="B132" s="132">
        <v>9</v>
      </c>
      <c r="C132" s="38">
        <v>0</v>
      </c>
      <c r="D132" s="38">
        <v>0</v>
      </c>
      <c r="E132" s="38">
        <v>1</v>
      </c>
      <c r="F132" s="134">
        <v>8.6</v>
      </c>
      <c r="G132" s="37">
        <v>3.6</v>
      </c>
      <c r="H132" s="37">
        <v>2.9</v>
      </c>
      <c r="I132" s="37">
        <v>7.3</v>
      </c>
      <c r="J132" s="37">
        <v>4.7</v>
      </c>
      <c r="K132" s="37">
        <v>3.7</v>
      </c>
      <c r="L132" s="37">
        <v>5</v>
      </c>
      <c r="M132" s="37">
        <v>3.4</v>
      </c>
      <c r="N132" s="37">
        <v>4</v>
      </c>
      <c r="O132" s="134">
        <v>6.1</v>
      </c>
      <c r="P132" s="132">
        <v>0</v>
      </c>
      <c r="Q132" s="37">
        <v>8</v>
      </c>
    </row>
    <row r="133" spans="1:17" ht="14.25" x14ac:dyDescent="0.35">
      <c r="A133" s="25" t="s">
        <v>187</v>
      </c>
      <c r="B133" s="132">
        <v>9</v>
      </c>
      <c r="C133" s="38">
        <v>1</v>
      </c>
      <c r="D133" s="38">
        <v>0</v>
      </c>
      <c r="E133" s="38">
        <v>0</v>
      </c>
      <c r="F133" s="134">
        <v>8</v>
      </c>
      <c r="G133" s="37">
        <v>2.5</v>
      </c>
      <c r="H133" s="37">
        <v>3.4</v>
      </c>
      <c r="I133" s="37">
        <v>7.7</v>
      </c>
      <c r="J133" s="37">
        <v>3</v>
      </c>
      <c r="K133" s="37">
        <v>5.2</v>
      </c>
      <c r="L133" s="37">
        <v>4.5999999999999996</v>
      </c>
      <c r="M133" s="37">
        <v>4.2</v>
      </c>
      <c r="N133" s="37">
        <v>4.7</v>
      </c>
      <c r="O133" s="134">
        <v>6.9</v>
      </c>
      <c r="P133" s="132">
        <v>0</v>
      </c>
      <c r="Q133" s="37">
        <v>7.1</v>
      </c>
    </row>
    <row r="134" spans="1:17" ht="14.25" x14ac:dyDescent="0.35">
      <c r="A134" s="25" t="s">
        <v>188</v>
      </c>
      <c r="B134" s="132">
        <v>2</v>
      </c>
      <c r="C134" s="38">
        <v>1</v>
      </c>
      <c r="D134" s="38">
        <v>1</v>
      </c>
      <c r="E134" s="38">
        <v>0</v>
      </c>
      <c r="F134" s="134">
        <v>6.4</v>
      </c>
      <c r="G134" s="37">
        <v>3.2</v>
      </c>
      <c r="H134" s="37">
        <v>2.2000000000000002</v>
      </c>
      <c r="I134" s="37">
        <v>2.9</v>
      </c>
      <c r="J134" s="37">
        <v>5</v>
      </c>
      <c r="K134" s="37">
        <v>8.4</v>
      </c>
      <c r="L134" s="37">
        <v>2.4</v>
      </c>
      <c r="M134" s="37">
        <v>3.7</v>
      </c>
      <c r="N134" s="37">
        <v>1.6</v>
      </c>
      <c r="O134" s="134">
        <v>3.6</v>
      </c>
      <c r="P134" s="132">
        <v>0</v>
      </c>
      <c r="Q134" s="37">
        <v>6.5</v>
      </c>
    </row>
    <row r="135" spans="1:17" ht="14.25" x14ac:dyDescent="0.35">
      <c r="A135" s="25" t="s">
        <v>189</v>
      </c>
      <c r="B135" s="132">
        <v>10</v>
      </c>
      <c r="C135" s="38">
        <v>0</v>
      </c>
      <c r="D135" s="38">
        <v>1</v>
      </c>
      <c r="E135" s="38">
        <v>0</v>
      </c>
      <c r="F135" s="134">
        <v>6.6</v>
      </c>
      <c r="G135" s="37">
        <v>3.8</v>
      </c>
      <c r="H135" s="37">
        <v>3.2</v>
      </c>
      <c r="I135" s="37">
        <v>5.3</v>
      </c>
      <c r="J135" s="37">
        <v>6.6</v>
      </c>
      <c r="K135" s="37">
        <v>8.1999999999999993</v>
      </c>
      <c r="L135" s="37">
        <v>4.3</v>
      </c>
      <c r="M135" s="37">
        <v>4.0999999999999996</v>
      </c>
      <c r="N135" s="37">
        <v>3.3</v>
      </c>
      <c r="O135" s="134">
        <v>6.3</v>
      </c>
      <c r="P135" s="132">
        <v>0</v>
      </c>
      <c r="Q135" s="37">
        <v>7.1</v>
      </c>
    </row>
    <row r="136" spans="1:17" ht="14.25" x14ac:dyDescent="0.35">
      <c r="A136" s="25" t="s">
        <v>190</v>
      </c>
      <c r="B136" s="132">
        <v>14</v>
      </c>
      <c r="C136" s="38">
        <v>0</v>
      </c>
      <c r="D136" s="38">
        <v>0</v>
      </c>
      <c r="E136" s="38">
        <v>1</v>
      </c>
      <c r="F136" s="134">
        <v>7.6</v>
      </c>
      <c r="G136" s="37">
        <v>2.5</v>
      </c>
      <c r="H136" s="37">
        <v>3.2</v>
      </c>
      <c r="I136" s="37">
        <v>7.1</v>
      </c>
      <c r="J136" s="37">
        <v>4.2</v>
      </c>
      <c r="K136" s="37">
        <v>5.8</v>
      </c>
      <c r="L136" s="37">
        <v>3.6</v>
      </c>
      <c r="M136" s="37">
        <v>3.8</v>
      </c>
      <c r="N136" s="37">
        <v>4.2</v>
      </c>
      <c r="O136" s="134">
        <v>6</v>
      </c>
      <c r="P136" s="132">
        <v>1</v>
      </c>
      <c r="Q136" s="37">
        <v>8.1999999999999993</v>
      </c>
    </row>
    <row r="137" spans="1:17" ht="14.25" x14ac:dyDescent="0.35">
      <c r="A137" s="25" t="s">
        <v>191</v>
      </c>
      <c r="B137" s="132">
        <v>1</v>
      </c>
      <c r="C137" s="38">
        <v>1</v>
      </c>
      <c r="D137" s="38">
        <v>0</v>
      </c>
      <c r="E137" s="38">
        <v>1</v>
      </c>
      <c r="F137" s="134">
        <v>9.4</v>
      </c>
      <c r="G137" s="37">
        <v>4.0999999999999996</v>
      </c>
      <c r="H137" s="37">
        <v>3.4</v>
      </c>
      <c r="I137" s="37">
        <v>7.8</v>
      </c>
      <c r="J137" s="37">
        <v>4.7</v>
      </c>
      <c r="K137" s="37">
        <v>7.6</v>
      </c>
      <c r="L137" s="37">
        <v>5.0999999999999996</v>
      </c>
      <c r="M137" s="37">
        <v>3.7</v>
      </c>
      <c r="N137" s="37">
        <v>4.4000000000000004</v>
      </c>
      <c r="O137" s="134">
        <v>5.6</v>
      </c>
      <c r="P137" s="132">
        <v>1</v>
      </c>
      <c r="Q137" s="37">
        <v>7</v>
      </c>
    </row>
    <row r="138" spans="1:17" ht="14.25" x14ac:dyDescent="0.35">
      <c r="A138" s="25" t="s">
        <v>192</v>
      </c>
      <c r="B138" s="132">
        <v>4</v>
      </c>
      <c r="C138" s="38">
        <v>0</v>
      </c>
      <c r="D138" s="38">
        <v>0</v>
      </c>
      <c r="E138" s="38">
        <v>0</v>
      </c>
      <c r="F138" s="134">
        <v>8.3000000000000007</v>
      </c>
      <c r="G138" s="37">
        <v>2.8</v>
      </c>
      <c r="H138" s="37">
        <v>3</v>
      </c>
      <c r="I138" s="37">
        <v>5.7</v>
      </c>
      <c r="J138" s="37">
        <v>2.5</v>
      </c>
      <c r="K138" s="37">
        <v>5.2</v>
      </c>
      <c r="L138" s="37">
        <v>1.8</v>
      </c>
      <c r="M138" s="37">
        <v>2.5</v>
      </c>
      <c r="N138" s="37">
        <v>2.1</v>
      </c>
      <c r="O138" s="134">
        <v>3.1</v>
      </c>
      <c r="P138" s="132">
        <v>0</v>
      </c>
      <c r="Q138" s="37">
        <v>6.7</v>
      </c>
    </row>
    <row r="139" spans="1:17" ht="14.25" x14ac:dyDescent="0.35">
      <c r="A139" s="25" t="s">
        <v>193</v>
      </c>
      <c r="B139" s="132">
        <v>13</v>
      </c>
      <c r="C139" s="38">
        <v>1</v>
      </c>
      <c r="D139" s="38">
        <v>1</v>
      </c>
      <c r="E139" s="38">
        <v>1</v>
      </c>
      <c r="F139" s="134">
        <v>7.8</v>
      </c>
      <c r="G139" s="37">
        <v>4.9000000000000004</v>
      </c>
      <c r="H139" s="37">
        <v>5.8</v>
      </c>
      <c r="I139" s="37">
        <v>5.3</v>
      </c>
      <c r="J139" s="37">
        <v>7.1</v>
      </c>
      <c r="K139" s="37">
        <v>7.9</v>
      </c>
      <c r="L139" s="37">
        <v>4.0999999999999996</v>
      </c>
      <c r="M139" s="37">
        <v>4.9000000000000004</v>
      </c>
      <c r="N139" s="37">
        <v>3.9</v>
      </c>
      <c r="O139" s="134">
        <v>5.7</v>
      </c>
      <c r="P139" s="132">
        <v>0</v>
      </c>
      <c r="Q139" s="37">
        <v>7.5</v>
      </c>
    </row>
    <row r="140" spans="1:17" ht="14.25" x14ac:dyDescent="0.35">
      <c r="A140" s="25" t="s">
        <v>194</v>
      </c>
      <c r="B140" s="132">
        <v>13</v>
      </c>
      <c r="C140" s="38">
        <v>1</v>
      </c>
      <c r="D140" s="38">
        <v>1</v>
      </c>
      <c r="E140" s="38">
        <v>0</v>
      </c>
      <c r="F140" s="134">
        <v>7.1</v>
      </c>
      <c r="G140" s="37">
        <v>4.2</v>
      </c>
      <c r="H140" s="37">
        <v>2.8</v>
      </c>
      <c r="I140" s="37">
        <v>3.3</v>
      </c>
      <c r="J140" s="37">
        <v>4.5</v>
      </c>
      <c r="K140" s="37">
        <v>9.9</v>
      </c>
      <c r="L140" s="37">
        <v>2.8</v>
      </c>
      <c r="M140" s="37">
        <v>4</v>
      </c>
      <c r="N140" s="37">
        <v>2.4</v>
      </c>
      <c r="O140" s="134">
        <v>3.3</v>
      </c>
      <c r="P140" s="132">
        <v>0</v>
      </c>
      <c r="Q140" s="37">
        <v>7.4</v>
      </c>
    </row>
    <row r="141" spans="1:17" ht="14.25" x14ac:dyDescent="0.35">
      <c r="A141" s="25" t="s">
        <v>195</v>
      </c>
      <c r="B141" s="132">
        <v>15</v>
      </c>
      <c r="C141" s="38">
        <v>0</v>
      </c>
      <c r="D141" s="38">
        <v>1</v>
      </c>
      <c r="E141" s="38">
        <v>1</v>
      </c>
      <c r="F141" s="134">
        <v>7.6</v>
      </c>
      <c r="G141" s="37">
        <v>3.6</v>
      </c>
      <c r="H141" s="37">
        <v>2.2000000000000002</v>
      </c>
      <c r="I141" s="37">
        <v>4.5999999999999996</v>
      </c>
      <c r="J141" s="37">
        <v>5</v>
      </c>
      <c r="K141" s="37">
        <v>7.4</v>
      </c>
      <c r="L141" s="37">
        <v>4.4000000000000004</v>
      </c>
      <c r="M141" s="37">
        <v>5.8</v>
      </c>
      <c r="N141" s="37">
        <v>3.9</v>
      </c>
      <c r="O141" s="134">
        <v>4.8</v>
      </c>
      <c r="P141" s="132">
        <v>0</v>
      </c>
      <c r="Q141" s="37">
        <v>7.4</v>
      </c>
    </row>
    <row r="142" spans="1:17" ht="14.25" x14ac:dyDescent="0.35">
      <c r="A142" s="25" t="s">
        <v>196</v>
      </c>
      <c r="B142" s="132">
        <v>12</v>
      </c>
      <c r="C142" s="38">
        <v>1</v>
      </c>
      <c r="D142" s="38">
        <v>1</v>
      </c>
      <c r="E142" s="38">
        <v>0</v>
      </c>
      <c r="F142" s="134">
        <v>5.6</v>
      </c>
      <c r="G142" s="37">
        <v>3.4</v>
      </c>
      <c r="H142" s="37">
        <v>5.2</v>
      </c>
      <c r="I142" s="37">
        <v>5.7</v>
      </c>
      <c r="J142" s="37">
        <v>5.6</v>
      </c>
      <c r="K142" s="37">
        <v>9.1</v>
      </c>
      <c r="L142" s="37">
        <v>4.5</v>
      </c>
      <c r="M142" s="37">
        <v>6</v>
      </c>
      <c r="N142" s="37">
        <v>4.5</v>
      </c>
      <c r="O142" s="134">
        <v>6.3</v>
      </c>
      <c r="P142" s="132">
        <v>0</v>
      </c>
      <c r="Q142" s="37">
        <v>7.9</v>
      </c>
    </row>
    <row r="143" spans="1:17" ht="14.25" x14ac:dyDescent="0.35">
      <c r="A143" s="25" t="s">
        <v>197</v>
      </c>
      <c r="B143" s="132">
        <v>3</v>
      </c>
      <c r="C143" s="38">
        <v>1</v>
      </c>
      <c r="D143" s="38">
        <v>0</v>
      </c>
      <c r="E143" s="38">
        <v>0</v>
      </c>
      <c r="F143" s="134">
        <v>9.9</v>
      </c>
      <c r="G143" s="37">
        <v>2.8</v>
      </c>
      <c r="H143" s="37">
        <v>1.5</v>
      </c>
      <c r="I143" s="37">
        <v>5.8</v>
      </c>
      <c r="J143" s="37">
        <v>3.5</v>
      </c>
      <c r="K143" s="37">
        <v>5.4</v>
      </c>
      <c r="L143" s="37">
        <v>4</v>
      </c>
      <c r="M143" s="37">
        <v>4.9000000000000004</v>
      </c>
      <c r="N143" s="37">
        <v>4</v>
      </c>
      <c r="O143" s="134">
        <v>5.8</v>
      </c>
      <c r="P143" s="132">
        <v>1</v>
      </c>
      <c r="Q143" s="37">
        <v>8</v>
      </c>
    </row>
    <row r="144" spans="1:17" ht="14.25" x14ac:dyDescent="0.35">
      <c r="A144" s="25" t="s">
        <v>198</v>
      </c>
      <c r="B144" s="132">
        <v>3</v>
      </c>
      <c r="C144" s="38">
        <v>0</v>
      </c>
      <c r="D144" s="38">
        <v>1</v>
      </c>
      <c r="E144" s="38">
        <v>1</v>
      </c>
      <c r="F144" s="134">
        <v>9.1999999999999993</v>
      </c>
      <c r="G144" s="37">
        <v>3.4</v>
      </c>
      <c r="H144" s="37">
        <v>4.9000000000000004</v>
      </c>
      <c r="I144" s="37">
        <v>7.4</v>
      </c>
      <c r="J144" s="37">
        <v>5.8</v>
      </c>
      <c r="K144" s="37">
        <v>4.5</v>
      </c>
      <c r="L144" s="37">
        <v>4.2</v>
      </c>
      <c r="M144" s="37">
        <v>4</v>
      </c>
      <c r="N144" s="37">
        <v>4.5</v>
      </c>
      <c r="O144" s="134">
        <v>6.9</v>
      </c>
      <c r="P144" s="132">
        <v>1</v>
      </c>
      <c r="Q144" s="37">
        <v>8</v>
      </c>
    </row>
    <row r="145" spans="1:17" ht="14.25" x14ac:dyDescent="0.35">
      <c r="A145" s="25" t="s">
        <v>199</v>
      </c>
      <c r="B145" s="132">
        <v>7</v>
      </c>
      <c r="C145" s="38">
        <v>1</v>
      </c>
      <c r="D145" s="38">
        <v>0</v>
      </c>
      <c r="E145" s="38">
        <v>0</v>
      </c>
      <c r="F145" s="134">
        <v>9.1</v>
      </c>
      <c r="G145" s="37">
        <v>3.8</v>
      </c>
      <c r="H145" s="37">
        <v>3.1</v>
      </c>
      <c r="I145" s="37">
        <v>7.5</v>
      </c>
      <c r="J145" s="37">
        <v>4.5</v>
      </c>
      <c r="K145" s="37">
        <v>7.3</v>
      </c>
      <c r="L145" s="37">
        <v>4.5</v>
      </c>
      <c r="M145" s="37">
        <v>3.4</v>
      </c>
      <c r="N145" s="37">
        <v>4.2</v>
      </c>
      <c r="O145" s="134">
        <v>5.0999999999999996</v>
      </c>
      <c r="P145" s="132">
        <v>0</v>
      </c>
      <c r="Q145" s="37">
        <v>8.4</v>
      </c>
    </row>
    <row r="146" spans="1:17" ht="14.25" x14ac:dyDescent="0.35">
      <c r="A146" s="25" t="s">
        <v>200</v>
      </c>
      <c r="B146" s="132">
        <v>7</v>
      </c>
      <c r="C146" s="38">
        <v>1</v>
      </c>
      <c r="D146" s="38">
        <v>0</v>
      </c>
      <c r="E146" s="38">
        <v>0</v>
      </c>
      <c r="F146" s="134">
        <v>9.9</v>
      </c>
      <c r="G146" s="37">
        <v>4.2</v>
      </c>
      <c r="H146" s="37">
        <v>3.4</v>
      </c>
      <c r="I146" s="37">
        <v>5.4</v>
      </c>
      <c r="J146" s="37">
        <v>4.5</v>
      </c>
      <c r="K146" s="37">
        <v>3.8</v>
      </c>
      <c r="L146" s="37">
        <v>3.8</v>
      </c>
      <c r="M146" s="37">
        <v>4</v>
      </c>
      <c r="N146" s="37">
        <v>3.5</v>
      </c>
      <c r="O146" s="134">
        <v>5.4</v>
      </c>
      <c r="P146" s="132">
        <v>1</v>
      </c>
      <c r="Q146" s="37">
        <v>8.8000000000000007</v>
      </c>
    </row>
    <row r="147" spans="1:17" ht="14.25" x14ac:dyDescent="0.35">
      <c r="A147" s="25" t="s">
        <v>201</v>
      </c>
      <c r="B147" s="132">
        <v>14</v>
      </c>
      <c r="C147" s="38">
        <v>1</v>
      </c>
      <c r="D147" s="38">
        <v>0</v>
      </c>
      <c r="E147" s="38">
        <v>1</v>
      </c>
      <c r="F147" s="134">
        <v>9.9</v>
      </c>
      <c r="G147" s="37">
        <v>4.2</v>
      </c>
      <c r="H147" s="37">
        <v>3.2</v>
      </c>
      <c r="I147" s="37">
        <v>5.4</v>
      </c>
      <c r="J147" s="37">
        <v>4.5</v>
      </c>
      <c r="K147" s="37">
        <v>3.8</v>
      </c>
      <c r="L147" s="37">
        <v>4.0999999999999996</v>
      </c>
      <c r="M147" s="37">
        <v>4</v>
      </c>
      <c r="N147" s="37">
        <v>3.5</v>
      </c>
      <c r="O147" s="134">
        <v>4.0999999999999996</v>
      </c>
      <c r="P147" s="132">
        <v>1</v>
      </c>
      <c r="Q147" s="37">
        <v>7.9</v>
      </c>
    </row>
    <row r="148" spans="1:17" ht="14.25" x14ac:dyDescent="0.35">
      <c r="A148" s="25" t="s">
        <v>202</v>
      </c>
      <c r="B148" s="132">
        <v>5</v>
      </c>
      <c r="C148" s="38">
        <v>0</v>
      </c>
      <c r="D148" s="38">
        <v>1</v>
      </c>
      <c r="E148" s="38">
        <v>0</v>
      </c>
      <c r="F148" s="134">
        <v>6.6</v>
      </c>
      <c r="G148" s="37">
        <v>3.8</v>
      </c>
      <c r="H148" s="37">
        <v>4.5</v>
      </c>
      <c r="I148" s="37">
        <v>5.3</v>
      </c>
      <c r="J148" s="37">
        <v>6.6</v>
      </c>
      <c r="K148" s="37">
        <v>8.1999999999999993</v>
      </c>
      <c r="L148" s="37">
        <v>4.5999999999999996</v>
      </c>
      <c r="M148" s="37">
        <v>4.0999999999999996</v>
      </c>
      <c r="N148" s="37">
        <v>3.3</v>
      </c>
      <c r="O148" s="134">
        <v>4.7</v>
      </c>
      <c r="P148" s="132">
        <v>0</v>
      </c>
      <c r="Q148" s="37">
        <v>6</v>
      </c>
    </row>
    <row r="149" spans="1:17" ht="14.25" x14ac:dyDescent="0.35">
      <c r="A149" s="25" t="s">
        <v>203</v>
      </c>
      <c r="B149" s="132">
        <v>15</v>
      </c>
      <c r="C149" s="38">
        <v>1</v>
      </c>
      <c r="D149" s="38">
        <v>0</v>
      </c>
      <c r="E149" s="38">
        <v>0</v>
      </c>
      <c r="F149" s="134">
        <v>9.1</v>
      </c>
      <c r="G149" s="37">
        <v>3.7</v>
      </c>
      <c r="H149" s="37">
        <v>4.0999999999999996</v>
      </c>
      <c r="I149" s="37">
        <v>6.3</v>
      </c>
      <c r="J149" s="37">
        <v>5.4</v>
      </c>
      <c r="K149" s="37">
        <v>7.3</v>
      </c>
      <c r="L149" s="37">
        <v>3.7</v>
      </c>
      <c r="M149" s="37">
        <v>3</v>
      </c>
      <c r="N149" s="37">
        <v>3.3</v>
      </c>
      <c r="O149" s="134">
        <v>4.7</v>
      </c>
      <c r="P149" s="132">
        <v>0</v>
      </c>
      <c r="Q149" s="37">
        <v>8.1999999999999993</v>
      </c>
    </row>
    <row r="150" spans="1:17" ht="14.25" x14ac:dyDescent="0.35">
      <c r="A150" s="25" t="s">
        <v>204</v>
      </c>
      <c r="B150" s="132">
        <v>7</v>
      </c>
      <c r="C150" s="38">
        <v>1</v>
      </c>
      <c r="D150" s="38">
        <v>1</v>
      </c>
      <c r="E150" s="38">
        <v>1</v>
      </c>
      <c r="F150" s="134">
        <v>5.0999999999999996</v>
      </c>
      <c r="G150" s="37">
        <v>5.0999999999999996</v>
      </c>
      <c r="H150" s="37">
        <v>5.8</v>
      </c>
      <c r="I150" s="37">
        <v>5.4</v>
      </c>
      <c r="J150" s="37">
        <v>7.8</v>
      </c>
      <c r="K150" s="37">
        <v>5.9</v>
      </c>
      <c r="L150" s="37">
        <v>5.0999999999999996</v>
      </c>
      <c r="M150" s="37">
        <v>6.3</v>
      </c>
      <c r="N150" s="37">
        <v>4.5</v>
      </c>
      <c r="O150" s="134">
        <v>6.2</v>
      </c>
      <c r="P150" s="132">
        <v>1</v>
      </c>
      <c r="Q150" s="37">
        <v>8.4</v>
      </c>
    </row>
    <row r="151" spans="1:17" ht="14.25" x14ac:dyDescent="0.35">
      <c r="A151" s="25" t="s">
        <v>205</v>
      </c>
      <c r="B151" s="132">
        <v>13</v>
      </c>
      <c r="C151" s="38">
        <v>0</v>
      </c>
      <c r="D151" s="38">
        <v>1</v>
      </c>
      <c r="E151" s="38">
        <v>0</v>
      </c>
      <c r="F151" s="134">
        <v>6</v>
      </c>
      <c r="G151" s="37">
        <v>4.0999999999999996</v>
      </c>
      <c r="H151" s="37">
        <v>4.8</v>
      </c>
      <c r="I151" s="37">
        <v>5.3</v>
      </c>
      <c r="J151" s="37">
        <v>5.3</v>
      </c>
      <c r="K151" s="37">
        <v>8</v>
      </c>
      <c r="L151" s="37">
        <v>4.3</v>
      </c>
      <c r="M151" s="37">
        <v>5.3</v>
      </c>
      <c r="N151" s="37">
        <v>4</v>
      </c>
      <c r="O151" s="134">
        <v>5.8</v>
      </c>
      <c r="P151" s="132">
        <v>0</v>
      </c>
      <c r="Q151" s="37">
        <v>7.4</v>
      </c>
    </row>
    <row r="152" spans="1:17" ht="14.25" x14ac:dyDescent="0.35">
      <c r="A152" s="25" t="s">
        <v>206</v>
      </c>
      <c r="B152" s="132">
        <v>8</v>
      </c>
      <c r="C152" s="38">
        <v>0</v>
      </c>
      <c r="D152" s="38">
        <v>1</v>
      </c>
      <c r="E152" s="38">
        <v>0</v>
      </c>
      <c r="F152" s="134">
        <v>8.9</v>
      </c>
      <c r="G152" s="37">
        <v>4.3</v>
      </c>
      <c r="H152" s="37">
        <v>4.3</v>
      </c>
      <c r="I152" s="37">
        <v>5.0999999999999996</v>
      </c>
      <c r="J152" s="37">
        <v>6.9</v>
      </c>
      <c r="K152" s="37">
        <v>8.1999999999999993</v>
      </c>
      <c r="L152" s="37">
        <v>5</v>
      </c>
      <c r="M152" s="37">
        <v>5.9</v>
      </c>
      <c r="N152" s="37">
        <v>4.2</v>
      </c>
      <c r="O152" s="134">
        <v>5.7</v>
      </c>
      <c r="P152" s="132">
        <v>0</v>
      </c>
      <c r="Q152" s="37">
        <v>8</v>
      </c>
    </row>
    <row r="153" spans="1:17" ht="14.25" x14ac:dyDescent="0.35">
      <c r="A153" s="25" t="s">
        <v>207</v>
      </c>
      <c r="B153" s="132">
        <v>5</v>
      </c>
      <c r="C153" s="38">
        <v>0</v>
      </c>
      <c r="D153" s="38">
        <v>1</v>
      </c>
      <c r="E153" s="38">
        <v>0</v>
      </c>
      <c r="F153" s="134">
        <v>6.2</v>
      </c>
      <c r="G153" s="37">
        <v>3.3</v>
      </c>
      <c r="H153" s="37">
        <v>4</v>
      </c>
      <c r="I153" s="37">
        <v>3.6</v>
      </c>
      <c r="J153" s="37">
        <v>5.0999999999999996</v>
      </c>
      <c r="K153" s="37">
        <v>6.9</v>
      </c>
      <c r="L153" s="37">
        <v>4</v>
      </c>
      <c r="M153" s="37">
        <v>6.3</v>
      </c>
      <c r="N153" s="37">
        <v>3.7</v>
      </c>
      <c r="O153" s="134">
        <v>5.4</v>
      </c>
      <c r="P153" s="132">
        <v>0</v>
      </c>
      <c r="Q153" s="37">
        <v>6.6</v>
      </c>
    </row>
    <row r="154" spans="1:17" ht="14.25" x14ac:dyDescent="0.35">
      <c r="A154" s="25" t="s">
        <v>208</v>
      </c>
      <c r="B154" s="132">
        <v>9</v>
      </c>
      <c r="C154" s="38">
        <v>1</v>
      </c>
      <c r="D154" s="38">
        <v>1</v>
      </c>
      <c r="E154" s="38">
        <v>0</v>
      </c>
      <c r="F154" s="134">
        <v>7.2</v>
      </c>
      <c r="G154" s="37">
        <v>4.3</v>
      </c>
      <c r="H154" s="37">
        <v>3.6</v>
      </c>
      <c r="I154" s="37">
        <v>3.4</v>
      </c>
      <c r="J154" s="37">
        <v>4.7</v>
      </c>
      <c r="K154" s="37">
        <v>10</v>
      </c>
      <c r="L154" s="37">
        <v>3</v>
      </c>
      <c r="M154" s="37">
        <v>4.0999999999999996</v>
      </c>
      <c r="N154" s="37">
        <v>2.5</v>
      </c>
      <c r="O154" s="134">
        <v>3.8</v>
      </c>
      <c r="P154" s="132">
        <v>0</v>
      </c>
      <c r="Q154" s="37">
        <v>7.6</v>
      </c>
    </row>
    <row r="155" spans="1:17" ht="14.25" x14ac:dyDescent="0.35">
      <c r="A155" s="25" t="s">
        <v>209</v>
      </c>
      <c r="B155" s="132">
        <v>6</v>
      </c>
      <c r="C155" s="38">
        <v>1</v>
      </c>
      <c r="D155" s="38">
        <v>0</v>
      </c>
      <c r="E155" s="38">
        <v>1</v>
      </c>
      <c r="F155" s="134">
        <v>8.8000000000000007</v>
      </c>
      <c r="G155" s="37">
        <v>3.5</v>
      </c>
      <c r="H155" s="37">
        <v>2.8</v>
      </c>
      <c r="I155" s="37">
        <v>8.1</v>
      </c>
      <c r="J155" s="37">
        <v>4.5</v>
      </c>
      <c r="K155" s="37">
        <v>6.7</v>
      </c>
      <c r="L155" s="37">
        <v>4.0999999999999996</v>
      </c>
      <c r="M155" s="37">
        <v>2.2999999999999998</v>
      </c>
      <c r="N155" s="37">
        <v>3.9</v>
      </c>
      <c r="O155" s="134">
        <v>5.4</v>
      </c>
      <c r="P155" s="132">
        <v>0</v>
      </c>
      <c r="Q155" s="37">
        <v>7.5</v>
      </c>
    </row>
    <row r="156" spans="1:17" ht="14.25" x14ac:dyDescent="0.35">
      <c r="A156" s="25" t="s">
        <v>210</v>
      </c>
      <c r="B156" s="132">
        <v>3</v>
      </c>
      <c r="C156" s="38">
        <v>0</v>
      </c>
      <c r="D156" s="38">
        <v>1</v>
      </c>
      <c r="E156" s="38">
        <v>0</v>
      </c>
      <c r="F156" s="134">
        <v>6.3</v>
      </c>
      <c r="G156" s="37">
        <v>5.0999999999999996</v>
      </c>
      <c r="H156" s="37">
        <v>3.7</v>
      </c>
      <c r="I156" s="37">
        <v>4.0999999999999996</v>
      </c>
      <c r="J156" s="37">
        <v>6.6</v>
      </c>
      <c r="K156" s="37">
        <v>8.4</v>
      </c>
      <c r="L156" s="37">
        <v>4.4000000000000004</v>
      </c>
      <c r="M156" s="37">
        <v>5.0999999999999996</v>
      </c>
      <c r="N156" s="37">
        <v>3.4</v>
      </c>
      <c r="O156" s="134">
        <v>5.3</v>
      </c>
      <c r="P156" s="132">
        <v>0</v>
      </c>
      <c r="Q156" s="37">
        <v>7.1</v>
      </c>
    </row>
    <row r="157" spans="1:17" ht="14.25" x14ac:dyDescent="0.35">
      <c r="A157" s="25" t="s">
        <v>211</v>
      </c>
      <c r="B157" s="132">
        <v>2</v>
      </c>
      <c r="C157" s="38">
        <v>0</v>
      </c>
      <c r="D157" s="38">
        <v>0</v>
      </c>
      <c r="E157" s="38">
        <v>0</v>
      </c>
      <c r="F157" s="134">
        <v>9.6999999999999993</v>
      </c>
      <c r="G157" s="37">
        <v>2.8</v>
      </c>
      <c r="H157" s="37">
        <v>3.7</v>
      </c>
      <c r="I157" s="37">
        <v>5.7</v>
      </c>
      <c r="J157" s="37">
        <v>4.7</v>
      </c>
      <c r="K157" s="37">
        <v>4.8</v>
      </c>
      <c r="L157" s="37">
        <v>4</v>
      </c>
      <c r="M157" s="37">
        <v>4.0999999999999996</v>
      </c>
      <c r="N157" s="37">
        <v>3.6</v>
      </c>
      <c r="O157" s="134">
        <v>5.8</v>
      </c>
      <c r="P157" s="132">
        <v>0</v>
      </c>
      <c r="Q157" s="37">
        <v>7.9</v>
      </c>
    </row>
    <row r="158" spans="1:17" ht="14.25" x14ac:dyDescent="0.35">
      <c r="A158" s="25" t="s">
        <v>212</v>
      </c>
      <c r="B158" s="132">
        <v>1</v>
      </c>
      <c r="C158" s="38">
        <v>0</v>
      </c>
      <c r="D158" s="38">
        <v>1</v>
      </c>
      <c r="E158" s="38">
        <v>0</v>
      </c>
      <c r="F158" s="134">
        <v>5</v>
      </c>
      <c r="G158" s="37">
        <v>3.6</v>
      </c>
      <c r="H158" s="37">
        <v>4.0999999999999996</v>
      </c>
      <c r="I158" s="37">
        <v>4.2</v>
      </c>
      <c r="J158" s="37">
        <v>4.9000000000000004</v>
      </c>
      <c r="K158" s="37">
        <v>8.1999999999999993</v>
      </c>
      <c r="L158" s="37">
        <v>3.7</v>
      </c>
      <c r="M158" s="37">
        <v>4.8</v>
      </c>
      <c r="N158" s="37">
        <v>3.1</v>
      </c>
      <c r="O158" s="134">
        <v>4.4000000000000004</v>
      </c>
      <c r="P158" s="132">
        <v>0</v>
      </c>
      <c r="Q158" s="37">
        <v>7.6</v>
      </c>
    </row>
    <row r="159" spans="1:17" ht="14.25" x14ac:dyDescent="0.35">
      <c r="A159" s="25" t="s">
        <v>213</v>
      </c>
      <c r="B159" s="132">
        <v>10</v>
      </c>
      <c r="C159" s="38">
        <v>0</v>
      </c>
      <c r="D159" s="38">
        <v>1</v>
      </c>
      <c r="E159" s="38">
        <v>1</v>
      </c>
      <c r="F159" s="134">
        <v>7.4</v>
      </c>
      <c r="G159" s="37">
        <v>3.4</v>
      </c>
      <c r="H159" s="37">
        <v>5.8</v>
      </c>
      <c r="I159" s="37">
        <v>4.4000000000000004</v>
      </c>
      <c r="J159" s="37">
        <v>4.8</v>
      </c>
      <c r="K159" s="37">
        <v>7.2</v>
      </c>
      <c r="L159" s="37">
        <v>4</v>
      </c>
      <c r="M159" s="37">
        <v>5.6</v>
      </c>
      <c r="N159" s="37">
        <v>3.7</v>
      </c>
      <c r="O159" s="134">
        <v>4.3</v>
      </c>
      <c r="P159" s="132">
        <v>0</v>
      </c>
      <c r="Q159" s="37">
        <v>7.1</v>
      </c>
    </row>
    <row r="160" spans="1:17" ht="14.25" x14ac:dyDescent="0.35">
      <c r="A160" s="25" t="s">
        <v>214</v>
      </c>
      <c r="B160" s="132">
        <v>5</v>
      </c>
      <c r="C160" s="38">
        <v>1</v>
      </c>
      <c r="D160" s="38">
        <v>1</v>
      </c>
      <c r="E160" s="38">
        <v>1</v>
      </c>
      <c r="F160" s="134">
        <v>5.5</v>
      </c>
      <c r="G160" s="37">
        <v>3.7</v>
      </c>
      <c r="H160" s="37">
        <v>4.5</v>
      </c>
      <c r="I160" s="37">
        <v>5.3</v>
      </c>
      <c r="J160" s="37">
        <v>4.9000000000000004</v>
      </c>
      <c r="K160" s="37">
        <v>6</v>
      </c>
      <c r="L160" s="37">
        <v>4.3</v>
      </c>
      <c r="M160" s="37">
        <v>5.9</v>
      </c>
      <c r="N160" s="37">
        <v>4.3</v>
      </c>
      <c r="O160" s="134">
        <v>5.7</v>
      </c>
      <c r="P160" s="132">
        <v>0</v>
      </c>
      <c r="Q160" s="37">
        <v>7.6</v>
      </c>
    </row>
    <row r="161" spans="1:17" ht="14.25" x14ac:dyDescent="0.35">
      <c r="A161" s="25" t="s">
        <v>215</v>
      </c>
      <c r="B161" s="132">
        <v>13</v>
      </c>
      <c r="C161" s="38">
        <v>1</v>
      </c>
      <c r="D161" s="38">
        <v>0</v>
      </c>
      <c r="E161" s="38">
        <v>1</v>
      </c>
      <c r="F161" s="134">
        <v>9.1</v>
      </c>
      <c r="G161" s="37">
        <v>3.6</v>
      </c>
      <c r="H161" s="37">
        <v>3</v>
      </c>
      <c r="I161" s="37">
        <v>6.2</v>
      </c>
      <c r="J161" s="37">
        <v>4.5999999999999996</v>
      </c>
      <c r="K161" s="37">
        <v>8.3000000000000007</v>
      </c>
      <c r="L161" s="37">
        <v>4.5999999999999996</v>
      </c>
      <c r="M161" s="37">
        <v>4.3</v>
      </c>
      <c r="N161" s="37">
        <v>3.9</v>
      </c>
      <c r="O161" s="134">
        <v>4.8</v>
      </c>
      <c r="P161" s="132">
        <v>1</v>
      </c>
      <c r="Q161" s="37">
        <v>8.1999999999999993</v>
      </c>
    </row>
    <row r="162" spans="1:17" ht="14.25" x14ac:dyDescent="0.35">
      <c r="A162" s="25" t="s">
        <v>216</v>
      </c>
      <c r="B162" s="132">
        <v>5</v>
      </c>
      <c r="C162" s="38">
        <v>1</v>
      </c>
      <c r="D162" s="38">
        <v>1</v>
      </c>
      <c r="E162" s="38">
        <v>0</v>
      </c>
      <c r="F162" s="134">
        <v>6.7</v>
      </c>
      <c r="G162" s="37">
        <v>3.7</v>
      </c>
      <c r="H162" s="37">
        <v>5.0999999999999996</v>
      </c>
      <c r="I162" s="37">
        <v>5.0999999999999996</v>
      </c>
      <c r="J162" s="37">
        <v>4.9000000000000004</v>
      </c>
      <c r="K162" s="37">
        <v>9.1999999999999993</v>
      </c>
      <c r="L162" s="37">
        <v>3.7</v>
      </c>
      <c r="M162" s="37">
        <v>4.5</v>
      </c>
      <c r="N162" s="37">
        <v>3.4</v>
      </c>
      <c r="O162" s="134">
        <v>4.9000000000000004</v>
      </c>
      <c r="P162" s="132">
        <v>0</v>
      </c>
      <c r="Q162" s="37">
        <v>6.9</v>
      </c>
    </row>
    <row r="163" spans="1:17" ht="14.25" x14ac:dyDescent="0.35">
      <c r="A163" s="25" t="s">
        <v>217</v>
      </c>
      <c r="B163" s="132">
        <v>11</v>
      </c>
      <c r="C163" s="38">
        <v>0</v>
      </c>
      <c r="D163" s="38">
        <v>1</v>
      </c>
      <c r="E163" s="38">
        <v>1</v>
      </c>
      <c r="F163" s="134">
        <v>6.3</v>
      </c>
      <c r="G163" s="37">
        <v>4.5</v>
      </c>
      <c r="H163" s="37">
        <v>4.9000000000000004</v>
      </c>
      <c r="I163" s="37">
        <v>6.8</v>
      </c>
      <c r="J163" s="37">
        <v>5.9</v>
      </c>
      <c r="K163" s="37">
        <v>8.8000000000000007</v>
      </c>
      <c r="L163" s="37">
        <v>6.4</v>
      </c>
      <c r="M163" s="37">
        <v>6.2</v>
      </c>
      <c r="N163" s="37">
        <v>5.2</v>
      </c>
      <c r="O163" s="134">
        <v>6.4</v>
      </c>
      <c r="P163" s="132">
        <v>1</v>
      </c>
      <c r="Q163" s="37">
        <v>8.1</v>
      </c>
    </row>
    <row r="164" spans="1:17" ht="14.25" x14ac:dyDescent="0.35">
      <c r="A164" s="25" t="s">
        <v>218</v>
      </c>
      <c r="B164" s="132">
        <v>13</v>
      </c>
      <c r="C164" s="38">
        <v>0</v>
      </c>
      <c r="D164" s="38">
        <v>0</v>
      </c>
      <c r="E164" s="38">
        <v>1</v>
      </c>
      <c r="F164" s="134">
        <v>8.3000000000000007</v>
      </c>
      <c r="G164" s="37">
        <v>3.7</v>
      </c>
      <c r="H164" s="37">
        <v>5.7</v>
      </c>
      <c r="I164" s="37">
        <v>6.1</v>
      </c>
      <c r="J164" s="37">
        <v>6.1</v>
      </c>
      <c r="K164" s="37">
        <v>5.3</v>
      </c>
      <c r="L164" s="37">
        <v>3.6</v>
      </c>
      <c r="M164" s="37">
        <v>2.9</v>
      </c>
      <c r="N164" s="37">
        <v>3.1</v>
      </c>
      <c r="O164" s="134">
        <v>4.9000000000000004</v>
      </c>
      <c r="P164" s="132">
        <v>1</v>
      </c>
      <c r="Q164" s="37">
        <v>7.6</v>
      </c>
    </row>
    <row r="165" spans="1:17" ht="14.25" x14ac:dyDescent="0.35">
      <c r="A165" s="25" t="s">
        <v>219</v>
      </c>
      <c r="B165" s="132">
        <v>12</v>
      </c>
      <c r="C165" s="38">
        <v>0</v>
      </c>
      <c r="D165" s="38">
        <v>0</v>
      </c>
      <c r="E165" s="38">
        <v>1</v>
      </c>
      <c r="F165" s="134">
        <v>8.1999999999999993</v>
      </c>
      <c r="G165" s="37">
        <v>3.6</v>
      </c>
      <c r="H165" s="37">
        <v>4.7</v>
      </c>
      <c r="I165" s="37">
        <v>6</v>
      </c>
      <c r="J165" s="37">
        <v>6</v>
      </c>
      <c r="K165" s="37">
        <v>5.2</v>
      </c>
      <c r="L165" s="37">
        <v>4.7</v>
      </c>
      <c r="M165" s="37">
        <v>2.8</v>
      </c>
      <c r="N165" s="37">
        <v>3</v>
      </c>
      <c r="O165" s="134">
        <v>4</v>
      </c>
      <c r="P165" s="132">
        <v>1</v>
      </c>
      <c r="Q165" s="37">
        <v>8.4</v>
      </c>
    </row>
    <row r="166" spans="1:17" ht="14.25" x14ac:dyDescent="0.35">
      <c r="A166" s="25" t="s">
        <v>220</v>
      </c>
      <c r="B166" s="132">
        <v>11</v>
      </c>
      <c r="C166" s="38">
        <v>0</v>
      </c>
      <c r="D166" s="38">
        <v>0</v>
      </c>
      <c r="E166" s="38">
        <v>1</v>
      </c>
      <c r="F166" s="134">
        <v>8.1999999999999993</v>
      </c>
      <c r="G166" s="37">
        <v>3.6</v>
      </c>
      <c r="H166" s="37">
        <v>5.8</v>
      </c>
      <c r="I166" s="37">
        <v>6</v>
      </c>
      <c r="J166" s="37">
        <v>6</v>
      </c>
      <c r="K166" s="37">
        <v>5.2</v>
      </c>
      <c r="L166" s="37">
        <v>4</v>
      </c>
      <c r="M166" s="37">
        <v>2.8</v>
      </c>
      <c r="N166" s="37">
        <v>3</v>
      </c>
      <c r="O166" s="134">
        <v>4</v>
      </c>
      <c r="P166" s="132">
        <v>0</v>
      </c>
      <c r="Q166" s="37">
        <v>7.4</v>
      </c>
    </row>
    <row r="167" spans="1:17" ht="14.25" x14ac:dyDescent="0.35">
      <c r="A167" s="25" t="s">
        <v>221</v>
      </c>
      <c r="B167" s="132">
        <v>10</v>
      </c>
      <c r="C167" s="38">
        <v>0</v>
      </c>
      <c r="D167" s="38">
        <v>0</v>
      </c>
      <c r="E167" s="38">
        <v>1</v>
      </c>
      <c r="F167" s="134">
        <v>9</v>
      </c>
      <c r="G167" s="37">
        <v>4.0999999999999996</v>
      </c>
      <c r="H167" s="37">
        <v>3.3</v>
      </c>
      <c r="I167" s="37">
        <v>4.8</v>
      </c>
      <c r="J167" s="37">
        <v>5</v>
      </c>
      <c r="K167" s="37">
        <v>6</v>
      </c>
      <c r="L167" s="37">
        <v>4.3</v>
      </c>
      <c r="M167" s="37">
        <v>3.9</v>
      </c>
      <c r="N167" s="37">
        <v>3.1</v>
      </c>
      <c r="O167" s="134">
        <v>4.4000000000000004</v>
      </c>
      <c r="P167" s="132">
        <v>0</v>
      </c>
      <c r="Q167" s="37">
        <v>7.9</v>
      </c>
    </row>
    <row r="168" spans="1:17" ht="14.25" x14ac:dyDescent="0.35">
      <c r="A168" s="25" t="s">
        <v>222</v>
      </c>
      <c r="B168" s="132">
        <v>1</v>
      </c>
      <c r="C168" s="38">
        <v>1</v>
      </c>
      <c r="D168" s="38">
        <v>1</v>
      </c>
      <c r="E168" s="38">
        <v>0</v>
      </c>
      <c r="F168" s="134">
        <v>7.1</v>
      </c>
      <c r="G168" s="37">
        <v>3.4</v>
      </c>
      <c r="H168" s="37">
        <v>3.8</v>
      </c>
      <c r="I168" s="37">
        <v>5</v>
      </c>
      <c r="J168" s="37">
        <v>5.9</v>
      </c>
      <c r="K168" s="37">
        <v>7.8</v>
      </c>
      <c r="L168" s="37">
        <v>3.6</v>
      </c>
      <c r="M168" s="37">
        <v>3.1</v>
      </c>
      <c r="N168" s="37">
        <v>2.7</v>
      </c>
      <c r="O168" s="134">
        <v>3.7</v>
      </c>
      <c r="P168" s="132">
        <v>0</v>
      </c>
      <c r="Q168" s="37">
        <v>7.2</v>
      </c>
    </row>
    <row r="169" spans="1:17" ht="14.25" x14ac:dyDescent="0.35">
      <c r="A169" s="25" t="s">
        <v>223</v>
      </c>
      <c r="B169" s="132">
        <v>10</v>
      </c>
      <c r="C169" s="38">
        <v>1</v>
      </c>
      <c r="D169" s="38">
        <v>1</v>
      </c>
      <c r="E169" s="38">
        <v>0</v>
      </c>
      <c r="F169" s="134">
        <v>6.9</v>
      </c>
      <c r="G169" s="37">
        <v>3.7</v>
      </c>
      <c r="H169" s="37">
        <v>3.3</v>
      </c>
      <c r="I169" s="37">
        <v>2.2999999999999998</v>
      </c>
      <c r="J169" s="37">
        <v>5.4</v>
      </c>
      <c r="K169" s="37">
        <v>8.9</v>
      </c>
      <c r="L169" s="37">
        <v>2.7</v>
      </c>
      <c r="M169" s="37">
        <v>4.2</v>
      </c>
      <c r="N169" s="37">
        <v>2</v>
      </c>
      <c r="O169" s="134">
        <v>3.4</v>
      </c>
      <c r="P169" s="132">
        <v>0</v>
      </c>
      <c r="Q169" s="37">
        <v>7.6</v>
      </c>
    </row>
    <row r="170" spans="1:17" ht="14.25" x14ac:dyDescent="0.35">
      <c r="A170" s="25" t="s">
        <v>224</v>
      </c>
      <c r="B170" s="132">
        <v>12</v>
      </c>
      <c r="C170" s="38">
        <v>0</v>
      </c>
      <c r="D170" s="38">
        <v>0</v>
      </c>
      <c r="E170" s="38">
        <v>1</v>
      </c>
      <c r="F170" s="134">
        <v>8.6</v>
      </c>
      <c r="G170" s="37">
        <v>2.9</v>
      </c>
      <c r="H170" s="37">
        <v>2.8</v>
      </c>
      <c r="I170" s="37">
        <v>5.6</v>
      </c>
      <c r="J170" s="37">
        <v>4</v>
      </c>
      <c r="K170" s="37">
        <v>6.3</v>
      </c>
      <c r="L170" s="37">
        <v>4</v>
      </c>
      <c r="M170" s="37">
        <v>3</v>
      </c>
      <c r="N170" s="37">
        <v>3</v>
      </c>
      <c r="O170" s="134">
        <v>4</v>
      </c>
      <c r="P170" s="132">
        <v>0</v>
      </c>
      <c r="Q170" s="37">
        <v>6.7</v>
      </c>
    </row>
    <row r="171" spans="1:17" ht="14.25" x14ac:dyDescent="0.35">
      <c r="A171" s="25" t="s">
        <v>225</v>
      </c>
      <c r="B171" s="132">
        <v>9</v>
      </c>
      <c r="C171" s="38">
        <v>0</v>
      </c>
      <c r="D171" s="38">
        <v>1</v>
      </c>
      <c r="E171" s="38">
        <v>0</v>
      </c>
      <c r="F171" s="134">
        <v>6.7</v>
      </c>
      <c r="G171" s="37">
        <v>4</v>
      </c>
      <c r="H171" s="37">
        <v>4.2</v>
      </c>
      <c r="I171" s="37">
        <v>5.4</v>
      </c>
      <c r="J171" s="37">
        <v>6.8</v>
      </c>
      <c r="K171" s="37">
        <v>8.4</v>
      </c>
      <c r="L171" s="37">
        <v>3.8</v>
      </c>
      <c r="M171" s="37">
        <v>4.3</v>
      </c>
      <c r="N171" s="37">
        <v>3.5</v>
      </c>
      <c r="O171" s="134">
        <v>4.3</v>
      </c>
      <c r="P171" s="132">
        <v>1</v>
      </c>
      <c r="Q171" s="37">
        <v>7.4</v>
      </c>
    </row>
    <row r="172" spans="1:17" ht="14.25" x14ac:dyDescent="0.35">
      <c r="A172" s="25" t="s">
        <v>226</v>
      </c>
      <c r="B172" s="132">
        <v>8</v>
      </c>
      <c r="C172" s="38">
        <v>1</v>
      </c>
      <c r="D172" s="38">
        <v>1</v>
      </c>
      <c r="E172" s="38">
        <v>0</v>
      </c>
      <c r="F172" s="134">
        <v>7</v>
      </c>
      <c r="G172" s="37">
        <v>3.3</v>
      </c>
      <c r="H172" s="37">
        <v>4</v>
      </c>
      <c r="I172" s="37">
        <v>4.8</v>
      </c>
      <c r="J172" s="37">
        <v>4.2</v>
      </c>
      <c r="K172" s="37">
        <v>9</v>
      </c>
      <c r="L172" s="37">
        <v>3.3</v>
      </c>
      <c r="M172" s="37">
        <v>5.2</v>
      </c>
      <c r="N172" s="37">
        <v>3.7</v>
      </c>
      <c r="O172" s="134">
        <v>5.6</v>
      </c>
      <c r="P172" s="132">
        <v>1</v>
      </c>
      <c r="Q172" s="37">
        <v>6.2</v>
      </c>
    </row>
    <row r="173" spans="1:17" ht="14.25" x14ac:dyDescent="0.35">
      <c r="A173" s="25" t="s">
        <v>227</v>
      </c>
      <c r="B173" s="132">
        <v>1</v>
      </c>
      <c r="C173" s="38">
        <v>1</v>
      </c>
      <c r="D173" s="38">
        <v>0</v>
      </c>
      <c r="E173" s="38">
        <v>0</v>
      </c>
      <c r="F173" s="134">
        <v>9.6999999999999993</v>
      </c>
      <c r="G173" s="37">
        <v>2.6</v>
      </c>
      <c r="H173" s="37">
        <v>2.1</v>
      </c>
      <c r="I173" s="37">
        <v>5.6</v>
      </c>
      <c r="J173" s="37">
        <v>3.3</v>
      </c>
      <c r="K173" s="37">
        <v>5.2</v>
      </c>
      <c r="L173" s="37">
        <v>4.5</v>
      </c>
      <c r="M173" s="37">
        <v>4.7</v>
      </c>
      <c r="N173" s="37">
        <v>3.8</v>
      </c>
      <c r="O173" s="134">
        <v>5.8</v>
      </c>
      <c r="P173" s="132">
        <v>1</v>
      </c>
      <c r="Q173" s="37">
        <v>7.5</v>
      </c>
    </row>
    <row r="174" spans="1:17" ht="14.25" x14ac:dyDescent="0.35">
      <c r="A174" s="25" t="s">
        <v>228</v>
      </c>
      <c r="B174" s="132">
        <v>4</v>
      </c>
      <c r="C174" s="38">
        <v>0</v>
      </c>
      <c r="D174" s="38">
        <v>0</v>
      </c>
      <c r="E174" s="38">
        <v>1</v>
      </c>
      <c r="F174" s="134">
        <v>9.9</v>
      </c>
      <c r="G174" s="37">
        <v>3.7</v>
      </c>
      <c r="H174" s="37">
        <v>4.5999999999999996</v>
      </c>
      <c r="I174" s="37">
        <v>7</v>
      </c>
      <c r="J174" s="37">
        <v>6.7</v>
      </c>
      <c r="K174" s="37">
        <v>6.8</v>
      </c>
      <c r="L174" s="37">
        <v>5</v>
      </c>
      <c r="M174" s="37">
        <v>3.4</v>
      </c>
      <c r="N174" s="37">
        <v>3.9</v>
      </c>
      <c r="O174" s="134">
        <v>5.3</v>
      </c>
      <c r="P174" s="132">
        <v>1</v>
      </c>
      <c r="Q174" s="37">
        <v>7.4</v>
      </c>
    </row>
    <row r="175" spans="1:17" ht="14.25" x14ac:dyDescent="0.35">
      <c r="A175" s="25" t="s">
        <v>229</v>
      </c>
      <c r="B175" s="132">
        <v>1</v>
      </c>
      <c r="C175" s="38">
        <v>1</v>
      </c>
      <c r="D175" s="38">
        <v>0</v>
      </c>
      <c r="E175" s="38">
        <v>1</v>
      </c>
      <c r="F175" s="134">
        <v>8.6</v>
      </c>
      <c r="G175" s="37">
        <v>4.8</v>
      </c>
      <c r="H175" s="37">
        <v>3.3</v>
      </c>
      <c r="I175" s="37">
        <v>6</v>
      </c>
      <c r="J175" s="37">
        <v>5.7</v>
      </c>
      <c r="K175" s="37">
        <v>6.7</v>
      </c>
      <c r="L175" s="37">
        <v>4.8</v>
      </c>
      <c r="M175" s="37">
        <v>3.6</v>
      </c>
      <c r="N175" s="37">
        <v>3.6</v>
      </c>
      <c r="O175" s="134">
        <v>4.2</v>
      </c>
      <c r="P175" s="132">
        <v>0</v>
      </c>
      <c r="Q175" s="37">
        <v>7.9</v>
      </c>
    </row>
    <row r="176" spans="1:17" ht="14.25" x14ac:dyDescent="0.35">
      <c r="A176" s="25" t="s">
        <v>230</v>
      </c>
      <c r="B176" s="132">
        <v>8</v>
      </c>
      <c r="C176" s="38">
        <v>0</v>
      </c>
      <c r="D176" s="38">
        <v>1</v>
      </c>
      <c r="E176" s="38">
        <v>0</v>
      </c>
      <c r="F176" s="134">
        <v>6.3</v>
      </c>
      <c r="G176" s="37">
        <v>5.0999999999999996</v>
      </c>
      <c r="H176" s="37">
        <v>5.5</v>
      </c>
      <c r="I176" s="37">
        <v>4.0999999999999996</v>
      </c>
      <c r="J176" s="37">
        <v>6.6</v>
      </c>
      <c r="K176" s="37">
        <v>8.4</v>
      </c>
      <c r="L176" s="37">
        <v>2.8</v>
      </c>
      <c r="M176" s="37">
        <v>5.0999999999999996</v>
      </c>
      <c r="N176" s="37">
        <v>3.4</v>
      </c>
      <c r="O176" s="134">
        <v>4.7</v>
      </c>
      <c r="P176" s="132">
        <v>0</v>
      </c>
      <c r="Q176" s="37">
        <v>6.5</v>
      </c>
    </row>
    <row r="177" spans="1:17" ht="14.25" x14ac:dyDescent="0.35">
      <c r="A177" s="25" t="s">
        <v>231</v>
      </c>
      <c r="B177" s="132">
        <v>11</v>
      </c>
      <c r="C177" s="38">
        <v>0</v>
      </c>
      <c r="D177" s="38">
        <v>1</v>
      </c>
      <c r="E177" s="38">
        <v>1</v>
      </c>
      <c r="F177" s="134">
        <v>9.9</v>
      </c>
      <c r="G177" s="37">
        <v>3.7</v>
      </c>
      <c r="H177" s="37">
        <v>6.1</v>
      </c>
      <c r="I177" s="37">
        <v>7</v>
      </c>
      <c r="J177" s="37">
        <v>6.7</v>
      </c>
      <c r="K177" s="37">
        <v>6.8</v>
      </c>
      <c r="L177" s="37">
        <v>4.3</v>
      </c>
      <c r="M177" s="37">
        <v>3.4</v>
      </c>
      <c r="N177" s="37">
        <v>3.9</v>
      </c>
      <c r="O177" s="134">
        <v>4.2</v>
      </c>
      <c r="P177" s="132">
        <v>1</v>
      </c>
      <c r="Q177" s="37">
        <v>8.6</v>
      </c>
    </row>
    <row r="178" spans="1:17" ht="14.25" x14ac:dyDescent="0.35">
      <c r="A178" s="25" t="s">
        <v>232</v>
      </c>
      <c r="B178" s="132">
        <v>7</v>
      </c>
      <c r="C178" s="38">
        <v>0</v>
      </c>
      <c r="D178" s="38">
        <v>0</v>
      </c>
      <c r="E178" s="38">
        <v>1</v>
      </c>
      <c r="F178" s="134">
        <v>9.3000000000000007</v>
      </c>
      <c r="G178" s="37">
        <v>2.4</v>
      </c>
      <c r="H178" s="37">
        <v>2.6</v>
      </c>
      <c r="I178" s="37">
        <v>7.2</v>
      </c>
      <c r="J178" s="37">
        <v>4.5</v>
      </c>
      <c r="K178" s="37">
        <v>6.2</v>
      </c>
      <c r="L178" s="37">
        <v>4</v>
      </c>
      <c r="M178" s="37">
        <v>4.4000000000000004</v>
      </c>
      <c r="N178" s="37">
        <v>4.5</v>
      </c>
      <c r="O178" s="134">
        <v>5.8</v>
      </c>
      <c r="P178" s="132">
        <v>1</v>
      </c>
      <c r="Q178" s="37">
        <v>8.6</v>
      </c>
    </row>
    <row r="179" spans="1:17" ht="14.25" x14ac:dyDescent="0.35">
      <c r="A179" s="25" t="s">
        <v>233</v>
      </c>
      <c r="B179" s="132">
        <v>12</v>
      </c>
      <c r="C179" s="38">
        <v>1</v>
      </c>
      <c r="D179" s="38">
        <v>0</v>
      </c>
      <c r="E179" s="38">
        <v>1</v>
      </c>
      <c r="F179" s="134">
        <v>9.6999999999999993</v>
      </c>
      <c r="G179" s="37">
        <v>5</v>
      </c>
      <c r="H179" s="37">
        <v>5.2</v>
      </c>
      <c r="I179" s="37">
        <v>7.5</v>
      </c>
      <c r="J179" s="37">
        <v>6.1</v>
      </c>
      <c r="K179" s="37">
        <v>6.7</v>
      </c>
      <c r="L179" s="37">
        <v>4.9000000000000004</v>
      </c>
      <c r="M179" s="37">
        <v>3.4</v>
      </c>
      <c r="N179" s="37">
        <v>4.0999999999999996</v>
      </c>
      <c r="O179" s="134">
        <v>5.8</v>
      </c>
      <c r="P179" s="132">
        <v>1</v>
      </c>
      <c r="Q179" s="37">
        <v>8</v>
      </c>
    </row>
    <row r="180" spans="1:17" ht="14.25" x14ac:dyDescent="0.35">
      <c r="A180" s="25" t="s">
        <v>234</v>
      </c>
      <c r="B180" s="132">
        <v>14</v>
      </c>
      <c r="C180" s="38">
        <v>1</v>
      </c>
      <c r="D180" s="38">
        <v>0</v>
      </c>
      <c r="E180" s="38">
        <v>0</v>
      </c>
      <c r="F180" s="134">
        <v>9.6999999999999993</v>
      </c>
      <c r="G180" s="37">
        <v>2.6</v>
      </c>
      <c r="H180" s="37">
        <v>2.4</v>
      </c>
      <c r="I180" s="37">
        <v>5.6</v>
      </c>
      <c r="J180" s="37">
        <v>3.3</v>
      </c>
      <c r="K180" s="37">
        <v>5.2</v>
      </c>
      <c r="L180" s="37">
        <v>4.5999999999999996</v>
      </c>
      <c r="M180" s="37">
        <v>4.7</v>
      </c>
      <c r="N180" s="37">
        <v>3.8</v>
      </c>
      <c r="O180" s="134">
        <v>5.3</v>
      </c>
      <c r="P180" s="132">
        <v>0</v>
      </c>
      <c r="Q180" s="37">
        <v>8.1</v>
      </c>
    </row>
    <row r="181" spans="1:17" ht="14.25" x14ac:dyDescent="0.35">
      <c r="A181" s="25" t="s">
        <v>235</v>
      </c>
      <c r="B181" s="132">
        <v>5</v>
      </c>
      <c r="C181" s="38">
        <v>1</v>
      </c>
      <c r="D181" s="38">
        <v>0</v>
      </c>
      <c r="E181" s="38">
        <v>1</v>
      </c>
      <c r="F181" s="134">
        <v>9.6</v>
      </c>
      <c r="G181" s="37">
        <v>5.7</v>
      </c>
      <c r="H181" s="37">
        <v>6.9</v>
      </c>
      <c r="I181" s="37">
        <v>8.3000000000000007</v>
      </c>
      <c r="J181" s="37">
        <v>7.8</v>
      </c>
      <c r="K181" s="37">
        <v>4.5</v>
      </c>
      <c r="L181" s="37">
        <v>4</v>
      </c>
      <c r="M181" s="37">
        <v>3</v>
      </c>
      <c r="N181" s="37">
        <v>4.3</v>
      </c>
      <c r="O181" s="134">
        <v>6.1</v>
      </c>
      <c r="P181" s="132">
        <v>1</v>
      </c>
      <c r="Q181" s="37">
        <v>8.1999999999999993</v>
      </c>
    </row>
    <row r="182" spans="1:17" ht="14.25" x14ac:dyDescent="0.35">
      <c r="A182" s="25" t="s">
        <v>236</v>
      </c>
      <c r="B182" s="132">
        <v>10</v>
      </c>
      <c r="C182" s="38">
        <v>0</v>
      </c>
      <c r="D182" s="38">
        <v>0</v>
      </c>
      <c r="E182" s="38">
        <v>1</v>
      </c>
      <c r="F182" s="134">
        <v>7.6</v>
      </c>
      <c r="G182" s="37">
        <v>2.5</v>
      </c>
      <c r="H182" s="37">
        <v>3.8</v>
      </c>
      <c r="I182" s="37">
        <v>7.1</v>
      </c>
      <c r="J182" s="37">
        <v>4.2</v>
      </c>
      <c r="K182" s="37">
        <v>5.8</v>
      </c>
      <c r="L182" s="37">
        <v>4.4000000000000004</v>
      </c>
      <c r="M182" s="37">
        <v>3.8</v>
      </c>
      <c r="N182" s="37">
        <v>4.2</v>
      </c>
      <c r="O182" s="134">
        <v>6.3</v>
      </c>
      <c r="P182" s="132">
        <v>1</v>
      </c>
      <c r="Q182" s="37">
        <v>7.2</v>
      </c>
    </row>
    <row r="183" spans="1:17" ht="14.25" x14ac:dyDescent="0.35">
      <c r="A183" s="25" t="s">
        <v>237</v>
      </c>
      <c r="B183" s="132">
        <v>7</v>
      </c>
      <c r="C183" s="38">
        <v>1</v>
      </c>
      <c r="D183" s="38">
        <v>0</v>
      </c>
      <c r="E183" s="38">
        <v>0</v>
      </c>
      <c r="F183" s="134">
        <v>9.4</v>
      </c>
      <c r="G183" s="37">
        <v>4.0999999999999996</v>
      </c>
      <c r="H183" s="37">
        <v>4.8</v>
      </c>
      <c r="I183" s="37">
        <v>7.8</v>
      </c>
      <c r="J183" s="37">
        <v>4.7</v>
      </c>
      <c r="K183" s="37">
        <v>7.6</v>
      </c>
      <c r="L183" s="37">
        <v>4.7</v>
      </c>
      <c r="M183" s="37">
        <v>3.7</v>
      </c>
      <c r="N183" s="37">
        <v>4.4000000000000004</v>
      </c>
      <c r="O183" s="134">
        <v>6.4</v>
      </c>
      <c r="P183" s="132">
        <v>1</v>
      </c>
      <c r="Q183" s="37">
        <v>8.4</v>
      </c>
    </row>
    <row r="184" spans="1:17" ht="14.25" x14ac:dyDescent="0.35">
      <c r="A184" s="25" t="s">
        <v>238</v>
      </c>
      <c r="B184" s="132">
        <v>15</v>
      </c>
      <c r="C184" s="38">
        <v>1</v>
      </c>
      <c r="D184" s="38">
        <v>1</v>
      </c>
      <c r="E184" s="38">
        <v>1</v>
      </c>
      <c r="F184" s="134">
        <v>9.6</v>
      </c>
      <c r="G184" s="37">
        <v>5.7</v>
      </c>
      <c r="H184" s="37">
        <v>5.0999999999999996</v>
      </c>
      <c r="I184" s="37">
        <v>8.1999999999999993</v>
      </c>
      <c r="J184" s="37">
        <v>7.8</v>
      </c>
      <c r="K184" s="37">
        <v>4.5</v>
      </c>
      <c r="L184" s="37">
        <v>4.5999999999999996</v>
      </c>
      <c r="M184" s="37">
        <v>3</v>
      </c>
      <c r="N184" s="37">
        <v>4.3</v>
      </c>
      <c r="O184" s="134">
        <v>6.7</v>
      </c>
      <c r="P184" s="132">
        <v>1</v>
      </c>
      <c r="Q184" s="37">
        <v>9.4</v>
      </c>
    </row>
    <row r="185" spans="1:17" ht="14.25" x14ac:dyDescent="0.35">
      <c r="A185" s="25" t="s">
        <v>239</v>
      </c>
      <c r="B185" s="132">
        <v>14</v>
      </c>
      <c r="C185" s="38">
        <v>0</v>
      </c>
      <c r="D185" s="38">
        <v>1</v>
      </c>
      <c r="E185" s="38">
        <v>1</v>
      </c>
      <c r="F185" s="134">
        <v>9.3000000000000007</v>
      </c>
      <c r="G185" s="37">
        <v>5.0999999999999996</v>
      </c>
      <c r="H185" s="37">
        <v>5.6</v>
      </c>
      <c r="I185" s="37">
        <v>6.6</v>
      </c>
      <c r="J185" s="37">
        <v>6.3</v>
      </c>
      <c r="K185" s="37">
        <v>7.4</v>
      </c>
      <c r="L185" s="37">
        <v>4.4000000000000004</v>
      </c>
      <c r="M185" s="37">
        <v>4.5999999999999996</v>
      </c>
      <c r="N185" s="37">
        <v>4.3</v>
      </c>
      <c r="O185" s="134">
        <v>5.8</v>
      </c>
      <c r="P185" s="132">
        <v>1</v>
      </c>
      <c r="Q185" s="37">
        <v>9.4</v>
      </c>
    </row>
    <row r="186" spans="1:17" ht="14.25" x14ac:dyDescent="0.35">
      <c r="A186" s="25" t="s">
        <v>240</v>
      </c>
      <c r="B186" s="132">
        <v>4</v>
      </c>
      <c r="C186" s="38">
        <v>0</v>
      </c>
      <c r="D186" s="38">
        <v>0</v>
      </c>
      <c r="E186" s="38">
        <v>0</v>
      </c>
      <c r="F186" s="134">
        <v>9.6999999999999993</v>
      </c>
      <c r="G186" s="37">
        <v>2.8</v>
      </c>
      <c r="H186" s="37">
        <v>3.8</v>
      </c>
      <c r="I186" s="37">
        <v>5.7</v>
      </c>
      <c r="J186" s="37">
        <v>4.7</v>
      </c>
      <c r="K186" s="37">
        <v>4.8</v>
      </c>
      <c r="L186" s="37">
        <v>4.7</v>
      </c>
      <c r="M186" s="37">
        <v>4.0999999999999996</v>
      </c>
      <c r="N186" s="37">
        <v>3.6</v>
      </c>
      <c r="O186" s="134">
        <v>5.0999999999999996</v>
      </c>
      <c r="P186" s="132">
        <v>0</v>
      </c>
      <c r="Q186" s="37">
        <v>7.5</v>
      </c>
    </row>
    <row r="187" spans="1:17" ht="14.25" x14ac:dyDescent="0.35">
      <c r="A187" s="25" t="s">
        <v>241</v>
      </c>
      <c r="B187" s="132">
        <v>1</v>
      </c>
      <c r="C187" s="38">
        <v>1</v>
      </c>
      <c r="D187" s="38">
        <v>0</v>
      </c>
      <c r="E187" s="38">
        <v>1</v>
      </c>
      <c r="F187" s="134">
        <v>9.1</v>
      </c>
      <c r="G187" s="37">
        <v>3.8</v>
      </c>
      <c r="H187" s="37">
        <v>3</v>
      </c>
      <c r="I187" s="37">
        <v>7.5</v>
      </c>
      <c r="J187" s="37">
        <v>4.5</v>
      </c>
      <c r="K187" s="37">
        <v>7.3</v>
      </c>
      <c r="L187" s="37">
        <v>6</v>
      </c>
      <c r="M187" s="37">
        <v>3.4</v>
      </c>
      <c r="N187" s="37">
        <v>4.2</v>
      </c>
      <c r="O187" s="134">
        <v>6.3</v>
      </c>
      <c r="P187" s="132">
        <v>0</v>
      </c>
      <c r="Q187" s="37">
        <v>6.6</v>
      </c>
    </row>
    <row r="188" spans="1:17" ht="14.25" x14ac:dyDescent="0.35">
      <c r="A188" s="25" t="s">
        <v>242</v>
      </c>
      <c r="B188" s="132">
        <v>2</v>
      </c>
      <c r="C188" s="38">
        <v>1</v>
      </c>
      <c r="D188" s="38">
        <v>1</v>
      </c>
      <c r="E188" s="38">
        <v>0</v>
      </c>
      <c r="F188" s="134">
        <v>6.5</v>
      </c>
      <c r="G188" s="37">
        <v>2.8</v>
      </c>
      <c r="H188" s="37">
        <v>2.5</v>
      </c>
      <c r="I188" s="37">
        <v>4.3</v>
      </c>
      <c r="J188" s="37">
        <v>3.7</v>
      </c>
      <c r="K188" s="37">
        <v>8.5</v>
      </c>
      <c r="L188" s="37">
        <v>4.3</v>
      </c>
      <c r="M188" s="37">
        <v>4.7</v>
      </c>
      <c r="N188" s="37">
        <v>3.3</v>
      </c>
      <c r="O188" s="134">
        <v>3.3</v>
      </c>
      <c r="P188" s="132">
        <v>0</v>
      </c>
      <c r="Q188" s="37">
        <v>4.3</v>
      </c>
    </row>
    <row r="189" spans="1:17" ht="14.25" x14ac:dyDescent="0.35">
      <c r="A189" s="25" t="s">
        <v>243</v>
      </c>
      <c r="B189" s="132">
        <v>2</v>
      </c>
      <c r="C189" s="38">
        <v>0</v>
      </c>
      <c r="D189" s="38">
        <v>1</v>
      </c>
      <c r="E189" s="38">
        <v>0</v>
      </c>
      <c r="F189" s="134">
        <v>6.6</v>
      </c>
      <c r="G189" s="37">
        <v>3.6</v>
      </c>
      <c r="H189" s="37">
        <v>1.7</v>
      </c>
      <c r="I189" s="37">
        <v>4.7</v>
      </c>
      <c r="J189" s="37">
        <v>4.8</v>
      </c>
      <c r="K189" s="37">
        <v>7.2</v>
      </c>
      <c r="L189" s="37">
        <v>3.2</v>
      </c>
      <c r="M189" s="37">
        <v>3.6</v>
      </c>
      <c r="N189" s="37">
        <v>2.8</v>
      </c>
      <c r="O189" s="134">
        <v>4</v>
      </c>
      <c r="P189" s="132">
        <v>1</v>
      </c>
      <c r="Q189" s="37">
        <v>6.6</v>
      </c>
    </row>
    <row r="190" spans="1:17" ht="14.25" x14ac:dyDescent="0.35">
      <c r="A190" s="25" t="s">
        <v>244</v>
      </c>
      <c r="B190" s="132">
        <v>13</v>
      </c>
      <c r="C190" s="38">
        <v>1</v>
      </c>
      <c r="D190" s="38">
        <v>1</v>
      </c>
      <c r="E190" s="38">
        <v>0</v>
      </c>
      <c r="F190" s="134">
        <v>5.8</v>
      </c>
      <c r="G190" s="37">
        <v>3.6</v>
      </c>
      <c r="H190" s="37">
        <v>5.0999999999999996</v>
      </c>
      <c r="I190" s="37">
        <v>5.9</v>
      </c>
      <c r="J190" s="37">
        <v>5.8</v>
      </c>
      <c r="K190" s="37">
        <v>9.3000000000000007</v>
      </c>
      <c r="L190" s="37">
        <v>5.9</v>
      </c>
      <c r="M190" s="37">
        <v>6.1</v>
      </c>
      <c r="N190" s="37">
        <v>4.5999999999999996</v>
      </c>
      <c r="O190" s="134">
        <v>6.6</v>
      </c>
      <c r="P190" s="132">
        <v>0</v>
      </c>
      <c r="Q190" s="37">
        <v>7.4</v>
      </c>
    </row>
    <row r="191" spans="1:17" ht="14.25" x14ac:dyDescent="0.35">
      <c r="A191" s="25" t="s">
        <v>245</v>
      </c>
      <c r="B191" s="132">
        <v>11</v>
      </c>
      <c r="C191" s="38">
        <v>0</v>
      </c>
      <c r="D191" s="38">
        <v>0</v>
      </c>
      <c r="E191" s="38">
        <v>1</v>
      </c>
      <c r="F191" s="134">
        <v>8.6999999999999993</v>
      </c>
      <c r="G191" s="37">
        <v>3.7</v>
      </c>
      <c r="H191" s="37">
        <v>4.2</v>
      </c>
      <c r="I191" s="37">
        <v>7.4</v>
      </c>
      <c r="J191" s="37">
        <v>4.8</v>
      </c>
      <c r="K191" s="37">
        <v>3.8</v>
      </c>
      <c r="L191" s="37">
        <v>5.5</v>
      </c>
      <c r="M191" s="37">
        <v>3.5</v>
      </c>
      <c r="N191" s="37">
        <v>4.2</v>
      </c>
      <c r="O191" s="134">
        <v>5.6</v>
      </c>
      <c r="P191" s="132">
        <v>0</v>
      </c>
      <c r="Q191" s="37">
        <v>7.1</v>
      </c>
    </row>
    <row r="192" spans="1:17" ht="14.25" x14ac:dyDescent="0.35">
      <c r="A192" s="25" t="s">
        <v>246</v>
      </c>
      <c r="B192" s="132">
        <v>2</v>
      </c>
      <c r="C192" s="38">
        <v>0</v>
      </c>
      <c r="D192" s="38">
        <v>0</v>
      </c>
      <c r="E192" s="38">
        <v>1</v>
      </c>
      <c r="F192" s="134">
        <v>8.8000000000000007</v>
      </c>
      <c r="G192" s="37">
        <v>3.9</v>
      </c>
      <c r="H192" s="37">
        <v>3.4</v>
      </c>
      <c r="I192" s="37">
        <v>4.7</v>
      </c>
      <c r="J192" s="37">
        <v>4.8</v>
      </c>
      <c r="K192" s="37">
        <v>5.8</v>
      </c>
      <c r="L192" s="37">
        <v>3.8</v>
      </c>
      <c r="M192" s="37">
        <v>3.7</v>
      </c>
      <c r="N192" s="37">
        <v>2.9</v>
      </c>
      <c r="O192" s="134">
        <v>4.2</v>
      </c>
      <c r="P192" s="132">
        <v>1</v>
      </c>
      <c r="Q192" s="37">
        <v>6.7</v>
      </c>
    </row>
    <row r="193" spans="1:17" ht="14.25" x14ac:dyDescent="0.35">
      <c r="A193" s="25" t="s">
        <v>247</v>
      </c>
      <c r="B193" s="132">
        <v>8</v>
      </c>
      <c r="C193" s="38">
        <v>0</v>
      </c>
      <c r="D193" s="38">
        <v>1</v>
      </c>
      <c r="E193" s="38">
        <v>0</v>
      </c>
      <c r="F193" s="134">
        <v>6.4</v>
      </c>
      <c r="G193" s="37">
        <v>4.5</v>
      </c>
      <c r="H193" s="37">
        <v>4</v>
      </c>
      <c r="I193" s="37">
        <v>5.7</v>
      </c>
      <c r="J193" s="37">
        <v>5.7</v>
      </c>
      <c r="K193" s="37">
        <v>8.4</v>
      </c>
      <c r="L193" s="37">
        <v>4</v>
      </c>
      <c r="M193" s="37">
        <v>5.8</v>
      </c>
      <c r="N193" s="37">
        <v>4.4000000000000004</v>
      </c>
      <c r="O193" s="134">
        <v>5.8</v>
      </c>
      <c r="P193" s="132">
        <v>0</v>
      </c>
      <c r="Q193" s="37">
        <v>6.7</v>
      </c>
    </row>
    <row r="194" spans="1:17" ht="14.25" x14ac:dyDescent="0.35">
      <c r="A194" s="25" t="s">
        <v>248</v>
      </c>
      <c r="B194" s="132">
        <v>13</v>
      </c>
      <c r="C194" s="38">
        <v>0</v>
      </c>
      <c r="D194" s="38">
        <v>1</v>
      </c>
      <c r="E194" s="38">
        <v>0</v>
      </c>
      <c r="F194" s="134">
        <v>6.7</v>
      </c>
      <c r="G194" s="37">
        <v>3.6</v>
      </c>
      <c r="H194" s="37">
        <v>3.3</v>
      </c>
      <c r="I194" s="37">
        <v>4.7</v>
      </c>
      <c r="J194" s="37">
        <v>4.8</v>
      </c>
      <c r="K194" s="37">
        <v>7.2</v>
      </c>
      <c r="L194" s="37">
        <v>2.9</v>
      </c>
      <c r="M194" s="37">
        <v>3.6</v>
      </c>
      <c r="N194" s="37">
        <v>2.8</v>
      </c>
      <c r="O194" s="134">
        <v>3.2</v>
      </c>
      <c r="P194" s="132">
        <v>0</v>
      </c>
      <c r="Q194" s="37">
        <v>7.2</v>
      </c>
    </row>
    <row r="195" spans="1:17" ht="14.25" x14ac:dyDescent="0.35">
      <c r="A195" s="25" t="s">
        <v>249</v>
      </c>
      <c r="B195" s="132">
        <v>1</v>
      </c>
      <c r="C195" s="38">
        <v>0</v>
      </c>
      <c r="D195" s="38">
        <v>1</v>
      </c>
      <c r="E195" s="38">
        <v>0</v>
      </c>
      <c r="F195" s="134">
        <v>5.2</v>
      </c>
      <c r="G195" s="37">
        <v>3.8</v>
      </c>
      <c r="H195" s="37">
        <v>3.3</v>
      </c>
      <c r="I195" s="37">
        <v>4.3</v>
      </c>
      <c r="J195" s="37">
        <v>5</v>
      </c>
      <c r="K195" s="37">
        <v>8.4</v>
      </c>
      <c r="L195" s="37">
        <v>4.3</v>
      </c>
      <c r="M195" s="37">
        <v>4.9000000000000004</v>
      </c>
      <c r="N195" s="37">
        <v>3.3</v>
      </c>
      <c r="O195" s="134">
        <v>4.7</v>
      </c>
      <c r="P195" s="132">
        <v>0</v>
      </c>
      <c r="Q195" s="37">
        <v>7.1</v>
      </c>
    </row>
    <row r="196" spans="1:17" ht="14.25" x14ac:dyDescent="0.35">
      <c r="A196" s="25" t="s">
        <v>250</v>
      </c>
      <c r="B196" s="132">
        <v>3</v>
      </c>
      <c r="C196" s="38">
        <v>1</v>
      </c>
      <c r="D196" s="38">
        <v>1</v>
      </c>
      <c r="E196" s="38">
        <v>0</v>
      </c>
      <c r="F196" s="134">
        <v>6.4</v>
      </c>
      <c r="G196" s="37">
        <v>3.3</v>
      </c>
      <c r="H196" s="37">
        <v>5.3</v>
      </c>
      <c r="I196" s="37">
        <v>4.7</v>
      </c>
      <c r="J196" s="37">
        <v>4.5</v>
      </c>
      <c r="K196" s="37">
        <v>8.8000000000000007</v>
      </c>
      <c r="L196" s="37">
        <v>3.6</v>
      </c>
      <c r="M196" s="37">
        <v>4.0999999999999996</v>
      </c>
      <c r="N196" s="37">
        <v>3</v>
      </c>
      <c r="O196" s="134">
        <v>4</v>
      </c>
      <c r="P196" s="132">
        <v>0</v>
      </c>
      <c r="Q196" s="37">
        <v>6</v>
      </c>
    </row>
    <row r="197" spans="1:17" ht="14.25" x14ac:dyDescent="0.35">
      <c r="A197" s="25" t="s">
        <v>251</v>
      </c>
      <c r="B197" s="132">
        <v>10</v>
      </c>
      <c r="C197" s="38">
        <v>1</v>
      </c>
      <c r="D197" s="38">
        <v>0</v>
      </c>
      <c r="E197" s="38">
        <v>0</v>
      </c>
      <c r="F197" s="134">
        <v>7.6</v>
      </c>
      <c r="G197" s="37">
        <v>3.6</v>
      </c>
      <c r="H197" s="37">
        <v>4.8</v>
      </c>
      <c r="I197" s="37">
        <v>6.6</v>
      </c>
      <c r="J197" s="37">
        <v>5.4</v>
      </c>
      <c r="K197" s="37">
        <v>4.4000000000000004</v>
      </c>
      <c r="L197" s="37">
        <v>4.4000000000000004</v>
      </c>
      <c r="M197" s="37">
        <v>3.9</v>
      </c>
      <c r="N197" s="37">
        <v>4</v>
      </c>
      <c r="O197" s="134">
        <v>5.2</v>
      </c>
      <c r="P197" s="132">
        <v>0</v>
      </c>
      <c r="Q197" s="37">
        <v>8.4</v>
      </c>
    </row>
    <row r="198" spans="1:17" ht="14.25" x14ac:dyDescent="0.35">
      <c r="A198" s="25" t="s">
        <v>252</v>
      </c>
      <c r="B198" s="132">
        <v>8</v>
      </c>
      <c r="C198" s="38">
        <v>1</v>
      </c>
      <c r="D198" s="38">
        <v>1</v>
      </c>
      <c r="E198" s="38">
        <v>0</v>
      </c>
      <c r="F198" s="134">
        <v>5.9</v>
      </c>
      <c r="G198" s="37">
        <v>4</v>
      </c>
      <c r="H198" s="37">
        <v>3.3</v>
      </c>
      <c r="I198" s="37">
        <v>5.9</v>
      </c>
      <c r="J198" s="37">
        <v>6.2</v>
      </c>
      <c r="K198" s="37">
        <v>8.4</v>
      </c>
      <c r="L198" s="37">
        <v>6</v>
      </c>
      <c r="M198" s="37">
        <v>7.5</v>
      </c>
      <c r="N198" s="37">
        <v>5.4</v>
      </c>
      <c r="O198" s="134">
        <v>6</v>
      </c>
      <c r="P198" s="132">
        <v>1</v>
      </c>
      <c r="Q198" s="37">
        <v>8.6</v>
      </c>
    </row>
    <row r="199" spans="1:17" ht="14.25" x14ac:dyDescent="0.35">
      <c r="A199" s="25" t="s">
        <v>253</v>
      </c>
      <c r="B199" s="132">
        <v>9</v>
      </c>
      <c r="C199" s="38">
        <v>1</v>
      </c>
      <c r="D199" s="38">
        <v>1</v>
      </c>
      <c r="E199" s="38">
        <v>1</v>
      </c>
      <c r="F199" s="134">
        <v>9.6999999999999993</v>
      </c>
      <c r="G199" s="37">
        <v>5</v>
      </c>
      <c r="H199" s="37">
        <v>5.3</v>
      </c>
      <c r="I199" s="37">
        <v>7.6</v>
      </c>
      <c r="J199" s="37">
        <v>6.1</v>
      </c>
      <c r="K199" s="37">
        <v>6.8</v>
      </c>
      <c r="L199" s="37">
        <v>4.4000000000000004</v>
      </c>
      <c r="M199" s="37">
        <v>3.5</v>
      </c>
      <c r="N199" s="37">
        <v>4.2</v>
      </c>
      <c r="O199" s="134">
        <v>6.3</v>
      </c>
      <c r="P199" s="132">
        <v>1</v>
      </c>
      <c r="Q199" s="37">
        <v>7.9</v>
      </c>
    </row>
    <row r="200" spans="1:17" ht="14.25" x14ac:dyDescent="0.35">
      <c r="A200" s="25" t="s">
        <v>254</v>
      </c>
      <c r="B200" s="132">
        <v>6</v>
      </c>
      <c r="C200" s="38">
        <v>1</v>
      </c>
      <c r="D200" s="38">
        <v>1</v>
      </c>
      <c r="E200" s="38">
        <v>1</v>
      </c>
      <c r="F200" s="134">
        <v>5.5</v>
      </c>
      <c r="G200" s="37">
        <v>5.5</v>
      </c>
      <c r="H200" s="37">
        <v>6.5</v>
      </c>
      <c r="I200" s="37">
        <v>5.7</v>
      </c>
      <c r="J200" s="37">
        <v>8.1999999999999993</v>
      </c>
      <c r="K200" s="37">
        <v>6.3</v>
      </c>
      <c r="L200" s="37">
        <v>5.9</v>
      </c>
      <c r="M200" s="37">
        <v>6.7</v>
      </c>
      <c r="N200" s="37">
        <v>4.9000000000000004</v>
      </c>
      <c r="O200" s="134">
        <v>6.6</v>
      </c>
      <c r="P200" s="132">
        <v>1</v>
      </c>
      <c r="Q200" s="37">
        <v>7.6</v>
      </c>
    </row>
    <row r="201" spans="1:17" ht="14.25" x14ac:dyDescent="0.35">
      <c r="A201" s="25" t="s">
        <v>255</v>
      </c>
      <c r="B201" s="132">
        <v>4</v>
      </c>
      <c r="C201" s="38">
        <v>1</v>
      </c>
      <c r="D201" s="38">
        <v>1</v>
      </c>
      <c r="E201" s="38">
        <v>1</v>
      </c>
      <c r="F201" s="134">
        <v>9.6999999999999993</v>
      </c>
      <c r="G201" s="37">
        <v>5</v>
      </c>
      <c r="H201" s="37">
        <v>5.3</v>
      </c>
      <c r="I201" s="37">
        <v>7.6</v>
      </c>
      <c r="J201" s="37">
        <v>6.1</v>
      </c>
      <c r="K201" s="37">
        <v>6.8</v>
      </c>
      <c r="L201" s="37">
        <v>4.3</v>
      </c>
      <c r="M201" s="37">
        <v>3.5</v>
      </c>
      <c r="N201" s="37">
        <v>4.2</v>
      </c>
      <c r="O201" s="134">
        <v>5.9</v>
      </c>
      <c r="P201" s="132">
        <v>1</v>
      </c>
      <c r="Q201" s="37">
        <v>8.5</v>
      </c>
    </row>
    <row r="202" spans="1:17" ht="14.25" x14ac:dyDescent="0.35">
      <c r="B202" s="133"/>
      <c r="P202" s="133"/>
    </row>
    <row r="203" spans="1:17" ht="14.25" x14ac:dyDescent="0.35">
      <c r="B203" s="133"/>
      <c r="P203" s="133"/>
    </row>
    <row r="204" spans="1:17" ht="14.25" x14ac:dyDescent="0.35">
      <c r="B204" s="133"/>
      <c r="P204" s="133"/>
    </row>
    <row r="205" spans="1:17" ht="14.25" x14ac:dyDescent="0.35">
      <c r="B205" s="133"/>
      <c r="P205" s="133"/>
    </row>
    <row r="206" spans="1:17" ht="14.25" x14ac:dyDescent="0.35">
      <c r="B206" s="133"/>
      <c r="P206" s="133"/>
    </row>
    <row r="207" spans="1:17" ht="14.25" x14ac:dyDescent="0.35">
      <c r="P207" s="133"/>
    </row>
    <row r="208" spans="1:17" ht="14.25" x14ac:dyDescent="0.35">
      <c r="P208" s="133"/>
    </row>
    <row r="209" spans="16:16" ht="14.25" x14ac:dyDescent="0.35">
      <c r="P209" s="133"/>
    </row>
    <row r="210" spans="16:16" ht="14.25" x14ac:dyDescent="0.35">
      <c r="P210" s="133"/>
    </row>
    <row r="211" spans="16:16" ht="14.25" x14ac:dyDescent="0.35">
      <c r="P211" s="133"/>
    </row>
    <row r="212" spans="16:16" ht="14.25" x14ac:dyDescent="0.35">
      <c r="P212" s="133"/>
    </row>
    <row r="213" spans="16:16" ht="14.25" x14ac:dyDescent="0.35">
      <c r="P213" s="133"/>
    </row>
    <row r="214" spans="16:16" ht="14.25" x14ac:dyDescent="0.35">
      <c r="P214" s="133"/>
    </row>
    <row r="215" spans="16:16" ht="14.25" x14ac:dyDescent="0.35">
      <c r="P215" s="133"/>
    </row>
    <row r="216" spans="16:16" ht="14.25" x14ac:dyDescent="0.35">
      <c r="P216" s="133"/>
    </row>
    <row r="217" spans="16:16" ht="14.25" x14ac:dyDescent="0.35">
      <c r="P217" s="133"/>
    </row>
    <row r="218" spans="16:16" ht="14.25" x14ac:dyDescent="0.35">
      <c r="P218" s="133"/>
    </row>
    <row r="219" spans="16:16" ht="14.25" x14ac:dyDescent="0.35">
      <c r="P219" s="133"/>
    </row>
    <row r="220" spans="16:16" ht="14.25" x14ac:dyDescent="0.35">
      <c r="P220" s="133"/>
    </row>
    <row r="221" spans="16:16" ht="14.25" x14ac:dyDescent="0.35">
      <c r="P221" s="133"/>
    </row>
    <row r="222" spans="16:16" ht="14.25" x14ac:dyDescent="0.35">
      <c r="P222" s="133"/>
    </row>
    <row r="223" spans="16:16" ht="14.25" x14ac:dyDescent="0.35">
      <c r="P223" s="133"/>
    </row>
    <row r="224" spans="16:16" ht="14.25" x14ac:dyDescent="0.35">
      <c r="P224" s="133"/>
    </row>
    <row r="225" spans="16:16" ht="14.25" x14ac:dyDescent="0.35">
      <c r="P225" s="133"/>
    </row>
    <row r="226" spans="16:16" ht="14.25" x14ac:dyDescent="0.35">
      <c r="P226" s="133"/>
    </row>
    <row r="227" spans="16:16" ht="14.25" x14ac:dyDescent="0.35">
      <c r="P227" s="133"/>
    </row>
    <row r="228" spans="16:16" ht="14.25" x14ac:dyDescent="0.35">
      <c r="P228" s="133"/>
    </row>
    <row r="229" spans="16:16" ht="14.25" x14ac:dyDescent="0.35">
      <c r="P229" s="133"/>
    </row>
    <row r="230" spans="16:16" ht="14.25" x14ac:dyDescent="0.35">
      <c r="P230" s="133"/>
    </row>
    <row r="231" spans="16:16" ht="14.25" x14ac:dyDescent="0.35">
      <c r="P231" s="133"/>
    </row>
    <row r="232" spans="16:16" ht="14.25" x14ac:dyDescent="0.35">
      <c r="P232" s="133"/>
    </row>
    <row r="233" spans="16:16" ht="14.25" x14ac:dyDescent="0.35">
      <c r="P233" s="133"/>
    </row>
    <row r="234" spans="16:16" ht="14.25" x14ac:dyDescent="0.35">
      <c r="P234" s="133"/>
    </row>
    <row r="235" spans="16:16" ht="14.25" x14ac:dyDescent="0.35">
      <c r="P235" s="133"/>
    </row>
    <row r="236" spans="16:16" ht="14.25" x14ac:dyDescent="0.35">
      <c r="P236" s="133"/>
    </row>
    <row r="237" spans="16:16" ht="14.25" x14ac:dyDescent="0.35">
      <c r="P237" s="133"/>
    </row>
    <row r="238" spans="16:16" ht="14.25" x14ac:dyDescent="0.35">
      <c r="P238" s="133"/>
    </row>
    <row r="239" spans="16:16" ht="14.25" x14ac:dyDescent="0.35">
      <c r="P239" s="133"/>
    </row>
    <row r="240" spans="16:16" ht="14.25" x14ac:dyDescent="0.35">
      <c r="P240" s="133"/>
    </row>
    <row r="241" spans="16:16" ht="14.25" x14ac:dyDescent="0.35">
      <c r="P241" s="133"/>
    </row>
    <row r="242" spans="16:16" ht="14.25" x14ac:dyDescent="0.35">
      <c r="P242" s="133"/>
    </row>
    <row r="243" spans="16:16" ht="14.25" x14ac:dyDescent="0.35">
      <c r="P243" s="133"/>
    </row>
    <row r="244" spans="16:16" ht="14.25" x14ac:dyDescent="0.35">
      <c r="P244" s="133"/>
    </row>
    <row r="245" spans="16:16" ht="14.25" x14ac:dyDescent="0.35">
      <c r="P245" s="1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topLeftCell="B1" zoomScale="90" zoomScaleNormal="90" workbookViewId="0">
      <selection activeCell="B2" sqref="B2"/>
    </sheetView>
  </sheetViews>
  <sheetFormatPr defaultColWidth="8.86328125" defaultRowHeight="12.75" x14ac:dyDescent="0.35"/>
  <cols>
    <col min="1" max="1" width="10.73046875" style="26" customWidth="1"/>
    <col min="4" max="4" width="30" bestFit="1" customWidth="1"/>
  </cols>
  <sheetData>
    <row r="1" spans="1:11" ht="25.5" customHeight="1" x14ac:dyDescent="0.35">
      <c r="A1" s="114" t="s">
        <v>391</v>
      </c>
      <c r="B1" s="20" t="s">
        <v>20</v>
      </c>
      <c r="C1" s="20" t="s">
        <v>19</v>
      </c>
      <c r="D1" s="20" t="s">
        <v>285</v>
      </c>
    </row>
    <row r="2" spans="1:11" ht="14.25" x14ac:dyDescent="0.35">
      <c r="A2" s="82">
        <v>1</v>
      </c>
      <c r="B2" s="15">
        <v>2010</v>
      </c>
      <c r="C2" s="27" t="s">
        <v>18</v>
      </c>
      <c r="D2" s="21">
        <v>1299.5999999999997</v>
      </c>
    </row>
    <row r="3" spans="1:11" ht="14.25" x14ac:dyDescent="0.35">
      <c r="A3" s="82">
        <f>A2+1</f>
        <v>2</v>
      </c>
      <c r="B3" s="15"/>
      <c r="C3" s="15" t="s">
        <v>15</v>
      </c>
      <c r="D3" s="21">
        <v>988.06666666666695</v>
      </c>
    </row>
    <row r="4" spans="1:11" ht="14.25" x14ac:dyDescent="0.4">
      <c r="A4" s="82">
        <f t="shared" ref="A4:A40" si="0">A3+1</f>
        <v>3</v>
      </c>
      <c r="B4" s="15"/>
      <c r="C4" s="15" t="s">
        <v>16</v>
      </c>
      <c r="D4" s="21">
        <v>1044.5</v>
      </c>
      <c r="G4" s="2"/>
      <c r="H4" s="117"/>
      <c r="I4" s="117"/>
      <c r="J4" s="117"/>
      <c r="K4" s="117"/>
    </row>
    <row r="5" spans="1:11" ht="14.25" x14ac:dyDescent="0.4">
      <c r="A5" s="82">
        <f t="shared" si="0"/>
        <v>4</v>
      </c>
      <c r="B5" s="15">
        <v>2011</v>
      </c>
      <c r="C5" s="15" t="s">
        <v>17</v>
      </c>
      <c r="D5" s="21">
        <v>1090.56666666667</v>
      </c>
      <c r="G5" s="117"/>
      <c r="H5" s="41"/>
      <c r="I5" s="41"/>
      <c r="J5" s="41"/>
      <c r="K5" s="41"/>
    </row>
    <row r="6" spans="1:11" ht="14.25" x14ac:dyDescent="0.4">
      <c r="A6" s="82">
        <f t="shared" si="0"/>
        <v>5</v>
      </c>
      <c r="B6" s="15"/>
      <c r="C6" s="15" t="s">
        <v>18</v>
      </c>
      <c r="D6" s="21">
        <v>1365.4333333333332</v>
      </c>
      <c r="E6" s="41"/>
      <c r="G6" s="117"/>
      <c r="H6" s="41"/>
      <c r="I6" s="41"/>
      <c r="J6" s="41"/>
      <c r="K6" s="41"/>
    </row>
    <row r="7" spans="1:11" ht="14.25" x14ac:dyDescent="0.4">
      <c r="A7" s="82">
        <f t="shared" si="0"/>
        <v>6</v>
      </c>
      <c r="B7" s="15"/>
      <c r="C7" s="15" t="s">
        <v>15</v>
      </c>
      <c r="D7" s="21">
        <v>1006</v>
      </c>
      <c r="G7" s="117"/>
      <c r="H7" s="41"/>
      <c r="I7" s="41"/>
      <c r="J7" s="41"/>
      <c r="K7" s="41"/>
    </row>
    <row r="8" spans="1:11" ht="14.25" x14ac:dyDescent="0.35">
      <c r="A8" s="82">
        <f t="shared" si="0"/>
        <v>7</v>
      </c>
      <c r="B8" s="15"/>
      <c r="C8" s="15" t="s">
        <v>16</v>
      </c>
      <c r="D8" s="21">
        <v>1136.4333333333332</v>
      </c>
      <c r="H8" s="82"/>
      <c r="I8" s="82"/>
      <c r="J8" s="82"/>
      <c r="K8" s="82"/>
    </row>
    <row r="9" spans="1:11" ht="14.25" x14ac:dyDescent="0.35">
      <c r="A9" s="82">
        <f t="shared" si="0"/>
        <v>8</v>
      </c>
      <c r="B9" s="15">
        <v>2012</v>
      </c>
      <c r="C9" s="15" t="s">
        <v>17</v>
      </c>
      <c r="D9" s="21">
        <v>1101.4000000000003</v>
      </c>
    </row>
    <row r="10" spans="1:11" ht="14.25" x14ac:dyDescent="0.35">
      <c r="A10" s="82">
        <f t="shared" si="0"/>
        <v>9</v>
      </c>
      <c r="B10" s="15"/>
      <c r="C10" s="15" t="s">
        <v>18</v>
      </c>
      <c r="D10" s="21">
        <v>1457.9666666666665</v>
      </c>
      <c r="E10" s="41"/>
    </row>
    <row r="11" spans="1:11" ht="14.25" x14ac:dyDescent="0.35">
      <c r="A11" s="82">
        <f t="shared" si="0"/>
        <v>10</v>
      </c>
      <c r="B11" s="15"/>
      <c r="C11" s="15" t="s">
        <v>15</v>
      </c>
      <c r="D11" s="21">
        <v>1122.1666666666667</v>
      </c>
    </row>
    <row r="12" spans="1:11" ht="14.25" x14ac:dyDescent="0.35">
      <c r="A12" s="82">
        <f t="shared" si="0"/>
        <v>11</v>
      </c>
      <c r="B12" s="15"/>
      <c r="C12" s="15" t="s">
        <v>16</v>
      </c>
      <c r="D12" s="21">
        <v>1332.8666666666668</v>
      </c>
    </row>
    <row r="13" spans="1:11" ht="14.25" x14ac:dyDescent="0.35">
      <c r="A13" s="82">
        <f t="shared" si="0"/>
        <v>12</v>
      </c>
      <c r="B13" s="15">
        <v>2013</v>
      </c>
      <c r="C13" s="15" t="s">
        <v>17</v>
      </c>
      <c r="D13" s="21">
        <v>1348.3666666666668</v>
      </c>
    </row>
    <row r="14" spans="1:11" ht="14.25" x14ac:dyDescent="0.35">
      <c r="A14" s="82">
        <f t="shared" si="0"/>
        <v>13</v>
      </c>
      <c r="B14" s="15"/>
      <c r="C14" s="15" t="s">
        <v>18</v>
      </c>
      <c r="D14" s="21">
        <v>1716.7666666666664</v>
      </c>
      <c r="E14" s="41"/>
    </row>
    <row r="15" spans="1:11" ht="14.25" x14ac:dyDescent="0.35">
      <c r="A15" s="82">
        <f t="shared" si="0"/>
        <v>14</v>
      </c>
      <c r="B15" s="15"/>
      <c r="C15" s="15" t="s">
        <v>15</v>
      </c>
      <c r="D15" s="21">
        <v>1199.4666666666665</v>
      </c>
    </row>
    <row r="16" spans="1:11" ht="14.25" x14ac:dyDescent="0.35">
      <c r="A16" s="82">
        <f t="shared" si="0"/>
        <v>15</v>
      </c>
      <c r="B16" s="15"/>
      <c r="C16" s="15" t="s">
        <v>16</v>
      </c>
      <c r="D16" s="21">
        <v>1394.4000000000003</v>
      </c>
    </row>
    <row r="17" spans="1:5" ht="14.25" x14ac:dyDescent="0.35">
      <c r="A17" s="82">
        <f t="shared" si="0"/>
        <v>16</v>
      </c>
      <c r="B17" s="15">
        <v>2014</v>
      </c>
      <c r="C17" s="15" t="s">
        <v>17</v>
      </c>
      <c r="D17" s="21">
        <v>1376.1666666666667</v>
      </c>
    </row>
    <row r="18" spans="1:5" ht="14.25" x14ac:dyDescent="0.35">
      <c r="A18" s="82">
        <f t="shared" si="0"/>
        <v>17</v>
      </c>
      <c r="B18" s="15"/>
      <c r="C18" s="15" t="s">
        <v>18</v>
      </c>
      <c r="D18" s="21">
        <v>1626.9</v>
      </c>
      <c r="E18" s="41"/>
    </row>
    <row r="19" spans="1:5" ht="14.25" x14ac:dyDescent="0.35">
      <c r="A19" s="82">
        <f t="shared" si="0"/>
        <v>18</v>
      </c>
      <c r="B19" s="15"/>
      <c r="C19" s="15" t="s">
        <v>15</v>
      </c>
      <c r="D19" s="21">
        <v>1170.9333333333332</v>
      </c>
    </row>
    <row r="20" spans="1:5" ht="14.25" x14ac:dyDescent="0.35">
      <c r="A20" s="82">
        <f t="shared" si="0"/>
        <v>19</v>
      </c>
      <c r="B20" s="15"/>
      <c r="C20" s="15" t="s">
        <v>16</v>
      </c>
      <c r="D20" s="21">
        <v>1340.7</v>
      </c>
    </row>
    <row r="21" spans="1:5" ht="14.25" x14ac:dyDescent="0.35">
      <c r="A21" s="82">
        <f t="shared" si="0"/>
        <v>20</v>
      </c>
      <c r="B21" s="15">
        <v>2015</v>
      </c>
      <c r="C21" s="15" t="s">
        <v>17</v>
      </c>
      <c r="D21" s="21">
        <v>1410.5999999999997</v>
      </c>
    </row>
    <row r="22" spans="1:5" ht="14.25" x14ac:dyDescent="0.35">
      <c r="A22" s="82">
        <f t="shared" si="0"/>
        <v>21</v>
      </c>
      <c r="B22" s="15"/>
      <c r="C22" s="15" t="s">
        <v>18</v>
      </c>
      <c r="D22" s="21">
        <v>1745.6666666666665</v>
      </c>
      <c r="E22" s="41"/>
    </row>
    <row r="23" spans="1:5" ht="14.25" x14ac:dyDescent="0.35">
      <c r="A23" s="82">
        <f t="shared" si="0"/>
        <v>22</v>
      </c>
      <c r="B23" s="15"/>
      <c r="C23" s="15" t="s">
        <v>15</v>
      </c>
      <c r="D23" s="21">
        <v>1334.8333333333333</v>
      </c>
    </row>
    <row r="24" spans="1:5" ht="14.25" x14ac:dyDescent="0.35">
      <c r="A24" s="82">
        <f t="shared" si="0"/>
        <v>23</v>
      </c>
      <c r="B24" s="15"/>
      <c r="C24" s="15" t="s">
        <v>16</v>
      </c>
      <c r="D24" s="21">
        <v>1388.5</v>
      </c>
    </row>
    <row r="25" spans="1:5" ht="14.25" x14ac:dyDescent="0.35">
      <c r="A25" s="82">
        <f t="shared" si="0"/>
        <v>24</v>
      </c>
      <c r="B25" s="15">
        <v>2016</v>
      </c>
      <c r="C25" s="15" t="s">
        <v>17</v>
      </c>
      <c r="D25" s="21">
        <v>1401.3</v>
      </c>
    </row>
    <row r="26" spans="1:5" ht="14.25" x14ac:dyDescent="0.35">
      <c r="A26" s="82">
        <f t="shared" si="0"/>
        <v>25</v>
      </c>
      <c r="B26" s="15"/>
      <c r="C26" s="15" t="s">
        <v>18</v>
      </c>
      <c r="D26" s="21">
        <v>1798.3666666666663</v>
      </c>
      <c r="E26" s="41"/>
    </row>
    <row r="27" spans="1:5" ht="14.25" x14ac:dyDescent="0.35">
      <c r="A27" s="82">
        <f t="shared" si="0"/>
        <v>26</v>
      </c>
      <c r="B27" s="15"/>
      <c r="C27" s="15" t="s">
        <v>15</v>
      </c>
      <c r="D27" s="21">
        <v>1416.0666666666668</v>
      </c>
    </row>
    <row r="28" spans="1:5" ht="14.25" x14ac:dyDescent="0.35">
      <c r="A28" s="82">
        <f t="shared" si="0"/>
        <v>27</v>
      </c>
      <c r="B28" s="15"/>
      <c r="C28" s="15" t="s">
        <v>16</v>
      </c>
      <c r="D28" s="21">
        <v>1573.1666666666667</v>
      </c>
    </row>
    <row r="29" spans="1:5" ht="14.25" x14ac:dyDescent="0.35">
      <c r="A29" s="82">
        <f t="shared" si="0"/>
        <v>28</v>
      </c>
      <c r="B29" s="15">
        <v>2017</v>
      </c>
      <c r="C29" s="15" t="s">
        <v>17</v>
      </c>
      <c r="D29" s="21">
        <v>1618.5999999999997</v>
      </c>
    </row>
    <row r="30" spans="1:5" ht="14.25" x14ac:dyDescent="0.35">
      <c r="A30" s="82">
        <f t="shared" si="0"/>
        <v>29</v>
      </c>
      <c r="B30" s="15"/>
      <c r="C30" s="15" t="s">
        <v>18</v>
      </c>
      <c r="D30" s="21">
        <v>1953.8666666666663</v>
      </c>
      <c r="E30" s="41"/>
    </row>
    <row r="31" spans="1:5" ht="14.25" x14ac:dyDescent="0.35">
      <c r="A31" s="82">
        <f t="shared" si="0"/>
        <v>30</v>
      </c>
      <c r="B31" s="15"/>
      <c r="C31" s="15" t="s">
        <v>15</v>
      </c>
      <c r="D31" s="21">
        <v>1528.4000000000003</v>
      </c>
    </row>
    <row r="32" spans="1:5" ht="14.25" x14ac:dyDescent="0.35">
      <c r="A32" s="82">
        <f t="shared" si="0"/>
        <v>31</v>
      </c>
      <c r="B32" s="15"/>
      <c r="C32" s="15" t="s">
        <v>16</v>
      </c>
      <c r="D32" s="21">
        <v>1624.5</v>
      </c>
    </row>
    <row r="33" spans="1:5" ht="14.25" x14ac:dyDescent="0.35">
      <c r="A33" s="82">
        <f t="shared" si="0"/>
        <v>32</v>
      </c>
      <c r="B33" s="27">
        <v>2018</v>
      </c>
      <c r="C33" s="15" t="s">
        <v>17</v>
      </c>
      <c r="D33" s="21">
        <v>1599.4666666666665</v>
      </c>
    </row>
    <row r="34" spans="1:5" ht="14.25" x14ac:dyDescent="0.35">
      <c r="A34" s="82">
        <f t="shared" si="0"/>
        <v>33</v>
      </c>
      <c r="B34" s="15"/>
      <c r="C34" s="15" t="s">
        <v>18</v>
      </c>
      <c r="D34" s="21">
        <v>1871.7333333333336</v>
      </c>
      <c r="E34" s="41"/>
    </row>
    <row r="35" spans="1:5" ht="14.25" x14ac:dyDescent="0.35">
      <c r="A35" s="82">
        <f t="shared" si="0"/>
        <v>34</v>
      </c>
      <c r="B35" s="15"/>
      <c r="C35" s="15" t="s">
        <v>15</v>
      </c>
      <c r="D35" s="21">
        <v>1428.3</v>
      </c>
    </row>
    <row r="36" spans="1:5" ht="14.25" x14ac:dyDescent="0.35">
      <c r="A36" s="82">
        <f t="shared" si="0"/>
        <v>35</v>
      </c>
      <c r="B36" s="15"/>
      <c r="C36" s="15" t="s">
        <v>16</v>
      </c>
      <c r="D36" s="21">
        <v>1519.5999999999997</v>
      </c>
    </row>
    <row r="37" spans="1:5" ht="14.25" x14ac:dyDescent="0.35">
      <c r="A37" s="82">
        <f t="shared" si="0"/>
        <v>36</v>
      </c>
      <c r="B37" s="15">
        <v>2019</v>
      </c>
      <c r="C37" s="15" t="s">
        <v>17</v>
      </c>
      <c r="D37" s="21">
        <v>1638.0999999999997</v>
      </c>
    </row>
    <row r="38" spans="1:5" ht="14.25" x14ac:dyDescent="0.45">
      <c r="A38" s="82">
        <f t="shared" si="0"/>
        <v>37</v>
      </c>
      <c r="B38" s="19"/>
      <c r="C38" s="15" t="s">
        <v>18</v>
      </c>
      <c r="D38" s="21">
        <v>1947.4333333333329</v>
      </c>
      <c r="E38" s="41"/>
    </row>
    <row r="39" spans="1:5" ht="14.25" x14ac:dyDescent="0.45">
      <c r="A39" s="82">
        <f t="shared" si="0"/>
        <v>38</v>
      </c>
      <c r="B39" s="19"/>
      <c r="C39" s="15" t="s">
        <v>15</v>
      </c>
      <c r="D39" s="21">
        <v>1527.9049279391074</v>
      </c>
    </row>
    <row r="40" spans="1:5" ht="14.25" x14ac:dyDescent="0.35">
      <c r="A40" s="82">
        <f t="shared" si="0"/>
        <v>39</v>
      </c>
      <c r="C40" s="15" t="s">
        <v>16</v>
      </c>
      <c r="D40" s="21">
        <v>1684.1594717580938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AA48-38E8-4E9B-A146-2756CDB14DE0}">
  <dimension ref="A1:O201"/>
  <sheetViews>
    <sheetView tabSelected="1" topLeftCell="B166" workbookViewId="0">
      <selection activeCell="O21" sqref="O21"/>
    </sheetView>
  </sheetViews>
  <sheetFormatPr defaultRowHeight="12.75" x14ac:dyDescent="0.35"/>
  <cols>
    <col min="1" max="1" width="13.796875" style="26" bestFit="1" customWidth="1"/>
    <col min="2" max="2" width="12" style="41" bestFit="1" customWidth="1"/>
    <col min="5" max="8" width="9.06640625" style="26"/>
    <col min="13" max="13" width="16.6640625" customWidth="1"/>
  </cols>
  <sheetData>
    <row r="1" spans="1:14" s="26" customFormat="1" ht="14.65" thickBot="1" x14ac:dyDescent="0.4">
      <c r="A1" s="24" t="s">
        <v>268</v>
      </c>
      <c r="B1" s="41" t="s">
        <v>423</v>
      </c>
    </row>
    <row r="2" spans="1:14" ht="14.25" x14ac:dyDescent="0.35">
      <c r="A2" s="37">
        <v>4.3</v>
      </c>
      <c r="B2" s="41">
        <f>_xlfn.NORM.DIST(A2,$N$4,$N$8,FALSE)</f>
        <v>3.7000680650874453E-4</v>
      </c>
      <c r="D2" s="26"/>
      <c r="I2" s="41"/>
      <c r="M2" s="127" t="s">
        <v>427</v>
      </c>
      <c r="N2" s="127"/>
    </row>
    <row r="3" spans="1:14" ht="14.25" x14ac:dyDescent="0.35">
      <c r="A3" s="37">
        <v>5.5</v>
      </c>
      <c r="B3" s="41">
        <f t="shared" ref="B3:B66" si="0">_xlfn.NORM.DIST(A3,$N$4,$N$8,FALSE)</f>
        <v>2.3673775522268112E-2</v>
      </c>
      <c r="D3" s="26"/>
      <c r="M3" s="39"/>
      <c r="N3" s="39"/>
    </row>
    <row r="4" spans="1:14" ht="14.25" x14ac:dyDescent="0.35">
      <c r="A4" s="37">
        <v>5.6</v>
      </c>
      <c r="B4" s="41">
        <f t="shared" si="0"/>
        <v>3.0859683213315996E-2</v>
      </c>
      <c r="D4" s="26"/>
      <c r="M4" s="39" t="s">
        <v>405</v>
      </c>
      <c r="N4" s="43">
        <v>7.665000000000008</v>
      </c>
    </row>
    <row r="5" spans="1:14" ht="14.25" x14ac:dyDescent="0.35">
      <c r="A5" s="37">
        <v>5.8</v>
      </c>
      <c r="B5" s="41">
        <f t="shared" si="0"/>
        <v>5.0502130928715867E-2</v>
      </c>
      <c r="D5" s="26"/>
      <c r="M5" s="39" t="s">
        <v>304</v>
      </c>
      <c r="N5" s="43">
        <v>6.3161076685245121E-2</v>
      </c>
    </row>
    <row r="6" spans="1:14" ht="14.25" x14ac:dyDescent="0.35">
      <c r="A6" s="37">
        <v>5.8</v>
      </c>
      <c r="B6" s="41">
        <f t="shared" si="0"/>
        <v>5.0502130928715867E-2</v>
      </c>
      <c r="M6" s="39" t="s">
        <v>406</v>
      </c>
      <c r="N6" s="43">
        <v>7.6</v>
      </c>
    </row>
    <row r="7" spans="1:14" ht="14.25" x14ac:dyDescent="0.35">
      <c r="A7" s="37">
        <v>6</v>
      </c>
      <c r="B7" s="41">
        <f t="shared" si="0"/>
        <v>7.8605890958643357E-2</v>
      </c>
      <c r="M7" s="39" t="s">
        <v>407</v>
      </c>
      <c r="N7" s="43">
        <v>7.1</v>
      </c>
    </row>
    <row r="8" spans="1:14" ht="14.25" x14ac:dyDescent="0.35">
      <c r="A8" s="37">
        <v>6</v>
      </c>
      <c r="B8" s="41">
        <f t="shared" si="0"/>
        <v>7.8605890958643357E-2</v>
      </c>
      <c r="M8" s="39" t="s">
        <v>408</v>
      </c>
      <c r="N8" s="43">
        <v>0.89323251262360748</v>
      </c>
    </row>
    <row r="9" spans="1:14" ht="14.25" x14ac:dyDescent="0.35">
      <c r="A9" s="37">
        <v>6</v>
      </c>
      <c r="B9" s="41">
        <f t="shared" si="0"/>
        <v>7.8605890958643357E-2</v>
      </c>
      <c r="M9" s="39" t="s">
        <v>409</v>
      </c>
      <c r="N9" s="43">
        <v>0.79786432160788301</v>
      </c>
    </row>
    <row r="10" spans="1:14" ht="14.25" x14ac:dyDescent="0.35">
      <c r="A10" s="37">
        <v>6.1</v>
      </c>
      <c r="B10" s="41">
        <f t="shared" si="0"/>
        <v>9.6241630435106404E-2</v>
      </c>
      <c r="M10" s="39" t="s">
        <v>410</v>
      </c>
      <c r="N10" s="43">
        <v>0.58403770501205354</v>
      </c>
    </row>
    <row r="11" spans="1:14" ht="14.25" x14ac:dyDescent="0.35">
      <c r="A11" s="37">
        <v>6.1</v>
      </c>
      <c r="B11" s="41">
        <f t="shared" si="0"/>
        <v>9.6241630435106404E-2</v>
      </c>
      <c r="M11" s="39" t="s">
        <v>411</v>
      </c>
      <c r="N11" s="43">
        <v>-0.2063466333450247</v>
      </c>
    </row>
    <row r="12" spans="1:14" ht="14.25" x14ac:dyDescent="0.35">
      <c r="A12" s="37">
        <v>6.2</v>
      </c>
      <c r="B12" s="41">
        <f t="shared" si="0"/>
        <v>0.11636641016998665</v>
      </c>
      <c r="M12" s="39" t="s">
        <v>412</v>
      </c>
      <c r="N12" s="43">
        <v>5.6000000000000005</v>
      </c>
    </row>
    <row r="13" spans="1:14" ht="14.25" x14ac:dyDescent="0.35">
      <c r="A13" s="37">
        <v>6.2</v>
      </c>
      <c r="B13" s="41">
        <f t="shared" si="0"/>
        <v>0.11636641016998665</v>
      </c>
      <c r="M13" s="39" t="s">
        <v>413</v>
      </c>
      <c r="N13" s="43">
        <v>4.3</v>
      </c>
    </row>
    <row r="14" spans="1:14" ht="14.25" x14ac:dyDescent="0.35">
      <c r="A14" s="37">
        <v>6.2</v>
      </c>
      <c r="B14" s="41">
        <f t="shared" si="0"/>
        <v>0.11636641016998665</v>
      </c>
      <c r="M14" s="39" t="s">
        <v>414</v>
      </c>
      <c r="N14" s="43">
        <v>9.9</v>
      </c>
    </row>
    <row r="15" spans="1:14" ht="14.25" x14ac:dyDescent="0.35">
      <c r="A15" s="37">
        <v>6.2</v>
      </c>
      <c r="B15" s="41">
        <f t="shared" si="0"/>
        <v>0.11636641016998665</v>
      </c>
      <c r="M15" s="39" t="s">
        <v>402</v>
      </c>
      <c r="N15" s="43">
        <v>1533.0000000000016</v>
      </c>
    </row>
    <row r="16" spans="1:14" ht="14.65" thickBot="1" x14ac:dyDescent="0.4">
      <c r="A16" s="37">
        <v>6.2</v>
      </c>
      <c r="B16" s="41">
        <f t="shared" si="0"/>
        <v>0.11636641016998665</v>
      </c>
      <c r="M16" s="40" t="s">
        <v>415</v>
      </c>
      <c r="N16" s="44">
        <v>200</v>
      </c>
    </row>
    <row r="17" spans="1:15" ht="14.25" x14ac:dyDescent="0.35">
      <c r="A17" s="37">
        <v>6.5</v>
      </c>
      <c r="B17" s="41">
        <f t="shared" si="0"/>
        <v>0.19079296562208689</v>
      </c>
      <c r="N17">
        <v>0</v>
      </c>
    </row>
    <row r="18" spans="1:15" ht="14.25" x14ac:dyDescent="0.35">
      <c r="A18" s="37">
        <v>6.5</v>
      </c>
      <c r="B18" s="41">
        <f t="shared" si="0"/>
        <v>0.19079296562208689</v>
      </c>
    </row>
    <row r="19" spans="1:15" ht="14.25" x14ac:dyDescent="0.35">
      <c r="A19" s="37">
        <v>6.5</v>
      </c>
      <c r="B19" s="41">
        <f t="shared" si="0"/>
        <v>0.19079296562208689</v>
      </c>
      <c r="M19" t="s">
        <v>429</v>
      </c>
      <c r="O19">
        <f>COUNTIF(Dataset!P:P, 1)</f>
        <v>101</v>
      </c>
    </row>
    <row r="20" spans="1:15" ht="14.25" x14ac:dyDescent="0.35">
      <c r="A20" s="37">
        <v>6.5</v>
      </c>
      <c r="B20" s="41">
        <f t="shared" si="0"/>
        <v>0.19079296562208689</v>
      </c>
      <c r="M20" t="s">
        <v>428</v>
      </c>
      <c r="O20" s="26">
        <f>COUNTIF(Dataset!P:P, 0)</f>
        <v>99</v>
      </c>
    </row>
    <row r="21" spans="1:15" ht="14.25" x14ac:dyDescent="0.35">
      <c r="A21" s="37">
        <v>6.5</v>
      </c>
      <c r="B21" s="41">
        <f t="shared" si="0"/>
        <v>0.19079296562208689</v>
      </c>
    </row>
    <row r="22" spans="1:15" ht="14.25" x14ac:dyDescent="0.35">
      <c r="A22" s="37">
        <v>6.5</v>
      </c>
      <c r="B22" s="41">
        <f t="shared" si="0"/>
        <v>0.19079296562208689</v>
      </c>
    </row>
    <row r="23" spans="1:15" ht="14.25" x14ac:dyDescent="0.35">
      <c r="A23" s="37">
        <v>6.6</v>
      </c>
      <c r="B23" s="41">
        <f t="shared" si="0"/>
        <v>0.21940886697886705</v>
      </c>
    </row>
    <row r="24" spans="1:15" ht="14.25" x14ac:dyDescent="0.35">
      <c r="A24" s="37">
        <v>6.6</v>
      </c>
      <c r="B24" s="41">
        <f t="shared" si="0"/>
        <v>0.21940886697886705</v>
      </c>
    </row>
    <row r="25" spans="1:15" ht="14.25" x14ac:dyDescent="0.35">
      <c r="A25" s="37">
        <v>6.6</v>
      </c>
      <c r="B25" s="41">
        <f t="shared" si="0"/>
        <v>0.21940886697886705</v>
      </c>
    </row>
    <row r="26" spans="1:15" ht="14.25" x14ac:dyDescent="0.35">
      <c r="A26" s="37">
        <v>6.6</v>
      </c>
      <c r="B26" s="41">
        <f t="shared" si="0"/>
        <v>0.21940886697886705</v>
      </c>
    </row>
    <row r="27" spans="1:15" ht="14.25" x14ac:dyDescent="0.35">
      <c r="A27" s="37">
        <v>6.7</v>
      </c>
      <c r="B27" s="41">
        <f t="shared" si="0"/>
        <v>0.24917403138748292</v>
      </c>
    </row>
    <row r="28" spans="1:15" ht="14.25" x14ac:dyDescent="0.35">
      <c r="A28" s="37">
        <v>6.7</v>
      </c>
      <c r="B28" s="41">
        <f t="shared" si="0"/>
        <v>0.24917403138748292</v>
      </c>
    </row>
    <row r="29" spans="1:15" ht="14.25" x14ac:dyDescent="0.35">
      <c r="A29" s="37">
        <v>6.7</v>
      </c>
      <c r="B29" s="41">
        <f t="shared" si="0"/>
        <v>0.24917403138748292</v>
      </c>
    </row>
    <row r="30" spans="1:15" ht="14.25" x14ac:dyDescent="0.35">
      <c r="A30" s="37">
        <v>6.7</v>
      </c>
      <c r="B30" s="41">
        <f t="shared" si="0"/>
        <v>0.24917403138748292</v>
      </c>
    </row>
    <row r="31" spans="1:15" ht="14.25" x14ac:dyDescent="0.35">
      <c r="A31" s="37">
        <v>6.7</v>
      </c>
      <c r="B31" s="41">
        <f t="shared" si="0"/>
        <v>0.24917403138748292</v>
      </c>
    </row>
    <row r="32" spans="1:15" ht="14.25" x14ac:dyDescent="0.35">
      <c r="A32" s="37">
        <v>6.7</v>
      </c>
      <c r="B32" s="41">
        <f t="shared" si="0"/>
        <v>0.24917403138748292</v>
      </c>
    </row>
    <row r="33" spans="1:2" ht="14.25" x14ac:dyDescent="0.35">
      <c r="A33" s="37">
        <v>6.9</v>
      </c>
      <c r="B33" s="41">
        <f t="shared" si="0"/>
        <v>0.30950691037473654</v>
      </c>
    </row>
    <row r="34" spans="1:2" ht="14.25" x14ac:dyDescent="0.35">
      <c r="A34" s="37">
        <v>6.9</v>
      </c>
      <c r="B34" s="41">
        <f t="shared" si="0"/>
        <v>0.30950691037473654</v>
      </c>
    </row>
    <row r="35" spans="1:2" ht="14.25" x14ac:dyDescent="0.35">
      <c r="A35" s="37">
        <v>6.9</v>
      </c>
      <c r="B35" s="41">
        <f t="shared" si="0"/>
        <v>0.30950691037473654</v>
      </c>
    </row>
    <row r="36" spans="1:2" ht="14.25" x14ac:dyDescent="0.35">
      <c r="A36" s="37">
        <v>7</v>
      </c>
      <c r="B36" s="41">
        <f t="shared" si="0"/>
        <v>0.33852388575661402</v>
      </c>
    </row>
    <row r="37" spans="1:2" ht="14.25" x14ac:dyDescent="0.35">
      <c r="A37" s="37">
        <v>7</v>
      </c>
      <c r="B37" s="41">
        <f t="shared" si="0"/>
        <v>0.33852388575661402</v>
      </c>
    </row>
    <row r="38" spans="1:2" ht="14.25" x14ac:dyDescent="0.35">
      <c r="A38" s="37">
        <v>7</v>
      </c>
      <c r="B38" s="41">
        <f t="shared" si="0"/>
        <v>0.33852388575661402</v>
      </c>
    </row>
    <row r="39" spans="1:2" ht="14.25" x14ac:dyDescent="0.35">
      <c r="A39" s="37">
        <v>7</v>
      </c>
      <c r="B39" s="41">
        <f t="shared" si="0"/>
        <v>0.33852388575661402</v>
      </c>
    </row>
    <row r="40" spans="1:2" ht="14.25" x14ac:dyDescent="0.35">
      <c r="A40" s="37">
        <v>7</v>
      </c>
      <c r="B40" s="41">
        <f t="shared" si="0"/>
        <v>0.33852388575661402</v>
      </c>
    </row>
    <row r="41" spans="1:2" ht="14.25" x14ac:dyDescent="0.35">
      <c r="A41" s="37">
        <v>7</v>
      </c>
      <c r="B41" s="41">
        <f t="shared" si="0"/>
        <v>0.33852388575661402</v>
      </c>
    </row>
    <row r="42" spans="1:2" ht="14.25" x14ac:dyDescent="0.35">
      <c r="A42" s="37">
        <v>7</v>
      </c>
      <c r="B42" s="41">
        <f t="shared" si="0"/>
        <v>0.33852388575661402</v>
      </c>
    </row>
    <row r="43" spans="1:2" ht="14.25" x14ac:dyDescent="0.35">
      <c r="A43" s="37">
        <v>7.1</v>
      </c>
      <c r="B43" s="41">
        <f t="shared" si="0"/>
        <v>0.36564957451604863</v>
      </c>
    </row>
    <row r="44" spans="1:2" ht="14.25" x14ac:dyDescent="0.35">
      <c r="A44" s="37">
        <v>7.1</v>
      </c>
      <c r="B44" s="41">
        <f t="shared" si="0"/>
        <v>0.36564957451604863</v>
      </c>
    </row>
    <row r="45" spans="1:2" ht="14.25" x14ac:dyDescent="0.35">
      <c r="A45" s="37">
        <v>7.1</v>
      </c>
      <c r="B45" s="41">
        <f t="shared" si="0"/>
        <v>0.36564957451604863</v>
      </c>
    </row>
    <row r="46" spans="1:2" ht="14.25" x14ac:dyDescent="0.35">
      <c r="A46" s="37">
        <v>7.1</v>
      </c>
      <c r="B46" s="41">
        <f t="shared" si="0"/>
        <v>0.36564957451604863</v>
      </c>
    </row>
    <row r="47" spans="1:2" ht="14.25" x14ac:dyDescent="0.35">
      <c r="A47" s="37">
        <v>7.1</v>
      </c>
      <c r="B47" s="41">
        <f t="shared" si="0"/>
        <v>0.36564957451604863</v>
      </c>
    </row>
    <row r="48" spans="1:2" ht="14.25" x14ac:dyDescent="0.35">
      <c r="A48" s="37">
        <v>7.1</v>
      </c>
      <c r="B48" s="41">
        <f t="shared" si="0"/>
        <v>0.36564957451604863</v>
      </c>
    </row>
    <row r="49" spans="1:2" ht="14.25" x14ac:dyDescent="0.35">
      <c r="A49" s="37">
        <v>7.1</v>
      </c>
      <c r="B49" s="41">
        <f t="shared" si="0"/>
        <v>0.36564957451604863</v>
      </c>
    </row>
    <row r="50" spans="1:2" ht="14.25" x14ac:dyDescent="0.35">
      <c r="A50" s="37">
        <v>7.1</v>
      </c>
      <c r="B50" s="41">
        <f t="shared" si="0"/>
        <v>0.36564957451604863</v>
      </c>
    </row>
    <row r="51" spans="1:2" ht="14.25" x14ac:dyDescent="0.35">
      <c r="A51" s="37">
        <v>7.1</v>
      </c>
      <c r="B51" s="41">
        <f t="shared" si="0"/>
        <v>0.36564957451604863</v>
      </c>
    </row>
    <row r="52" spans="1:2" ht="14.25" x14ac:dyDescent="0.35">
      <c r="A52" s="37">
        <v>7.1</v>
      </c>
      <c r="B52" s="41">
        <f t="shared" si="0"/>
        <v>0.36564957451604863</v>
      </c>
    </row>
    <row r="53" spans="1:2" ht="14.25" x14ac:dyDescent="0.35">
      <c r="A53" s="37">
        <v>7.1</v>
      </c>
      <c r="B53" s="41">
        <f t="shared" si="0"/>
        <v>0.36564957451604863</v>
      </c>
    </row>
    <row r="54" spans="1:2" ht="14.25" x14ac:dyDescent="0.35">
      <c r="A54" s="37">
        <v>7.1</v>
      </c>
      <c r="B54" s="41">
        <f t="shared" si="0"/>
        <v>0.36564957451604863</v>
      </c>
    </row>
    <row r="55" spans="1:2" ht="14.25" x14ac:dyDescent="0.35">
      <c r="A55" s="37">
        <v>7.1</v>
      </c>
      <c r="B55" s="41">
        <f t="shared" si="0"/>
        <v>0.36564957451604863</v>
      </c>
    </row>
    <row r="56" spans="1:2" ht="14.25" x14ac:dyDescent="0.35">
      <c r="A56" s="37">
        <v>7.1</v>
      </c>
      <c r="B56" s="41">
        <f t="shared" si="0"/>
        <v>0.36564957451604863</v>
      </c>
    </row>
    <row r="57" spans="1:2" ht="14.25" x14ac:dyDescent="0.35">
      <c r="A57" s="37">
        <v>7.2</v>
      </c>
      <c r="B57" s="41">
        <f t="shared" si="0"/>
        <v>0.39002964281860297</v>
      </c>
    </row>
    <row r="58" spans="1:2" ht="14.25" x14ac:dyDescent="0.35">
      <c r="A58" s="37">
        <v>7.2</v>
      </c>
      <c r="B58" s="41">
        <f t="shared" si="0"/>
        <v>0.39002964281860297</v>
      </c>
    </row>
    <row r="59" spans="1:2" ht="14.25" x14ac:dyDescent="0.35">
      <c r="A59" s="37">
        <v>7.2</v>
      </c>
      <c r="B59" s="41">
        <f t="shared" si="0"/>
        <v>0.39002964281860297</v>
      </c>
    </row>
    <row r="60" spans="1:2" ht="14.25" x14ac:dyDescent="0.35">
      <c r="A60" s="37">
        <v>7.2</v>
      </c>
      <c r="B60" s="41">
        <f t="shared" si="0"/>
        <v>0.39002964281860297</v>
      </c>
    </row>
    <row r="61" spans="1:2" ht="14.25" x14ac:dyDescent="0.35">
      <c r="A61" s="37">
        <v>7.2</v>
      </c>
      <c r="B61" s="41">
        <f t="shared" si="0"/>
        <v>0.39002964281860297</v>
      </c>
    </row>
    <row r="62" spans="1:2" ht="14.25" x14ac:dyDescent="0.35">
      <c r="A62" s="37">
        <v>7.2</v>
      </c>
      <c r="B62" s="41">
        <f t="shared" si="0"/>
        <v>0.39002964281860297</v>
      </c>
    </row>
    <row r="63" spans="1:2" ht="14.25" x14ac:dyDescent="0.35">
      <c r="A63" s="37">
        <v>7.2</v>
      </c>
      <c r="B63" s="41">
        <f t="shared" si="0"/>
        <v>0.39002964281860297</v>
      </c>
    </row>
    <row r="64" spans="1:2" ht="14.25" x14ac:dyDescent="0.35">
      <c r="A64" s="37">
        <v>7.2</v>
      </c>
      <c r="B64" s="41">
        <f t="shared" si="0"/>
        <v>0.39002964281860297</v>
      </c>
    </row>
    <row r="65" spans="1:2" ht="14.25" x14ac:dyDescent="0.35">
      <c r="A65" s="37">
        <v>7.2</v>
      </c>
      <c r="B65" s="41">
        <f t="shared" si="0"/>
        <v>0.39002964281860297</v>
      </c>
    </row>
    <row r="66" spans="1:2" ht="14.25" x14ac:dyDescent="0.35">
      <c r="A66" s="37">
        <v>7.2</v>
      </c>
      <c r="B66" s="41">
        <f t="shared" si="0"/>
        <v>0.39002964281860297</v>
      </c>
    </row>
    <row r="67" spans="1:2" ht="14.25" x14ac:dyDescent="0.35">
      <c r="A67" s="37">
        <v>7.2</v>
      </c>
      <c r="B67" s="41">
        <f t="shared" ref="B67:B130" si="1">_xlfn.NORM.DIST(A67,$N$4,$N$8,FALSE)</f>
        <v>0.39002964281860297</v>
      </c>
    </row>
    <row r="68" spans="1:2" ht="14.25" x14ac:dyDescent="0.35">
      <c r="A68" s="37">
        <v>7.2</v>
      </c>
      <c r="B68" s="41">
        <f t="shared" si="1"/>
        <v>0.39002964281860297</v>
      </c>
    </row>
    <row r="69" spans="1:2" ht="14.25" x14ac:dyDescent="0.35">
      <c r="A69" s="37">
        <v>7.2</v>
      </c>
      <c r="B69" s="41">
        <f t="shared" si="1"/>
        <v>0.39002964281860297</v>
      </c>
    </row>
    <row r="70" spans="1:2" ht="14.25" x14ac:dyDescent="0.35">
      <c r="A70" s="37">
        <v>7.2</v>
      </c>
      <c r="B70" s="41">
        <f t="shared" si="1"/>
        <v>0.39002964281860297</v>
      </c>
    </row>
    <row r="71" spans="1:2" ht="14.25" x14ac:dyDescent="0.35">
      <c r="A71" s="37">
        <v>7.4</v>
      </c>
      <c r="B71" s="41">
        <f t="shared" si="1"/>
        <v>0.42739856968735596</v>
      </c>
    </row>
    <row r="72" spans="1:2" ht="14.25" x14ac:dyDescent="0.35">
      <c r="A72" s="37">
        <v>7.4</v>
      </c>
      <c r="B72" s="41">
        <f t="shared" si="1"/>
        <v>0.42739856968735596</v>
      </c>
    </row>
    <row r="73" spans="1:2" ht="14.25" x14ac:dyDescent="0.35">
      <c r="A73" s="37">
        <v>7.4</v>
      </c>
      <c r="B73" s="41">
        <f t="shared" si="1"/>
        <v>0.42739856968735596</v>
      </c>
    </row>
    <row r="74" spans="1:2" ht="14.25" x14ac:dyDescent="0.35">
      <c r="A74" s="37">
        <v>7.4</v>
      </c>
      <c r="B74" s="41">
        <f t="shared" si="1"/>
        <v>0.42739856968735596</v>
      </c>
    </row>
    <row r="75" spans="1:2" ht="14.25" x14ac:dyDescent="0.35">
      <c r="A75" s="37">
        <v>7.4</v>
      </c>
      <c r="B75" s="41">
        <f t="shared" si="1"/>
        <v>0.42739856968735596</v>
      </c>
    </row>
    <row r="76" spans="1:2" ht="14.25" x14ac:dyDescent="0.35">
      <c r="A76" s="37">
        <v>7.4</v>
      </c>
      <c r="B76" s="41">
        <f t="shared" si="1"/>
        <v>0.42739856968735596</v>
      </c>
    </row>
    <row r="77" spans="1:2" ht="14.25" x14ac:dyDescent="0.35">
      <c r="A77" s="37">
        <v>7.4</v>
      </c>
      <c r="B77" s="41">
        <f t="shared" si="1"/>
        <v>0.42739856968735596</v>
      </c>
    </row>
    <row r="78" spans="1:2" ht="14.25" x14ac:dyDescent="0.35">
      <c r="A78" s="37">
        <v>7.4</v>
      </c>
      <c r="B78" s="41">
        <f t="shared" si="1"/>
        <v>0.42739856968735596</v>
      </c>
    </row>
    <row r="79" spans="1:2" ht="14.25" x14ac:dyDescent="0.35">
      <c r="A79" s="37">
        <v>7.4</v>
      </c>
      <c r="B79" s="41">
        <f t="shared" si="1"/>
        <v>0.42739856968735596</v>
      </c>
    </row>
    <row r="80" spans="1:2" ht="14.25" x14ac:dyDescent="0.35">
      <c r="A80" s="37">
        <v>7.5</v>
      </c>
      <c r="B80" s="41">
        <f t="shared" si="1"/>
        <v>0.43907223055126182</v>
      </c>
    </row>
    <row r="81" spans="1:2" ht="14.25" x14ac:dyDescent="0.35">
      <c r="A81" s="37">
        <v>7.5</v>
      </c>
      <c r="B81" s="41">
        <f t="shared" si="1"/>
        <v>0.43907223055126182</v>
      </c>
    </row>
    <row r="82" spans="1:2" ht="14.25" x14ac:dyDescent="0.35">
      <c r="A82" s="37">
        <v>7.5</v>
      </c>
      <c r="B82" s="41">
        <f t="shared" si="1"/>
        <v>0.43907223055126182</v>
      </c>
    </row>
    <row r="83" spans="1:2" ht="14.25" x14ac:dyDescent="0.35">
      <c r="A83" s="37">
        <v>7.5</v>
      </c>
      <c r="B83" s="41">
        <f t="shared" si="1"/>
        <v>0.43907223055126182</v>
      </c>
    </row>
    <row r="84" spans="1:2" ht="14.25" x14ac:dyDescent="0.35">
      <c r="A84" s="37">
        <v>7.5</v>
      </c>
      <c r="B84" s="41">
        <f t="shared" si="1"/>
        <v>0.43907223055126182</v>
      </c>
    </row>
    <row r="85" spans="1:2" ht="14.25" x14ac:dyDescent="0.35">
      <c r="A85" s="37">
        <v>7.5</v>
      </c>
      <c r="B85" s="41">
        <f t="shared" si="1"/>
        <v>0.43907223055126182</v>
      </c>
    </row>
    <row r="86" spans="1:2" ht="14.25" x14ac:dyDescent="0.35">
      <c r="A86" s="37">
        <v>7.5</v>
      </c>
      <c r="B86" s="41">
        <f t="shared" si="1"/>
        <v>0.43907223055126182</v>
      </c>
    </row>
    <row r="87" spans="1:2" ht="14.25" x14ac:dyDescent="0.35">
      <c r="A87" s="37">
        <v>7.5</v>
      </c>
      <c r="B87" s="41">
        <f t="shared" si="1"/>
        <v>0.43907223055126182</v>
      </c>
    </row>
    <row r="88" spans="1:2" ht="14.25" x14ac:dyDescent="0.35">
      <c r="A88" s="37">
        <v>7.5</v>
      </c>
      <c r="B88" s="41">
        <f t="shared" si="1"/>
        <v>0.43907223055126182</v>
      </c>
    </row>
    <row r="89" spans="1:2" ht="14.25" x14ac:dyDescent="0.35">
      <c r="A89" s="37">
        <v>7.6</v>
      </c>
      <c r="B89" s="41">
        <f t="shared" si="1"/>
        <v>0.44544661675416547</v>
      </c>
    </row>
    <row r="90" spans="1:2" ht="14.25" x14ac:dyDescent="0.35">
      <c r="A90" s="37">
        <v>7.6</v>
      </c>
      <c r="B90" s="41">
        <f t="shared" si="1"/>
        <v>0.44544661675416547</v>
      </c>
    </row>
    <row r="91" spans="1:2" ht="14.25" x14ac:dyDescent="0.35">
      <c r="A91" s="37">
        <v>7.6</v>
      </c>
      <c r="B91" s="41">
        <f t="shared" si="1"/>
        <v>0.44544661675416547</v>
      </c>
    </row>
    <row r="92" spans="1:2" ht="14.25" x14ac:dyDescent="0.35">
      <c r="A92" s="37">
        <v>7.6</v>
      </c>
      <c r="B92" s="41">
        <f t="shared" si="1"/>
        <v>0.44544661675416547</v>
      </c>
    </row>
    <row r="93" spans="1:2" ht="14.25" x14ac:dyDescent="0.35">
      <c r="A93" s="37">
        <v>7.6</v>
      </c>
      <c r="B93" s="41">
        <f t="shared" si="1"/>
        <v>0.44544661675416547</v>
      </c>
    </row>
    <row r="94" spans="1:2" ht="14.25" x14ac:dyDescent="0.35">
      <c r="A94" s="37">
        <v>7.6</v>
      </c>
      <c r="B94" s="41">
        <f t="shared" si="1"/>
        <v>0.44544661675416547</v>
      </c>
    </row>
    <row r="95" spans="1:2" ht="14.25" x14ac:dyDescent="0.35">
      <c r="A95" s="37">
        <v>7.6</v>
      </c>
      <c r="B95" s="41">
        <f t="shared" si="1"/>
        <v>0.44544661675416547</v>
      </c>
    </row>
    <row r="96" spans="1:2" ht="14.25" x14ac:dyDescent="0.35">
      <c r="A96" s="37">
        <v>7.6</v>
      </c>
      <c r="B96" s="41">
        <f t="shared" si="1"/>
        <v>0.44544661675416547</v>
      </c>
    </row>
    <row r="97" spans="1:2" ht="14.25" x14ac:dyDescent="0.35">
      <c r="A97" s="37">
        <v>7.6</v>
      </c>
      <c r="B97" s="41">
        <f t="shared" si="1"/>
        <v>0.44544661675416547</v>
      </c>
    </row>
    <row r="98" spans="1:2" ht="14.25" x14ac:dyDescent="0.35">
      <c r="A98" s="37">
        <v>7.6</v>
      </c>
      <c r="B98" s="41">
        <f t="shared" si="1"/>
        <v>0.44544661675416547</v>
      </c>
    </row>
    <row r="99" spans="1:2" ht="14.25" x14ac:dyDescent="0.35">
      <c r="A99" s="37">
        <v>7.6</v>
      </c>
      <c r="B99" s="41">
        <f t="shared" si="1"/>
        <v>0.44544661675416547</v>
      </c>
    </row>
    <row r="100" spans="1:2" ht="14.25" x14ac:dyDescent="0.35">
      <c r="A100" s="37">
        <v>7.6</v>
      </c>
      <c r="B100" s="41">
        <f t="shared" si="1"/>
        <v>0.44544661675416547</v>
      </c>
    </row>
    <row r="101" spans="1:2" ht="14.25" x14ac:dyDescent="0.35">
      <c r="A101" s="37">
        <v>7.6</v>
      </c>
      <c r="B101" s="41">
        <f t="shared" si="1"/>
        <v>0.44544661675416547</v>
      </c>
    </row>
    <row r="102" spans="1:2" ht="14.25" x14ac:dyDescent="0.35">
      <c r="A102" s="37">
        <v>7.6</v>
      </c>
      <c r="B102" s="41">
        <f t="shared" si="1"/>
        <v>0.44544661675416547</v>
      </c>
    </row>
    <row r="103" spans="1:2" ht="14.25" x14ac:dyDescent="0.35">
      <c r="A103" s="37">
        <v>7.7</v>
      </c>
      <c r="B103" s="41">
        <f t="shared" si="1"/>
        <v>0.44628485251286626</v>
      </c>
    </row>
    <row r="104" spans="1:2" ht="14.25" x14ac:dyDescent="0.35">
      <c r="A104" s="37">
        <v>7.7</v>
      </c>
      <c r="B104" s="41">
        <f t="shared" si="1"/>
        <v>0.44628485251286626</v>
      </c>
    </row>
    <row r="105" spans="1:2" ht="14.25" x14ac:dyDescent="0.35">
      <c r="A105" s="37">
        <v>7.7</v>
      </c>
      <c r="B105" s="41">
        <f t="shared" si="1"/>
        <v>0.44628485251286626</v>
      </c>
    </row>
    <row r="106" spans="1:2" ht="14.25" x14ac:dyDescent="0.35">
      <c r="A106" s="37">
        <v>7.7</v>
      </c>
      <c r="B106" s="41">
        <f t="shared" si="1"/>
        <v>0.44628485251286626</v>
      </c>
    </row>
    <row r="107" spans="1:2" ht="14.25" x14ac:dyDescent="0.35">
      <c r="A107" s="37">
        <v>7.7</v>
      </c>
      <c r="B107" s="41">
        <f t="shared" si="1"/>
        <v>0.44628485251286626</v>
      </c>
    </row>
    <row r="108" spans="1:2" ht="14.25" x14ac:dyDescent="0.35">
      <c r="A108" s="37">
        <v>7.7</v>
      </c>
      <c r="B108" s="41">
        <f t="shared" si="1"/>
        <v>0.44628485251286626</v>
      </c>
    </row>
    <row r="109" spans="1:2" ht="14.25" x14ac:dyDescent="0.35">
      <c r="A109" s="37">
        <v>7.7</v>
      </c>
      <c r="B109" s="41">
        <f t="shared" si="1"/>
        <v>0.44628485251286626</v>
      </c>
    </row>
    <row r="110" spans="1:2" ht="14.25" x14ac:dyDescent="0.35">
      <c r="A110" s="37">
        <v>7.9</v>
      </c>
      <c r="B110" s="41">
        <f t="shared" si="1"/>
        <v>0.43143509877469788</v>
      </c>
    </row>
    <row r="111" spans="1:2" ht="14.25" x14ac:dyDescent="0.35">
      <c r="A111" s="37">
        <v>7.9</v>
      </c>
      <c r="B111" s="41">
        <f t="shared" si="1"/>
        <v>0.43143509877469788</v>
      </c>
    </row>
    <row r="112" spans="1:2" ht="14.25" x14ac:dyDescent="0.35">
      <c r="A112" s="37">
        <v>7.9</v>
      </c>
      <c r="B112" s="41">
        <f t="shared" si="1"/>
        <v>0.43143509877469788</v>
      </c>
    </row>
    <row r="113" spans="1:2" ht="14.25" x14ac:dyDescent="0.35">
      <c r="A113" s="37">
        <v>7.9</v>
      </c>
      <c r="B113" s="41">
        <f t="shared" si="1"/>
        <v>0.43143509877469788</v>
      </c>
    </row>
    <row r="114" spans="1:2" ht="14.25" x14ac:dyDescent="0.35">
      <c r="A114" s="37">
        <v>7.9</v>
      </c>
      <c r="B114" s="41">
        <f t="shared" si="1"/>
        <v>0.43143509877469788</v>
      </c>
    </row>
    <row r="115" spans="1:2" ht="14.25" x14ac:dyDescent="0.35">
      <c r="A115" s="37">
        <v>7.9</v>
      </c>
      <c r="B115" s="41">
        <f t="shared" si="1"/>
        <v>0.43143509877469788</v>
      </c>
    </row>
    <row r="116" spans="1:2" ht="14.25" x14ac:dyDescent="0.35">
      <c r="A116" s="37">
        <v>7.9</v>
      </c>
      <c r="B116" s="41">
        <f t="shared" si="1"/>
        <v>0.43143509877469788</v>
      </c>
    </row>
    <row r="117" spans="1:2" ht="14.25" x14ac:dyDescent="0.35">
      <c r="A117" s="37">
        <v>7.9</v>
      </c>
      <c r="B117" s="41">
        <f t="shared" si="1"/>
        <v>0.43143509877469788</v>
      </c>
    </row>
    <row r="118" spans="1:2" ht="14.25" x14ac:dyDescent="0.35">
      <c r="A118" s="37">
        <v>7.9</v>
      </c>
      <c r="B118" s="41">
        <f t="shared" si="1"/>
        <v>0.43143509877469788</v>
      </c>
    </row>
    <row r="119" spans="1:2" ht="14.25" x14ac:dyDescent="0.35">
      <c r="A119" s="37">
        <v>7.9</v>
      </c>
      <c r="B119" s="41">
        <f t="shared" si="1"/>
        <v>0.43143509877469788</v>
      </c>
    </row>
    <row r="120" spans="1:2" ht="14.25" x14ac:dyDescent="0.35">
      <c r="A120" s="37">
        <v>7.9</v>
      </c>
      <c r="B120" s="41">
        <f t="shared" si="1"/>
        <v>0.43143509877469788</v>
      </c>
    </row>
    <row r="121" spans="1:2" ht="14.25" x14ac:dyDescent="0.35">
      <c r="A121" s="37">
        <v>7.9</v>
      </c>
      <c r="B121" s="41">
        <f t="shared" si="1"/>
        <v>0.43143509877469788</v>
      </c>
    </row>
    <row r="122" spans="1:2" ht="14.25" x14ac:dyDescent="0.35">
      <c r="A122" s="37">
        <v>7.9</v>
      </c>
      <c r="B122" s="41">
        <f t="shared" si="1"/>
        <v>0.43143509877469788</v>
      </c>
    </row>
    <row r="123" spans="1:2" ht="14.25" x14ac:dyDescent="0.35">
      <c r="A123" s="37">
        <v>8</v>
      </c>
      <c r="B123" s="41">
        <f t="shared" si="1"/>
        <v>0.41629607747746405</v>
      </c>
    </row>
    <row r="124" spans="1:2" ht="14.25" x14ac:dyDescent="0.35">
      <c r="A124" s="37">
        <v>8</v>
      </c>
      <c r="B124" s="41">
        <f t="shared" si="1"/>
        <v>0.41629607747746405</v>
      </c>
    </row>
    <row r="125" spans="1:2" ht="14.25" x14ac:dyDescent="0.35">
      <c r="A125" s="37">
        <v>8</v>
      </c>
      <c r="B125" s="41">
        <f t="shared" si="1"/>
        <v>0.41629607747746405</v>
      </c>
    </row>
    <row r="126" spans="1:2" ht="14.25" x14ac:dyDescent="0.35">
      <c r="A126" s="37">
        <v>8</v>
      </c>
      <c r="B126" s="41">
        <f t="shared" si="1"/>
        <v>0.41629607747746405</v>
      </c>
    </row>
    <row r="127" spans="1:2" ht="14.25" x14ac:dyDescent="0.35">
      <c r="A127" s="37">
        <v>8</v>
      </c>
      <c r="B127" s="41">
        <f t="shared" si="1"/>
        <v>0.41629607747746405</v>
      </c>
    </row>
    <row r="128" spans="1:2" ht="14.25" x14ac:dyDescent="0.35">
      <c r="A128" s="37">
        <v>8</v>
      </c>
      <c r="B128" s="41">
        <f t="shared" si="1"/>
        <v>0.41629607747746405</v>
      </c>
    </row>
    <row r="129" spans="1:2" ht="14.25" x14ac:dyDescent="0.35">
      <c r="A129" s="37">
        <v>8</v>
      </c>
      <c r="B129" s="41">
        <f t="shared" si="1"/>
        <v>0.41629607747746405</v>
      </c>
    </row>
    <row r="130" spans="1:2" ht="14.25" x14ac:dyDescent="0.35">
      <c r="A130" s="37">
        <v>8</v>
      </c>
      <c r="B130" s="41">
        <f t="shared" si="1"/>
        <v>0.41629607747746405</v>
      </c>
    </row>
    <row r="131" spans="1:2" ht="14.25" x14ac:dyDescent="0.35">
      <c r="A131" s="37">
        <v>8</v>
      </c>
      <c r="B131" s="41">
        <f t="shared" ref="B131:B194" si="2">_xlfn.NORM.DIST(A131,$N$4,$N$8,FALSE)</f>
        <v>0.41629607747746405</v>
      </c>
    </row>
    <row r="132" spans="1:2" ht="14.25" x14ac:dyDescent="0.35">
      <c r="A132" s="37">
        <v>8</v>
      </c>
      <c r="B132" s="41">
        <f t="shared" si="2"/>
        <v>0.41629607747746405</v>
      </c>
    </row>
    <row r="133" spans="1:2" ht="14.25" x14ac:dyDescent="0.35">
      <c r="A133" s="37">
        <v>8</v>
      </c>
      <c r="B133" s="41">
        <f t="shared" si="2"/>
        <v>0.41629607747746405</v>
      </c>
    </row>
    <row r="134" spans="1:2" ht="14.25" x14ac:dyDescent="0.35">
      <c r="A134" s="37">
        <v>8</v>
      </c>
      <c r="B134" s="41">
        <f t="shared" si="2"/>
        <v>0.41629607747746405</v>
      </c>
    </row>
    <row r="135" spans="1:2" ht="14.25" x14ac:dyDescent="0.35">
      <c r="A135" s="37">
        <v>8</v>
      </c>
      <c r="B135" s="41">
        <f t="shared" si="2"/>
        <v>0.41629607747746405</v>
      </c>
    </row>
    <row r="136" spans="1:2" ht="14.25" x14ac:dyDescent="0.35">
      <c r="A136" s="37">
        <v>8</v>
      </c>
      <c r="B136" s="41">
        <f t="shared" si="2"/>
        <v>0.41629607747746405</v>
      </c>
    </row>
    <row r="137" spans="1:2" ht="14.25" x14ac:dyDescent="0.35">
      <c r="A137" s="37">
        <v>8.1</v>
      </c>
      <c r="B137" s="41">
        <f t="shared" si="2"/>
        <v>0.39668515814153354</v>
      </c>
    </row>
    <row r="138" spans="1:2" ht="14.25" x14ac:dyDescent="0.35">
      <c r="A138" s="37">
        <v>8.1</v>
      </c>
      <c r="B138" s="41">
        <f t="shared" si="2"/>
        <v>0.39668515814153354</v>
      </c>
    </row>
    <row r="139" spans="1:2" ht="14.25" x14ac:dyDescent="0.35">
      <c r="A139" s="37">
        <v>8.1</v>
      </c>
      <c r="B139" s="41">
        <f t="shared" si="2"/>
        <v>0.39668515814153354</v>
      </c>
    </row>
    <row r="140" spans="1:2" ht="14.25" x14ac:dyDescent="0.35">
      <c r="A140" s="37">
        <v>8.1</v>
      </c>
      <c r="B140" s="41">
        <f t="shared" si="2"/>
        <v>0.39668515814153354</v>
      </c>
    </row>
    <row r="141" spans="1:2" ht="14.25" x14ac:dyDescent="0.35">
      <c r="A141" s="37">
        <v>8.1</v>
      </c>
      <c r="B141" s="41">
        <f t="shared" si="2"/>
        <v>0.39668515814153354</v>
      </c>
    </row>
    <row r="142" spans="1:2" ht="14.25" x14ac:dyDescent="0.35">
      <c r="A142" s="37">
        <v>8.1</v>
      </c>
      <c r="B142" s="41">
        <f t="shared" si="2"/>
        <v>0.39668515814153354</v>
      </c>
    </row>
    <row r="143" spans="1:2" ht="14.25" x14ac:dyDescent="0.35">
      <c r="A143" s="37">
        <v>8.1</v>
      </c>
      <c r="B143" s="41">
        <f t="shared" si="2"/>
        <v>0.39668515814153354</v>
      </c>
    </row>
    <row r="144" spans="1:2" ht="14.25" x14ac:dyDescent="0.35">
      <c r="A144" s="37">
        <v>8.1</v>
      </c>
      <c r="B144" s="41">
        <f t="shared" si="2"/>
        <v>0.39668515814153354</v>
      </c>
    </row>
    <row r="145" spans="1:2" ht="14.25" x14ac:dyDescent="0.35">
      <c r="A145" s="37">
        <v>8.1</v>
      </c>
      <c r="B145" s="41">
        <f t="shared" si="2"/>
        <v>0.39668515814153354</v>
      </c>
    </row>
    <row r="146" spans="1:2" ht="14.25" x14ac:dyDescent="0.35">
      <c r="A146" s="37">
        <v>8.1</v>
      </c>
      <c r="B146" s="41">
        <f t="shared" si="2"/>
        <v>0.39668515814153354</v>
      </c>
    </row>
    <row r="147" spans="1:2" ht="14.25" x14ac:dyDescent="0.35">
      <c r="A147" s="37">
        <v>8.1999999999999993</v>
      </c>
      <c r="B147" s="41">
        <f t="shared" si="2"/>
        <v>0.37329001435849157</v>
      </c>
    </row>
    <row r="148" spans="1:2" ht="14.25" x14ac:dyDescent="0.35">
      <c r="A148" s="37">
        <v>8.1999999999999993</v>
      </c>
      <c r="B148" s="41">
        <f t="shared" si="2"/>
        <v>0.37329001435849157</v>
      </c>
    </row>
    <row r="149" spans="1:2" ht="14.25" x14ac:dyDescent="0.35">
      <c r="A149" s="37">
        <v>8.1999999999999993</v>
      </c>
      <c r="B149" s="41">
        <f t="shared" si="2"/>
        <v>0.37329001435849157</v>
      </c>
    </row>
    <row r="150" spans="1:2" ht="14.25" x14ac:dyDescent="0.35">
      <c r="A150" s="37">
        <v>8.1999999999999993</v>
      </c>
      <c r="B150" s="41">
        <f t="shared" si="2"/>
        <v>0.37329001435849157</v>
      </c>
    </row>
    <row r="151" spans="1:2" ht="14.25" x14ac:dyDescent="0.35">
      <c r="A151" s="37">
        <v>8.1999999999999993</v>
      </c>
      <c r="B151" s="41">
        <f t="shared" si="2"/>
        <v>0.37329001435849157</v>
      </c>
    </row>
    <row r="152" spans="1:2" ht="14.25" x14ac:dyDescent="0.35">
      <c r="A152" s="37">
        <v>8.1999999999999993</v>
      </c>
      <c r="B152" s="41">
        <f t="shared" si="2"/>
        <v>0.37329001435849157</v>
      </c>
    </row>
    <row r="153" spans="1:2" ht="14.25" x14ac:dyDescent="0.35">
      <c r="A153" s="37">
        <v>8.1999999999999993</v>
      </c>
      <c r="B153" s="41">
        <f t="shared" si="2"/>
        <v>0.37329001435849157</v>
      </c>
    </row>
    <row r="154" spans="1:2" ht="14.25" x14ac:dyDescent="0.35">
      <c r="A154" s="37">
        <v>8.1999999999999993</v>
      </c>
      <c r="B154" s="41">
        <f t="shared" si="2"/>
        <v>0.37329001435849157</v>
      </c>
    </row>
    <row r="155" spans="1:2" ht="14.25" x14ac:dyDescent="0.35">
      <c r="A155" s="37">
        <v>8.1999999999999993</v>
      </c>
      <c r="B155" s="41">
        <f t="shared" si="2"/>
        <v>0.37329001435849157</v>
      </c>
    </row>
    <row r="156" spans="1:2" ht="14.25" x14ac:dyDescent="0.35">
      <c r="A156" s="37">
        <v>8.1999999999999993</v>
      </c>
      <c r="B156" s="41">
        <f t="shared" si="2"/>
        <v>0.37329001435849157</v>
      </c>
    </row>
    <row r="157" spans="1:2" ht="14.25" x14ac:dyDescent="0.35">
      <c r="A157" s="37">
        <v>8.1999999999999993</v>
      </c>
      <c r="B157" s="41">
        <f t="shared" si="2"/>
        <v>0.37329001435849157</v>
      </c>
    </row>
    <row r="158" spans="1:2" ht="14.25" x14ac:dyDescent="0.35">
      <c r="A158" s="37">
        <v>8.4</v>
      </c>
      <c r="B158" s="41">
        <f t="shared" si="2"/>
        <v>0.31835932663788213</v>
      </c>
    </row>
    <row r="159" spans="1:2" ht="14.25" x14ac:dyDescent="0.35">
      <c r="A159" s="37">
        <v>8.4</v>
      </c>
      <c r="B159" s="41">
        <f t="shared" si="2"/>
        <v>0.31835932663788213</v>
      </c>
    </row>
    <row r="160" spans="1:2" ht="14.25" x14ac:dyDescent="0.35">
      <c r="A160" s="37">
        <v>8.4</v>
      </c>
      <c r="B160" s="41">
        <f t="shared" si="2"/>
        <v>0.31835932663788213</v>
      </c>
    </row>
    <row r="161" spans="1:2" ht="14.25" x14ac:dyDescent="0.35">
      <c r="A161" s="37">
        <v>8.4</v>
      </c>
      <c r="B161" s="41">
        <f t="shared" si="2"/>
        <v>0.31835932663788213</v>
      </c>
    </row>
    <row r="162" spans="1:2" ht="14.25" x14ac:dyDescent="0.35">
      <c r="A162" s="37">
        <v>8.4</v>
      </c>
      <c r="B162" s="41">
        <f t="shared" si="2"/>
        <v>0.31835932663788213</v>
      </c>
    </row>
    <row r="163" spans="1:2" ht="14.25" x14ac:dyDescent="0.35">
      <c r="A163" s="37">
        <v>8.4</v>
      </c>
      <c r="B163" s="41">
        <f t="shared" si="2"/>
        <v>0.31835932663788213</v>
      </c>
    </row>
    <row r="164" spans="1:2" ht="14.25" x14ac:dyDescent="0.35">
      <c r="A164" s="37">
        <v>8.4</v>
      </c>
      <c r="B164" s="41">
        <f t="shared" si="2"/>
        <v>0.31835932663788213</v>
      </c>
    </row>
    <row r="165" spans="1:2" ht="14.25" x14ac:dyDescent="0.35">
      <c r="A165" s="37">
        <v>8.4</v>
      </c>
      <c r="B165" s="41">
        <f t="shared" si="2"/>
        <v>0.31835932663788213</v>
      </c>
    </row>
    <row r="166" spans="1:2" ht="14.25" x14ac:dyDescent="0.35">
      <c r="A166" s="37">
        <v>8.4</v>
      </c>
      <c r="B166" s="41">
        <f t="shared" si="2"/>
        <v>0.31835932663788213</v>
      </c>
    </row>
    <row r="167" spans="1:2" ht="14.25" x14ac:dyDescent="0.35">
      <c r="A167" s="37">
        <v>8.4</v>
      </c>
      <c r="B167" s="41">
        <f t="shared" si="2"/>
        <v>0.31835932663788213</v>
      </c>
    </row>
    <row r="168" spans="1:2" ht="14.25" x14ac:dyDescent="0.35">
      <c r="A168" s="37">
        <v>8.4</v>
      </c>
      <c r="B168" s="41">
        <f t="shared" si="2"/>
        <v>0.31835932663788213</v>
      </c>
    </row>
    <row r="169" spans="1:2" ht="14.25" x14ac:dyDescent="0.35">
      <c r="A169" s="37">
        <v>8.5</v>
      </c>
      <c r="B169" s="41">
        <f t="shared" si="2"/>
        <v>0.28852826324921982</v>
      </c>
    </row>
    <row r="170" spans="1:2" ht="14.25" x14ac:dyDescent="0.35">
      <c r="A170" s="37">
        <v>8.5</v>
      </c>
      <c r="B170" s="41">
        <f t="shared" si="2"/>
        <v>0.28852826324921982</v>
      </c>
    </row>
    <row r="171" spans="1:2" ht="14.25" x14ac:dyDescent="0.35">
      <c r="A171" s="37">
        <v>8.5</v>
      </c>
      <c r="B171" s="41">
        <f t="shared" si="2"/>
        <v>0.28852826324921982</v>
      </c>
    </row>
    <row r="172" spans="1:2" ht="14.25" x14ac:dyDescent="0.35">
      <c r="A172" s="37">
        <v>8.5</v>
      </c>
      <c r="B172" s="41">
        <f t="shared" si="2"/>
        <v>0.28852826324921982</v>
      </c>
    </row>
    <row r="173" spans="1:2" ht="14.25" x14ac:dyDescent="0.35">
      <c r="A173" s="37">
        <v>8.6</v>
      </c>
      <c r="B173" s="41">
        <f t="shared" si="2"/>
        <v>0.25823549310182997</v>
      </c>
    </row>
    <row r="174" spans="1:2" ht="14.25" x14ac:dyDescent="0.35">
      <c r="A174" s="37">
        <v>8.6</v>
      </c>
      <c r="B174" s="41">
        <f t="shared" si="2"/>
        <v>0.25823549310182997</v>
      </c>
    </row>
    <row r="175" spans="1:2" ht="14.25" x14ac:dyDescent="0.35">
      <c r="A175" s="37">
        <v>8.6</v>
      </c>
      <c r="B175" s="41">
        <f t="shared" si="2"/>
        <v>0.25823549310182997</v>
      </c>
    </row>
    <row r="176" spans="1:2" ht="14.25" x14ac:dyDescent="0.35">
      <c r="A176" s="37">
        <v>8.6</v>
      </c>
      <c r="B176" s="41">
        <f t="shared" si="2"/>
        <v>0.25823549310182997</v>
      </c>
    </row>
    <row r="177" spans="1:2" ht="14.25" x14ac:dyDescent="0.35">
      <c r="A177" s="37">
        <v>8.8000000000000007</v>
      </c>
      <c r="B177" s="41">
        <f t="shared" si="2"/>
        <v>0.19922390144036567</v>
      </c>
    </row>
    <row r="178" spans="1:2" ht="14.25" x14ac:dyDescent="0.35">
      <c r="A178" s="37">
        <v>8.8000000000000007</v>
      </c>
      <c r="B178" s="41">
        <f t="shared" si="2"/>
        <v>0.19922390144036567</v>
      </c>
    </row>
    <row r="179" spans="1:2" ht="14.25" x14ac:dyDescent="0.35">
      <c r="A179" s="37">
        <v>8.8000000000000007</v>
      </c>
      <c r="B179" s="41">
        <f t="shared" si="2"/>
        <v>0.19922390144036567</v>
      </c>
    </row>
    <row r="180" spans="1:2" ht="14.25" x14ac:dyDescent="0.35">
      <c r="A180" s="37">
        <v>8.8000000000000007</v>
      </c>
      <c r="B180" s="41">
        <f t="shared" si="2"/>
        <v>0.19922390144036567</v>
      </c>
    </row>
    <row r="181" spans="1:2" ht="14.25" x14ac:dyDescent="0.35">
      <c r="A181" s="37">
        <v>8.8000000000000007</v>
      </c>
      <c r="B181" s="41">
        <f t="shared" si="2"/>
        <v>0.19922390144036567</v>
      </c>
    </row>
    <row r="182" spans="1:2" ht="14.25" x14ac:dyDescent="0.35">
      <c r="A182" s="37">
        <v>8.8000000000000007</v>
      </c>
      <c r="B182" s="41">
        <f t="shared" si="2"/>
        <v>0.19922390144036567</v>
      </c>
    </row>
    <row r="183" spans="1:2" ht="14.25" x14ac:dyDescent="0.35">
      <c r="A183" s="37">
        <v>8.9</v>
      </c>
      <c r="B183" s="41">
        <f t="shared" si="2"/>
        <v>0.17172731355055276</v>
      </c>
    </row>
    <row r="184" spans="1:2" ht="14.25" x14ac:dyDescent="0.35">
      <c r="A184" s="37">
        <v>8.9</v>
      </c>
      <c r="B184" s="41">
        <f t="shared" si="2"/>
        <v>0.17172731355055276</v>
      </c>
    </row>
    <row r="185" spans="1:2" ht="14.25" x14ac:dyDescent="0.35">
      <c r="A185" s="37">
        <v>8.9</v>
      </c>
      <c r="B185" s="41">
        <f t="shared" si="2"/>
        <v>0.17172731355055276</v>
      </c>
    </row>
    <row r="186" spans="1:2" ht="14.25" x14ac:dyDescent="0.35">
      <c r="A186" s="37">
        <v>8.9</v>
      </c>
      <c r="B186" s="41">
        <f t="shared" si="2"/>
        <v>0.17172731355055276</v>
      </c>
    </row>
    <row r="187" spans="1:2" ht="14.25" x14ac:dyDescent="0.35">
      <c r="A187" s="37">
        <v>9</v>
      </c>
      <c r="B187" s="41">
        <f t="shared" si="2"/>
        <v>0.14618206720393598</v>
      </c>
    </row>
    <row r="188" spans="1:2" ht="14.25" x14ac:dyDescent="0.35">
      <c r="A188" s="37">
        <v>9</v>
      </c>
      <c r="B188" s="41">
        <f t="shared" si="2"/>
        <v>0.14618206720393598</v>
      </c>
    </row>
    <row r="189" spans="1:2" ht="14.25" x14ac:dyDescent="0.35">
      <c r="A189" s="37">
        <v>9</v>
      </c>
      <c r="B189" s="41">
        <f t="shared" si="2"/>
        <v>0.14618206720393598</v>
      </c>
    </row>
    <row r="190" spans="1:2" ht="14.25" x14ac:dyDescent="0.35">
      <c r="A190" s="37">
        <v>9</v>
      </c>
      <c r="B190" s="41">
        <f t="shared" si="2"/>
        <v>0.14618206720393598</v>
      </c>
    </row>
    <row r="191" spans="1:2" ht="14.25" x14ac:dyDescent="0.35">
      <c r="A191" s="37">
        <v>9</v>
      </c>
      <c r="B191" s="41">
        <f t="shared" si="2"/>
        <v>0.14618206720393598</v>
      </c>
    </row>
    <row r="192" spans="1:2" ht="14.25" x14ac:dyDescent="0.35">
      <c r="A192" s="37">
        <v>9</v>
      </c>
      <c r="B192" s="41">
        <f t="shared" si="2"/>
        <v>0.14618206720393598</v>
      </c>
    </row>
    <row r="193" spans="1:2" ht="14.25" x14ac:dyDescent="0.35">
      <c r="A193" s="37">
        <v>9.3000000000000007</v>
      </c>
      <c r="B193" s="41">
        <f t="shared" si="2"/>
        <v>8.3637105618742227E-2</v>
      </c>
    </row>
    <row r="194" spans="1:2" ht="14.25" x14ac:dyDescent="0.35">
      <c r="A194" s="37">
        <v>9.3000000000000007</v>
      </c>
      <c r="B194" s="41">
        <f t="shared" si="2"/>
        <v>8.3637105618742227E-2</v>
      </c>
    </row>
    <row r="195" spans="1:2" ht="14.25" x14ac:dyDescent="0.35">
      <c r="A195" s="37">
        <v>9.3000000000000007</v>
      </c>
      <c r="B195" s="41">
        <f t="shared" ref="B195:B201" si="3">_xlfn.NORM.DIST(A195,$N$4,$N$8,FALSE)</f>
        <v>8.3637105618742227E-2</v>
      </c>
    </row>
    <row r="196" spans="1:2" ht="14.25" x14ac:dyDescent="0.35">
      <c r="A196" s="37">
        <v>9.4</v>
      </c>
      <c r="B196" s="41">
        <f t="shared" si="3"/>
        <v>6.7714374211967771E-2</v>
      </c>
    </row>
    <row r="197" spans="1:2" ht="14.25" x14ac:dyDescent="0.35">
      <c r="A197" s="37">
        <v>9.4</v>
      </c>
      <c r="B197" s="41">
        <f t="shared" si="3"/>
        <v>6.7714374211967771E-2</v>
      </c>
    </row>
    <row r="198" spans="1:2" ht="14.25" x14ac:dyDescent="0.35">
      <c r="A198" s="37">
        <v>9.5</v>
      </c>
      <c r="B198" s="41">
        <f t="shared" si="3"/>
        <v>5.4140159546250913E-2</v>
      </c>
    </row>
    <row r="199" spans="1:2" ht="14.25" x14ac:dyDescent="0.35">
      <c r="A199" s="37">
        <v>9.8000000000000007</v>
      </c>
      <c r="B199" s="41">
        <f t="shared" si="3"/>
        <v>2.5667066985992377E-2</v>
      </c>
    </row>
    <row r="200" spans="1:2" ht="14.25" x14ac:dyDescent="0.35">
      <c r="A200" s="37">
        <v>9.9</v>
      </c>
      <c r="B200" s="41">
        <f t="shared" si="3"/>
        <v>1.9518303068989273E-2</v>
      </c>
    </row>
    <row r="201" spans="1:2" ht="14.25" x14ac:dyDescent="0.35">
      <c r="A201" s="37">
        <v>9.9</v>
      </c>
      <c r="B201" s="41">
        <f t="shared" si="3"/>
        <v>1.9518303068989273E-2</v>
      </c>
    </row>
  </sheetData>
  <sortState xmlns:xlrd2="http://schemas.microsoft.com/office/spreadsheetml/2017/richdata2" ref="A2:A245">
    <sortCondition ref="A1"/>
  </sortState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0"/>
  <sheetViews>
    <sheetView topLeftCell="B100" zoomScale="85" zoomScaleNormal="85" workbookViewId="0">
      <selection activeCell="C119" sqref="C119"/>
    </sheetView>
  </sheetViews>
  <sheetFormatPr defaultColWidth="8.86328125" defaultRowHeight="12.75" x14ac:dyDescent="0.35"/>
  <cols>
    <col min="2" max="2" width="17.53125" customWidth="1"/>
    <col min="3" max="4" width="11.53125" customWidth="1"/>
    <col min="6" max="6" width="11.19921875" customWidth="1"/>
    <col min="8" max="8" width="12.1328125" customWidth="1"/>
    <col min="10" max="10" width="11.6640625" customWidth="1"/>
    <col min="13" max="13" width="9.86328125" customWidth="1"/>
    <col min="15" max="15" width="13.6640625" customWidth="1"/>
    <col min="16" max="16" width="11.19921875" customWidth="1"/>
  </cols>
  <sheetData>
    <row r="1" spans="2:2" s="26" customFormat="1" ht="13.15" x14ac:dyDescent="0.4">
      <c r="B1" s="2" t="s">
        <v>333</v>
      </c>
    </row>
    <row r="17" s="26" customFormat="1" x14ac:dyDescent="0.35"/>
    <row r="18" s="26" customFormat="1" x14ac:dyDescent="0.35"/>
    <row r="19" s="26" customFormat="1" x14ac:dyDescent="0.35"/>
    <row r="20" s="26" customFormat="1" x14ac:dyDescent="0.35"/>
    <row r="21" s="26" customFormat="1" x14ac:dyDescent="0.35"/>
    <row r="37" spans="8:8" s="26" customFormat="1" x14ac:dyDescent="0.35"/>
    <row r="38" spans="8:8" s="26" customFormat="1" x14ac:dyDescent="0.35"/>
    <row r="39" spans="8:8" s="26" customFormat="1" x14ac:dyDescent="0.35"/>
    <row r="40" spans="8:8" s="26" customFormat="1" x14ac:dyDescent="0.35"/>
    <row r="45" spans="8:8" x14ac:dyDescent="0.35">
      <c r="H45" s="46"/>
    </row>
    <row r="57" s="26" customFormat="1" x14ac:dyDescent="0.35"/>
    <row r="58" s="26" customFormat="1" x14ac:dyDescent="0.35"/>
    <row r="59" s="26" customFormat="1" x14ac:dyDescent="0.35"/>
    <row r="89" s="26" customFormat="1" x14ac:dyDescent="0.35"/>
    <row r="90" s="26" customFormat="1" x14ac:dyDescent="0.35"/>
    <row r="91" s="26" customFormat="1" x14ac:dyDescent="0.35"/>
    <row r="92" s="26" customFormat="1" x14ac:dyDescent="0.35"/>
    <row r="93" s="26" customFormat="1" x14ac:dyDescent="0.35"/>
    <row r="94" s="26" customFormat="1" x14ac:dyDescent="0.35"/>
    <row r="95" s="26" customFormat="1" x14ac:dyDescent="0.35"/>
    <row r="96" s="26" customFormat="1" x14ac:dyDescent="0.35"/>
    <row r="97" spans="2:18" ht="13.5" thickBot="1" x14ac:dyDescent="0.45">
      <c r="B97" s="2" t="s">
        <v>334</v>
      </c>
    </row>
    <row r="98" spans="2:18" x14ac:dyDescent="0.35">
      <c r="B98" s="45"/>
      <c r="C98" s="138" t="s">
        <v>256</v>
      </c>
      <c r="D98" s="138" t="s">
        <v>41</v>
      </c>
      <c r="E98" s="138" t="s">
        <v>2</v>
      </c>
      <c r="F98" s="138" t="s">
        <v>42</v>
      </c>
      <c r="G98" s="138" t="s">
        <v>44</v>
      </c>
      <c r="H98" s="138" t="s">
        <v>47</v>
      </c>
      <c r="I98" s="138" t="s">
        <v>7</v>
      </c>
      <c r="J98" s="138" t="s">
        <v>286</v>
      </c>
      <c r="K98" s="138" t="s">
        <v>50</v>
      </c>
      <c r="L98" s="138" t="s">
        <v>52</v>
      </c>
      <c r="M98" s="138" t="s">
        <v>257</v>
      </c>
      <c r="N98" s="138" t="s">
        <v>53</v>
      </c>
      <c r="O98" s="138" t="s">
        <v>261</v>
      </c>
      <c r="P98" s="138" t="s">
        <v>262</v>
      </c>
      <c r="Q98" s="138" t="s">
        <v>290</v>
      </c>
      <c r="R98" s="138" t="s">
        <v>268</v>
      </c>
    </row>
    <row r="99" spans="2:18" x14ac:dyDescent="0.35">
      <c r="B99" s="43" t="s">
        <v>256</v>
      </c>
      <c r="C99" s="139">
        <v>1</v>
      </c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spans="2:18" x14ac:dyDescent="0.35">
      <c r="B100" s="43" t="s">
        <v>41</v>
      </c>
      <c r="C100" s="43">
        <v>-5.0620783122198983E-2</v>
      </c>
      <c r="D100" s="140">
        <v>1</v>
      </c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spans="2:18" x14ac:dyDescent="0.35">
      <c r="B101" s="43" t="s">
        <v>2</v>
      </c>
      <c r="C101" s="43">
        <v>7.1938469689458648E-2</v>
      </c>
      <c r="D101" s="43">
        <v>-3.0556616567607039E-2</v>
      </c>
      <c r="E101" s="43">
        <v>1</v>
      </c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spans="2:18" x14ac:dyDescent="0.35">
      <c r="B102" s="43" t="s">
        <v>42</v>
      </c>
      <c r="C102" s="43">
        <v>0.22344762586797343</v>
      </c>
      <c r="D102" s="43">
        <v>-0.14045016193339743</v>
      </c>
      <c r="E102" s="43">
        <v>-0.26036202586680002</v>
      </c>
      <c r="F102" s="43">
        <v>1</v>
      </c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spans="2:18" x14ac:dyDescent="0.35">
      <c r="B103" s="43" t="s">
        <v>44</v>
      </c>
      <c r="C103" s="43">
        <v>8.4010954071201127E-2</v>
      </c>
      <c r="D103" s="43">
        <v>-4.9291360536159956E-2</v>
      </c>
      <c r="E103" s="43">
        <v>-0.54404006595038612</v>
      </c>
      <c r="F103" s="43">
        <v>0.38216010748078655</v>
      </c>
      <c r="G103" s="43">
        <v>1</v>
      </c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2:18" x14ac:dyDescent="0.35">
      <c r="B104" s="43" t="s">
        <v>47</v>
      </c>
      <c r="C104" s="43">
        <v>0.18951198507208961</v>
      </c>
      <c r="D104" s="43">
        <v>0.14472140913036124</v>
      </c>
      <c r="E104" s="43">
        <v>0.20271721087057762</v>
      </c>
      <c r="F104" s="43">
        <v>0.30109901280662255</v>
      </c>
      <c r="G104" s="43">
        <v>-3.431610165193668E-2</v>
      </c>
      <c r="H104" s="43">
        <v>1</v>
      </c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 spans="2:18" x14ac:dyDescent="0.35">
      <c r="B105" s="43" t="s">
        <v>7</v>
      </c>
      <c r="C105" s="43">
        <v>0.25882412347017725</v>
      </c>
      <c r="D105" s="43">
        <v>5.6808812020891879E-3</v>
      </c>
      <c r="E105" s="43">
        <v>0.22327488102127249</v>
      </c>
      <c r="F105" s="43">
        <v>0.16695872526547734</v>
      </c>
      <c r="G105" s="43">
        <v>-5.3901000870002803E-2</v>
      </c>
      <c r="H105" s="43">
        <v>0.50519764370259801</v>
      </c>
      <c r="I105" s="43">
        <v>1</v>
      </c>
      <c r="J105" s="43"/>
      <c r="K105" s="43"/>
      <c r="L105" s="43"/>
      <c r="M105" s="43"/>
      <c r="N105" s="43"/>
      <c r="O105" s="43"/>
      <c r="P105" s="43"/>
      <c r="Q105" s="43"/>
      <c r="R105" s="43"/>
    </row>
    <row r="106" spans="2:18" x14ac:dyDescent="0.35">
      <c r="B106" s="43" t="s">
        <v>286</v>
      </c>
      <c r="C106" s="43">
        <v>0.15261683400728315</v>
      </c>
      <c r="D106" s="43">
        <v>-2.8156020513077206E-2</v>
      </c>
      <c r="E106" s="43">
        <v>-0.51377009222177039</v>
      </c>
      <c r="F106" s="43">
        <v>0.45667807963788115</v>
      </c>
      <c r="G106" s="43">
        <v>0.50929518897486692</v>
      </c>
      <c r="H106" s="43">
        <v>7.7115216700515493E-2</v>
      </c>
      <c r="I106" s="43">
        <v>0.11667278750931478</v>
      </c>
      <c r="J106" s="43">
        <v>1</v>
      </c>
      <c r="K106" s="43"/>
      <c r="L106" s="43"/>
      <c r="M106" s="43"/>
      <c r="N106" s="43"/>
      <c r="O106" s="43"/>
      <c r="P106" s="43"/>
      <c r="Q106" s="43"/>
      <c r="R106" s="43"/>
    </row>
    <row r="107" spans="2:18" x14ac:dyDescent="0.35">
      <c r="B107" s="43" t="s">
        <v>50</v>
      </c>
      <c r="C107" s="43">
        <v>0.2584721662844337</v>
      </c>
      <c r="D107" s="43">
        <v>5.3298160257430477E-3</v>
      </c>
      <c r="E107" s="43">
        <v>0.37899597934034429</v>
      </c>
      <c r="F107" s="43">
        <v>0.29037523455308084</v>
      </c>
      <c r="G107" s="43">
        <v>-0.11610408266796415</v>
      </c>
      <c r="H107" s="141">
        <v>0.78822454439104706</v>
      </c>
      <c r="I107" s="43">
        <v>0.62675411687401783</v>
      </c>
      <c r="J107" s="43">
        <v>5.0414201844385033E-2</v>
      </c>
      <c r="K107" s="43">
        <v>1</v>
      </c>
      <c r="L107" s="43"/>
      <c r="M107" s="43"/>
      <c r="N107" s="43"/>
      <c r="O107" s="43"/>
      <c r="P107" s="43"/>
      <c r="Q107" s="43"/>
      <c r="R107" s="43"/>
    </row>
    <row r="108" spans="2:18" x14ac:dyDescent="0.35">
      <c r="B108" s="43" t="s">
        <v>52</v>
      </c>
      <c r="C108" s="43">
        <v>7.5602924212676823E-2</v>
      </c>
      <c r="D108" s="43">
        <v>0.1489892660654861</v>
      </c>
      <c r="E108" s="43">
        <v>0.58926244153105511</v>
      </c>
      <c r="F108" s="43">
        <v>-0.33157800460067532</v>
      </c>
      <c r="G108" s="43">
        <v>-0.44811201416139135</v>
      </c>
      <c r="H108" s="43">
        <v>0.17729392205100339</v>
      </c>
      <c r="I108" s="43">
        <v>9.917505859352424E-2</v>
      </c>
      <c r="J108" s="43">
        <v>-0.48263093575982519</v>
      </c>
      <c r="K108" s="43">
        <v>0.19998110994560406</v>
      </c>
      <c r="L108" s="43">
        <v>1</v>
      </c>
      <c r="M108" s="43"/>
      <c r="N108" s="43"/>
      <c r="O108" s="43"/>
      <c r="P108" s="43"/>
      <c r="Q108" s="43"/>
      <c r="R108" s="43"/>
    </row>
    <row r="109" spans="2:18" x14ac:dyDescent="0.35">
      <c r="B109" s="43" t="s">
        <v>257</v>
      </c>
      <c r="C109" s="43">
        <v>0.1386998773503294</v>
      </c>
      <c r="D109" s="43">
        <v>-8.7947354639767543E-3</v>
      </c>
      <c r="E109" s="43">
        <v>4.5013507697200554E-3</v>
      </c>
      <c r="F109" s="43">
        <v>0.26288171491565648</v>
      </c>
      <c r="G109" s="43">
        <v>8.303682622807175E-2</v>
      </c>
      <c r="H109" s="43">
        <v>0.21688970110761752</v>
      </c>
      <c r="I109" s="43">
        <v>0.23012907303143582</v>
      </c>
      <c r="J109" s="43">
        <v>0.44352437444998277</v>
      </c>
      <c r="K109" s="43">
        <v>0.28367167827287876</v>
      </c>
      <c r="L109" s="43">
        <v>-6.048526213717316E-2</v>
      </c>
      <c r="M109" s="43">
        <v>1</v>
      </c>
      <c r="N109" s="43"/>
      <c r="O109" s="43"/>
      <c r="P109" s="43"/>
      <c r="Q109" s="43"/>
      <c r="R109" s="43"/>
    </row>
    <row r="110" spans="2:18" x14ac:dyDescent="0.35">
      <c r="B110" s="43" t="s">
        <v>53</v>
      </c>
      <c r="C110" s="43">
        <v>5.7807803695791374E-2</v>
      </c>
      <c r="D110" s="43">
        <v>4.0347475851030379E-2</v>
      </c>
      <c r="E110" s="43">
        <v>0.57520810929599575</v>
      </c>
      <c r="F110" s="43">
        <v>-0.21662053998458405</v>
      </c>
      <c r="G110" s="43">
        <v>-0.48721258910472259</v>
      </c>
      <c r="H110" s="43">
        <v>0.18624325386427057</v>
      </c>
      <c r="I110" s="43">
        <v>0.26007458906201325</v>
      </c>
      <c r="J110" s="43">
        <v>-0.34922514545986238</v>
      </c>
      <c r="K110" s="43">
        <v>0.27218675859299546</v>
      </c>
      <c r="L110" s="43">
        <v>0.46974578272245188</v>
      </c>
      <c r="M110" s="43">
        <v>0.41926459785297532</v>
      </c>
      <c r="N110" s="43">
        <v>1</v>
      </c>
      <c r="O110" s="43"/>
      <c r="P110" s="43"/>
      <c r="Q110" s="43"/>
      <c r="R110" s="43"/>
    </row>
    <row r="111" spans="2:18" x14ac:dyDescent="0.35">
      <c r="B111" s="43" t="s">
        <v>261</v>
      </c>
      <c r="C111" s="43">
        <v>0.19597125096323062</v>
      </c>
      <c r="D111" s="43">
        <v>1.6053687684703302E-2</v>
      </c>
      <c r="E111" s="43">
        <v>1.3571783154480108E-2</v>
      </c>
      <c r="F111" s="43">
        <v>0.25403438193711042</v>
      </c>
      <c r="G111" s="43">
        <v>6.6617281568383452E-2</v>
      </c>
      <c r="H111" s="43">
        <v>0.24080818064333975</v>
      </c>
      <c r="I111" s="43">
        <v>0.32307395472715289</v>
      </c>
      <c r="J111" s="43">
        <v>0.61190068534678421</v>
      </c>
      <c r="K111" s="43">
        <v>0.29867737025659047</v>
      </c>
      <c r="L111" s="43">
        <v>-5.5161301508333212E-2</v>
      </c>
      <c r="M111" s="141">
        <v>0.77297159626649903</v>
      </c>
      <c r="N111" s="43">
        <v>0.51298082235073983</v>
      </c>
      <c r="O111" s="43">
        <v>1</v>
      </c>
      <c r="P111" s="43"/>
      <c r="Q111" s="43"/>
      <c r="R111" s="43"/>
    </row>
    <row r="112" spans="2:18" x14ac:dyDescent="0.35">
      <c r="B112" s="43" t="s">
        <v>262</v>
      </c>
      <c r="C112" s="43">
        <v>0.17450983034678064</v>
      </c>
      <c r="D112" s="43">
        <v>1.6452516960993698E-2</v>
      </c>
      <c r="E112" s="43">
        <v>1.7746054121384129E-3</v>
      </c>
      <c r="F112" s="43">
        <v>0.23989568595000757</v>
      </c>
      <c r="G112" s="43">
        <v>0.14092171384459601</v>
      </c>
      <c r="H112" s="43">
        <v>0.21459258970294517</v>
      </c>
      <c r="I112" s="43">
        <v>0.24668087584748452</v>
      </c>
      <c r="J112" s="43">
        <v>0.58429710125455359</v>
      </c>
      <c r="K112" s="43">
        <v>0.29634197572513515</v>
      </c>
      <c r="L112" s="43">
        <v>-9.4274238873546884E-2</v>
      </c>
      <c r="M112" s="43">
        <v>0.69608476670485087</v>
      </c>
      <c r="N112" s="43">
        <v>0.35830118588849025</v>
      </c>
      <c r="O112" s="141">
        <v>0.8398519975698362</v>
      </c>
      <c r="P112" s="43">
        <v>1</v>
      </c>
      <c r="Q112" s="43"/>
      <c r="R112" s="43"/>
    </row>
    <row r="113" spans="1:18" x14ac:dyDescent="0.35">
      <c r="B113" s="43" t="s">
        <v>290</v>
      </c>
      <c r="C113" s="43">
        <v>0.1728424589990932</v>
      </c>
      <c r="D113" s="43">
        <v>-1.0000500037503114E-2</v>
      </c>
      <c r="E113" s="43">
        <v>-0.10379583086259984</v>
      </c>
      <c r="F113" s="43">
        <v>0.43220682345936934</v>
      </c>
      <c r="G113" s="43">
        <v>0.3610482738744355</v>
      </c>
      <c r="H113" s="43">
        <v>0.23515145279146416</v>
      </c>
      <c r="I113" s="43">
        <v>0.18868897904067533</v>
      </c>
      <c r="J113" s="43">
        <v>0.38115264929743609</v>
      </c>
      <c r="K113" s="43">
        <v>0.30960672760540298</v>
      </c>
      <c r="L113" s="43">
        <v>-0.13042601900582568</v>
      </c>
      <c r="M113" s="43">
        <v>0.31506516481039765</v>
      </c>
      <c r="N113" s="43">
        <v>5.8305017928520143E-2</v>
      </c>
      <c r="O113" s="43">
        <v>0.39579670405019174</v>
      </c>
      <c r="P113" s="43">
        <v>0.37769695864491848</v>
      </c>
      <c r="Q113" s="43">
        <v>1</v>
      </c>
      <c r="R113" s="43"/>
    </row>
    <row r="114" spans="1:18" ht="13.15" thickBot="1" x14ac:dyDescent="0.4">
      <c r="B114" s="44" t="s">
        <v>268</v>
      </c>
      <c r="C114" s="44">
        <v>0.40513553089359483</v>
      </c>
      <c r="D114" s="44">
        <v>-4.8260563966092497E-2</v>
      </c>
      <c r="E114" s="44">
        <v>-0.122718488004598</v>
      </c>
      <c r="F114" s="44">
        <v>0.39993655636829734</v>
      </c>
      <c r="G114" s="142">
        <v>0.43337152682552627</v>
      </c>
      <c r="H114" s="143">
        <v>0.23518909193634993</v>
      </c>
      <c r="I114" s="44">
        <v>0.2370377850976941</v>
      </c>
      <c r="J114" s="44">
        <v>0.46232946282494958</v>
      </c>
      <c r="K114" s="143">
        <v>0.33800492996689002</v>
      </c>
      <c r="L114" s="44">
        <v>-0.21771221938500473</v>
      </c>
      <c r="M114" s="44">
        <v>0.31459065307077133</v>
      </c>
      <c r="N114" s="44">
        <v>-2.8396549113027265E-3</v>
      </c>
      <c r="O114" s="44">
        <v>0.42508199546192688</v>
      </c>
      <c r="P114" s="44">
        <v>0.50441271527576903</v>
      </c>
      <c r="Q114" s="44">
        <v>0.51108248038988568</v>
      </c>
      <c r="R114" s="44">
        <v>1</v>
      </c>
    </row>
    <row r="115" spans="1:18" s="26" customFormat="1" x14ac:dyDescent="0.35">
      <c r="B115" s="39"/>
      <c r="C115" s="47"/>
      <c r="D115" s="39"/>
      <c r="E115" s="39"/>
      <c r="F115" s="39"/>
      <c r="G115" s="47"/>
      <c r="H115" s="39"/>
      <c r="I115" s="39"/>
      <c r="J115" s="47"/>
      <c r="K115" s="39"/>
      <c r="L115" s="39"/>
      <c r="M115" s="39"/>
      <c r="N115" s="39"/>
      <c r="O115" s="47"/>
      <c r="P115" s="47"/>
      <c r="Q115" s="47"/>
      <c r="R115" s="39"/>
    </row>
    <row r="117" spans="1:18" x14ac:dyDescent="0.35">
      <c r="B117" t="s">
        <v>403</v>
      </c>
    </row>
    <row r="118" spans="1:18" x14ac:dyDescent="0.35">
      <c r="B118" t="s">
        <v>404</v>
      </c>
      <c r="C118" s="1" t="s">
        <v>336</v>
      </c>
      <c r="D118" s="1"/>
    </row>
    <row r="119" spans="1:18" x14ac:dyDescent="0.35">
      <c r="B119" t="s">
        <v>331</v>
      </c>
      <c r="C119" s="154" t="s">
        <v>335</v>
      </c>
    </row>
    <row r="120" spans="1:18" s="26" customFormat="1" x14ac:dyDescent="0.35">
      <c r="C120" s="60"/>
    </row>
    <row r="121" spans="1:18" s="26" customFormat="1" x14ac:dyDescent="0.35">
      <c r="B121" s="135" t="s">
        <v>424</v>
      </c>
      <c r="C121" s="60"/>
      <c r="I121" s="26" t="s">
        <v>425</v>
      </c>
    </row>
    <row r="122" spans="1:18" s="26" customFormat="1" x14ac:dyDescent="0.35">
      <c r="B122" s="136" t="s">
        <v>337</v>
      </c>
      <c r="I122" s="26" t="s">
        <v>426</v>
      </c>
    </row>
    <row r="123" spans="1:18" s="26" customFormat="1" x14ac:dyDescent="0.35">
      <c r="A123" s="46"/>
      <c r="B123" s="48"/>
      <c r="C123" s="39"/>
      <c r="D123" s="58"/>
    </row>
    <row r="124" spans="1:18" x14ac:dyDescent="0.35">
      <c r="A124" s="46"/>
      <c r="B124" s="52"/>
      <c r="C124" s="39"/>
      <c r="E124" s="52"/>
    </row>
    <row r="125" spans="1:18" x14ac:dyDescent="0.35">
      <c r="A125" s="46"/>
      <c r="B125" s="52"/>
      <c r="C125" s="39"/>
      <c r="E125" s="52"/>
    </row>
    <row r="126" spans="1:18" x14ac:dyDescent="0.35">
      <c r="A126" s="46"/>
      <c r="B126" s="52"/>
      <c r="C126" s="39"/>
      <c r="E126" s="52"/>
    </row>
    <row r="127" spans="1:18" x14ac:dyDescent="0.35">
      <c r="A127" s="46"/>
      <c r="B127" s="52"/>
      <c r="C127" s="39"/>
      <c r="E127" s="52"/>
    </row>
    <row r="128" spans="1:18" x14ac:dyDescent="0.35">
      <c r="A128" s="46"/>
      <c r="B128" s="52"/>
      <c r="C128" s="39"/>
      <c r="E128" s="52"/>
    </row>
    <row r="129" spans="1:5" x14ac:dyDescent="0.35">
      <c r="A129" s="46"/>
      <c r="B129" s="54"/>
      <c r="C129" s="50"/>
      <c r="D129" s="57"/>
      <c r="E129" s="53"/>
    </row>
    <row r="130" spans="1:5" x14ac:dyDescent="0.35">
      <c r="A130" s="46"/>
      <c r="B130" s="52"/>
      <c r="C130" s="39"/>
      <c r="E130" s="52"/>
    </row>
    <row r="131" spans="1:5" x14ac:dyDescent="0.35">
      <c r="A131" s="46"/>
      <c r="B131" s="52"/>
      <c r="C131" s="39"/>
      <c r="E131" s="52"/>
    </row>
    <row r="132" spans="1:5" x14ac:dyDescent="0.35">
      <c r="A132" s="46"/>
      <c r="B132" s="54"/>
      <c r="C132" s="50"/>
      <c r="D132" s="57"/>
      <c r="E132" s="52"/>
    </row>
    <row r="133" spans="1:5" x14ac:dyDescent="0.35">
      <c r="A133" s="46"/>
      <c r="B133" s="52"/>
      <c r="C133" s="39"/>
      <c r="E133" s="52"/>
    </row>
    <row r="134" spans="1:5" x14ac:dyDescent="0.35">
      <c r="A134" s="46"/>
      <c r="B134" s="59"/>
      <c r="C134" s="56"/>
      <c r="E134" s="52"/>
    </row>
    <row r="135" spans="1:5" x14ac:dyDescent="0.35">
      <c r="A135" s="46"/>
      <c r="B135" s="52"/>
      <c r="C135" s="39"/>
      <c r="E135" s="52"/>
    </row>
    <row r="136" spans="1:5" x14ac:dyDescent="0.35">
      <c r="A136" s="46"/>
      <c r="B136" s="55"/>
      <c r="C136" s="49"/>
      <c r="D136" s="57"/>
    </row>
    <row r="137" spans="1:5" x14ac:dyDescent="0.35">
      <c r="A137" s="46"/>
      <c r="B137" s="55"/>
      <c r="C137" s="51"/>
      <c r="D137" s="57"/>
    </row>
    <row r="138" spans="1:5" x14ac:dyDescent="0.35">
      <c r="A138" s="46"/>
      <c r="B138" s="52"/>
      <c r="C138" s="39"/>
    </row>
    <row r="139" spans="1:5" x14ac:dyDescent="0.35">
      <c r="A139" s="48"/>
      <c r="B139" s="39"/>
      <c r="C139" s="46"/>
    </row>
    <row r="140" spans="1:5" ht="13.15" x14ac:dyDescent="0.4">
      <c r="A140" s="46"/>
      <c r="B140" s="61" t="s">
        <v>332</v>
      </c>
      <c r="C140" s="46"/>
    </row>
  </sheetData>
  <conditionalFormatting sqref="C115:R115 R100:R114">
    <cfRule type="cellIs" dxfId="7" priority="13" operator="greaterThan">
      <formula>0.7</formula>
    </cfRule>
  </conditionalFormatting>
  <conditionalFormatting sqref="C115:R115 R99:R114">
    <cfRule type="cellIs" dxfId="6" priority="12" operator="equal">
      <formula>1</formula>
    </cfRule>
  </conditionalFormatting>
  <conditionalFormatting sqref="C115:Q115">
    <cfRule type="cellIs" dxfId="5" priority="11" operator="greaterThan">
      <formula>0.4</formula>
    </cfRule>
  </conditionalFormatting>
  <conditionalFormatting sqref="C99:R114">
    <cfRule type="cellIs" dxfId="4" priority="1" operator="equal">
      <formula>1</formula>
    </cfRule>
    <cfRule type="cellIs" dxfId="3" priority="2" operator="lessThan">
      <formula>-0.7</formula>
    </cfRule>
    <cfRule type="cellIs" dxfId="2" priority="3" operator="greaterThan">
      <formula>0.7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8F12-D61A-4EBF-A3F8-727929540F2C}">
  <dimension ref="A1:K220"/>
  <sheetViews>
    <sheetView topLeftCell="A184" workbookViewId="0">
      <selection activeCell="F184" sqref="F184"/>
    </sheetView>
  </sheetViews>
  <sheetFormatPr defaultRowHeight="13.15" x14ac:dyDescent="0.4"/>
  <cols>
    <col min="1" max="1" width="17.1328125" style="2" customWidth="1"/>
    <col min="2" max="2" width="16.9296875" customWidth="1"/>
  </cols>
  <sheetData>
    <row r="1" spans="1:10" x14ac:dyDescent="0.4">
      <c r="A1" s="2" t="s">
        <v>430</v>
      </c>
      <c r="B1" s="41" t="s">
        <v>299</v>
      </c>
      <c r="C1" s="41"/>
      <c r="D1" s="41"/>
      <c r="E1" s="41"/>
      <c r="F1" s="41"/>
      <c r="G1" s="41"/>
      <c r="H1" s="41"/>
      <c r="I1" s="41"/>
      <c r="J1" s="41"/>
    </row>
    <row r="2" spans="1:10" ht="13.5" thickBot="1" x14ac:dyDescent="0.45">
      <c r="B2" s="41"/>
      <c r="C2" s="41"/>
      <c r="D2" s="41"/>
      <c r="E2" s="41"/>
      <c r="F2" s="41"/>
      <c r="G2" s="41"/>
      <c r="H2" s="41"/>
      <c r="I2" s="41"/>
      <c r="J2" s="41"/>
    </row>
    <row r="3" spans="1:10" x14ac:dyDescent="0.4">
      <c r="B3" s="42" t="s">
        <v>300</v>
      </c>
      <c r="C3" s="42"/>
      <c r="D3" s="41"/>
      <c r="E3" s="41"/>
      <c r="F3" s="41"/>
      <c r="G3" s="41"/>
      <c r="H3" s="41"/>
      <c r="I3" s="41"/>
      <c r="J3" s="41"/>
    </row>
    <row r="4" spans="1:10" x14ac:dyDescent="0.4">
      <c r="B4" s="43" t="s">
        <v>301</v>
      </c>
      <c r="C4" s="43">
        <v>0.74778126026709224</v>
      </c>
      <c r="D4" s="41"/>
      <c r="E4" s="41"/>
      <c r="F4" s="41"/>
      <c r="G4" s="41"/>
      <c r="H4" s="41"/>
      <c r="I4" s="41"/>
      <c r="J4" s="41"/>
    </row>
    <row r="5" spans="1:10" x14ac:dyDescent="0.4">
      <c r="B5" s="43" t="s">
        <v>302</v>
      </c>
      <c r="C5" s="43">
        <v>0.55917681320664081</v>
      </c>
      <c r="D5" s="41"/>
      <c r="E5" s="41"/>
      <c r="F5" s="41"/>
      <c r="G5" s="41"/>
      <c r="H5" s="41"/>
      <c r="I5" s="41"/>
      <c r="J5" s="41"/>
    </row>
    <row r="6" spans="1:10" x14ac:dyDescent="0.4">
      <c r="B6" s="43" t="s">
        <v>303</v>
      </c>
      <c r="C6" s="43">
        <v>0.52836659047377166</v>
      </c>
      <c r="D6" s="41"/>
      <c r="E6" s="41"/>
      <c r="F6" s="41"/>
      <c r="G6" s="41"/>
      <c r="H6" s="41"/>
      <c r="I6" s="41"/>
      <c r="J6" s="41"/>
    </row>
    <row r="7" spans="1:10" x14ac:dyDescent="0.4">
      <c r="B7" s="43" t="s">
        <v>304</v>
      </c>
      <c r="C7" s="43">
        <v>0.61343253120398789</v>
      </c>
      <c r="D7" s="41"/>
      <c r="E7" s="41"/>
      <c r="F7" s="41"/>
      <c r="G7" s="41"/>
      <c r="H7" s="41"/>
      <c r="I7" s="41"/>
      <c r="J7" s="41"/>
    </row>
    <row r="8" spans="1:10" ht="13.5" thickBot="1" x14ac:dyDescent="0.45">
      <c r="B8" s="44" t="s">
        <v>305</v>
      </c>
      <c r="C8" s="44">
        <v>200</v>
      </c>
      <c r="D8" s="41"/>
      <c r="E8" s="41"/>
      <c r="F8" s="41"/>
      <c r="G8" s="41"/>
      <c r="H8" s="41"/>
      <c r="I8" s="41"/>
      <c r="J8" s="41"/>
    </row>
    <row r="9" spans="1:10" x14ac:dyDescent="0.4">
      <c r="B9" s="41"/>
      <c r="C9" s="41"/>
      <c r="D9" s="41"/>
      <c r="E9" s="41"/>
      <c r="F9" s="41"/>
      <c r="G9" s="41"/>
      <c r="H9" s="41"/>
      <c r="I9" s="41"/>
      <c r="J9" s="41"/>
    </row>
    <row r="10" spans="1:10" ht="13.5" thickBot="1" x14ac:dyDescent="0.45">
      <c r="B10" s="41" t="s">
        <v>306</v>
      </c>
      <c r="C10" s="41"/>
      <c r="D10" s="41"/>
      <c r="E10" s="41"/>
      <c r="F10" s="41"/>
      <c r="G10" s="41"/>
      <c r="H10" s="41"/>
      <c r="I10" s="41"/>
      <c r="J10" s="41"/>
    </row>
    <row r="11" spans="1:10" x14ac:dyDescent="0.4">
      <c r="B11" s="45"/>
      <c r="C11" s="45" t="s">
        <v>311</v>
      </c>
      <c r="D11" s="45" t="s">
        <v>312</v>
      </c>
      <c r="E11" s="45" t="s">
        <v>313</v>
      </c>
      <c r="F11" s="45" t="s">
        <v>314</v>
      </c>
      <c r="G11" s="45" t="s">
        <v>315</v>
      </c>
      <c r="H11" s="41"/>
      <c r="I11" s="41"/>
      <c r="J11" s="41"/>
    </row>
    <row r="12" spans="1:10" x14ac:dyDescent="0.4">
      <c r="B12" s="43" t="s">
        <v>307</v>
      </c>
      <c r="C12" s="43">
        <v>13</v>
      </c>
      <c r="D12" s="43">
        <v>88.783298516884471</v>
      </c>
      <c r="E12" s="43">
        <v>6.8294845012988059</v>
      </c>
      <c r="F12" s="43">
        <v>18.149067536928111</v>
      </c>
      <c r="G12" s="43">
        <v>9.9449416079809037E-27</v>
      </c>
      <c r="H12" s="41"/>
      <c r="I12" s="41"/>
      <c r="J12" s="41"/>
    </row>
    <row r="13" spans="1:10" x14ac:dyDescent="0.4">
      <c r="B13" s="43" t="s">
        <v>308</v>
      </c>
      <c r="C13" s="43">
        <v>186</v>
      </c>
      <c r="D13" s="43">
        <v>69.991701483115676</v>
      </c>
      <c r="E13" s="43">
        <v>0.37629947033933159</v>
      </c>
      <c r="F13" s="43"/>
      <c r="G13" s="43"/>
      <c r="H13" s="41"/>
      <c r="I13" s="41"/>
      <c r="J13" s="41"/>
    </row>
    <row r="14" spans="1:10" ht="13.5" thickBot="1" x14ac:dyDescent="0.45">
      <c r="B14" s="44" t="s">
        <v>309</v>
      </c>
      <c r="C14" s="44">
        <v>199</v>
      </c>
      <c r="D14" s="44">
        <v>158.77500000000015</v>
      </c>
      <c r="E14" s="44"/>
      <c r="F14" s="44"/>
      <c r="G14" s="44"/>
      <c r="H14" s="41"/>
      <c r="I14" s="41"/>
      <c r="J14" s="41"/>
    </row>
    <row r="15" spans="1:10" ht="13.5" thickBot="1" x14ac:dyDescent="0.45">
      <c r="B15" s="41"/>
      <c r="C15" s="41"/>
      <c r="D15" s="41"/>
      <c r="E15" s="41"/>
      <c r="F15" s="41"/>
      <c r="G15" s="41"/>
      <c r="H15" s="41"/>
      <c r="I15" s="41"/>
      <c r="J15" s="41"/>
    </row>
    <row r="16" spans="1:10" x14ac:dyDescent="0.4">
      <c r="B16" s="45"/>
      <c r="C16" s="45" t="s">
        <v>316</v>
      </c>
      <c r="D16" s="45" t="s">
        <v>304</v>
      </c>
      <c r="E16" s="45" t="s">
        <v>317</v>
      </c>
      <c r="F16" s="45" t="s">
        <v>318</v>
      </c>
      <c r="G16" s="45" t="s">
        <v>319</v>
      </c>
      <c r="H16" s="45" t="s">
        <v>320</v>
      </c>
      <c r="I16" s="45" t="s">
        <v>321</v>
      </c>
      <c r="J16" s="45" t="s">
        <v>322</v>
      </c>
    </row>
    <row r="17" spans="1:10" x14ac:dyDescent="0.4">
      <c r="B17" s="43" t="s">
        <v>310</v>
      </c>
      <c r="C17" s="43">
        <v>4.0656916365050435</v>
      </c>
      <c r="D17" s="43">
        <v>0.61846288373803948</v>
      </c>
      <c r="E17" s="43">
        <v>6.5738652123013042</v>
      </c>
      <c r="F17" s="43">
        <v>4.8022452669365935E-10</v>
      </c>
      <c r="G17" s="43">
        <v>2.8455879889646898</v>
      </c>
      <c r="H17" s="43">
        <v>5.2857952840453972</v>
      </c>
      <c r="I17" s="43">
        <v>2.8455879889646898</v>
      </c>
      <c r="J17" s="43">
        <v>5.2857952840453972</v>
      </c>
    </row>
    <row r="18" spans="1:10" x14ac:dyDescent="0.4">
      <c r="B18" s="43" t="s">
        <v>256</v>
      </c>
      <c r="C18" s="43">
        <v>5.6154832097398653E-2</v>
      </c>
      <c r="D18" s="43">
        <v>1.1260359156917829E-2</v>
      </c>
      <c r="E18" s="43">
        <v>4.9869485790690611</v>
      </c>
      <c r="F18" s="43">
        <v>1.4006409191308648E-6</v>
      </c>
      <c r="G18" s="43">
        <v>3.3940394269001549E-2</v>
      </c>
      <c r="H18" s="43">
        <v>7.8369269925795765E-2</v>
      </c>
      <c r="I18" s="43">
        <v>3.3940394269001549E-2</v>
      </c>
      <c r="J18" s="43">
        <v>7.8369269925795765E-2</v>
      </c>
    </row>
    <row r="19" spans="1:10" x14ac:dyDescent="0.4">
      <c r="B19" s="43" t="s">
        <v>41</v>
      </c>
      <c r="C19" s="43">
        <v>-1.3200403901699692E-2</v>
      </c>
      <c r="D19" s="43">
        <v>8.9886990745737971E-2</v>
      </c>
      <c r="E19" s="43">
        <v>-0.14685555487155513</v>
      </c>
      <c r="F19" s="137">
        <v>0.88340508686920749</v>
      </c>
      <c r="G19" s="43">
        <v>-0.19052946949159874</v>
      </c>
      <c r="H19" s="43">
        <v>0.16412866168819937</v>
      </c>
      <c r="I19" s="43">
        <v>-0.19052946949159874</v>
      </c>
      <c r="J19" s="43">
        <v>0.16412866168819937</v>
      </c>
    </row>
    <row r="20" spans="1:10" x14ac:dyDescent="0.4">
      <c r="B20" s="43" t="s">
        <v>2</v>
      </c>
      <c r="C20" s="43">
        <v>4.0213673782106704E-2</v>
      </c>
      <c r="D20" s="43">
        <v>0.14082830869210081</v>
      </c>
      <c r="E20" s="43">
        <v>0.2855510667960065</v>
      </c>
      <c r="F20" s="43">
        <v>0.77553972852266639</v>
      </c>
      <c r="G20" s="43">
        <v>-0.23761242965945495</v>
      </c>
      <c r="H20" s="43">
        <v>0.31803977722366839</v>
      </c>
      <c r="I20" s="43">
        <v>-0.23761242965945495</v>
      </c>
      <c r="J20" s="43">
        <v>0.31803977722366839</v>
      </c>
    </row>
    <row r="21" spans="1:10" x14ac:dyDescent="0.4">
      <c r="B21" s="43" t="s">
        <v>42</v>
      </c>
      <c r="C21" s="43">
        <v>3.3362337119158508E-2</v>
      </c>
      <c r="D21" s="43">
        <v>0.11428182417183626</v>
      </c>
      <c r="E21" s="43">
        <v>0.29193038666406201</v>
      </c>
      <c r="F21" s="43">
        <v>0.77066519619983742</v>
      </c>
      <c r="G21" s="43">
        <v>-0.19209285863464706</v>
      </c>
      <c r="H21" s="43">
        <v>0.25881753287296405</v>
      </c>
      <c r="I21" s="43">
        <v>-0.19209285863464706</v>
      </c>
      <c r="J21" s="43">
        <v>0.25881753287296405</v>
      </c>
    </row>
    <row r="22" spans="1:10" x14ac:dyDescent="0.4">
      <c r="B22" s="43" t="s">
        <v>44</v>
      </c>
      <c r="C22" s="43">
        <v>0.195564313158436</v>
      </c>
      <c r="D22" s="43">
        <v>4.4407307285417558E-2</v>
      </c>
      <c r="E22" s="43">
        <v>4.4038768642622763</v>
      </c>
      <c r="F22" s="43">
        <v>1.7914085283242123E-5</v>
      </c>
      <c r="G22" s="43">
        <v>0.10795757228353366</v>
      </c>
      <c r="H22" s="43">
        <v>0.28317105403333837</v>
      </c>
      <c r="I22" s="43">
        <v>0.10795757228353366</v>
      </c>
      <c r="J22" s="43">
        <v>0.28317105403333837</v>
      </c>
    </row>
    <row r="23" spans="1:10" x14ac:dyDescent="0.4">
      <c r="B23" s="43" t="s">
        <v>7</v>
      </c>
      <c r="C23" s="43">
        <v>-3.7654821204738426E-2</v>
      </c>
      <c r="D23" s="43">
        <v>5.12939684182563E-2</v>
      </c>
      <c r="E23" s="43">
        <v>-0.73409842065049713</v>
      </c>
      <c r="F23" s="43">
        <v>0.46381313695110926</v>
      </c>
      <c r="G23" s="43">
        <v>-0.13884756794755304</v>
      </c>
      <c r="H23" s="43">
        <v>6.3537925538076176E-2</v>
      </c>
      <c r="I23" s="43">
        <v>-0.13884756794755304</v>
      </c>
      <c r="J23" s="43">
        <v>6.3537925538076176E-2</v>
      </c>
    </row>
    <row r="24" spans="1:10" x14ac:dyDescent="0.4">
      <c r="B24" s="43" t="s">
        <v>286</v>
      </c>
      <c r="C24" s="43">
        <v>2.1184909668293325E-2</v>
      </c>
      <c r="D24" s="43">
        <v>7.2045621632264273E-2</v>
      </c>
      <c r="E24" s="43">
        <v>0.29404853741738085</v>
      </c>
      <c r="F24" s="43">
        <v>0.76904869251093855</v>
      </c>
      <c r="G24" s="43">
        <v>-0.12094670090071007</v>
      </c>
      <c r="H24" s="43">
        <v>0.1633165202372967</v>
      </c>
      <c r="I24" s="43">
        <v>-0.12094670090071007</v>
      </c>
      <c r="J24" s="43">
        <v>0.1633165202372967</v>
      </c>
    </row>
    <row r="25" spans="1:10" x14ac:dyDescent="0.4">
      <c r="B25" s="43" t="s">
        <v>50</v>
      </c>
      <c r="C25" s="43">
        <v>0.16509641499642833</v>
      </c>
      <c r="D25" s="43">
        <v>5.9703940323014633E-2</v>
      </c>
      <c r="E25" s="43">
        <v>2.7652515747404878</v>
      </c>
      <c r="F25" s="43">
        <v>6.2611387691492489E-3</v>
      </c>
      <c r="G25" s="43">
        <v>4.7312474721208031E-2</v>
      </c>
      <c r="H25" s="43">
        <v>0.28288035527164862</v>
      </c>
      <c r="I25" s="43">
        <v>4.7312474721208031E-2</v>
      </c>
      <c r="J25" s="43">
        <v>0.28288035527164862</v>
      </c>
    </row>
    <row r="26" spans="1:10" x14ac:dyDescent="0.4">
      <c r="B26" s="43" t="s">
        <v>52</v>
      </c>
      <c r="C26" s="43">
        <v>-6.5207239798849681E-2</v>
      </c>
      <c r="D26" s="43">
        <v>3.7391892310482858E-2</v>
      </c>
      <c r="E26" s="43">
        <v>-1.7438871308625576</v>
      </c>
      <c r="F26" s="43">
        <v>8.2830888121929236E-2</v>
      </c>
      <c r="G26" s="43">
        <v>-0.13897396921147553</v>
      </c>
      <c r="H26" s="43">
        <v>8.5594896137761722E-3</v>
      </c>
      <c r="I26" s="43">
        <v>-0.13897396921147553</v>
      </c>
      <c r="J26" s="43">
        <v>8.5594896137761722E-3</v>
      </c>
    </row>
    <row r="27" spans="1:10" x14ac:dyDescent="0.4">
      <c r="B27" s="43" t="s">
        <v>257</v>
      </c>
      <c r="C27" s="43">
        <v>-0.1401174496902631</v>
      </c>
      <c r="D27" s="43">
        <v>7.6611919429729183E-2</v>
      </c>
      <c r="E27" s="43">
        <v>-1.8289249340474121</v>
      </c>
      <c r="F27" s="43">
        <v>6.9012277424555513E-2</v>
      </c>
      <c r="G27" s="43">
        <v>-0.2912574530746424</v>
      </c>
      <c r="H27" s="43">
        <v>1.1022553694116199E-2</v>
      </c>
      <c r="I27" s="43">
        <v>-0.2912574530746424</v>
      </c>
      <c r="J27" s="43">
        <v>1.1022553694116199E-2</v>
      </c>
    </row>
    <row r="28" spans="1:10" x14ac:dyDescent="0.4">
      <c r="B28" s="43" t="s">
        <v>53</v>
      </c>
      <c r="C28" s="43">
        <v>5.2560436225360246E-2</v>
      </c>
      <c r="D28" s="43">
        <v>7.5318685192937343E-2</v>
      </c>
      <c r="E28" s="43">
        <v>0.69784059680171973</v>
      </c>
      <c r="F28" s="43">
        <v>0.48614833094980348</v>
      </c>
      <c r="G28" s="43">
        <v>-9.6028274509253303E-2</v>
      </c>
      <c r="H28" s="43">
        <v>0.2011491469599738</v>
      </c>
      <c r="I28" s="43">
        <v>-9.6028274509253303E-2</v>
      </c>
      <c r="J28" s="43">
        <v>0.2011491469599738</v>
      </c>
    </row>
    <row r="29" spans="1:10" s="26" customFormat="1" x14ac:dyDescent="0.4">
      <c r="A29" s="2"/>
      <c r="B29" s="43" t="s">
        <v>262</v>
      </c>
      <c r="C29" s="43">
        <v>0.25455319792402192</v>
      </c>
      <c r="D29" s="43">
        <v>7.06230639700859E-2</v>
      </c>
      <c r="E29" s="43">
        <v>3.6043918744709811</v>
      </c>
      <c r="F29" s="43">
        <v>4.016546380141781E-4</v>
      </c>
      <c r="G29" s="43">
        <v>0.1152280092731291</v>
      </c>
      <c r="H29" s="43">
        <v>0.39387838657491475</v>
      </c>
      <c r="I29" s="43">
        <v>0.1152280092731291</v>
      </c>
      <c r="J29" s="43">
        <v>0.39387838657491475</v>
      </c>
    </row>
    <row r="30" spans="1:10" s="26" customFormat="1" ht="13.5" thickBot="1" x14ac:dyDescent="0.45">
      <c r="A30" s="2"/>
      <c r="B30" s="44" t="s">
        <v>290</v>
      </c>
      <c r="C30" s="44">
        <v>0.32324966927986076</v>
      </c>
      <c r="D30" s="44">
        <v>0.11012718791170581</v>
      </c>
      <c r="E30" s="44">
        <v>2.9352394754601865</v>
      </c>
      <c r="F30" s="44">
        <v>3.7531975093679903E-3</v>
      </c>
      <c r="G30" s="44">
        <v>0.10599074041365014</v>
      </c>
      <c r="H30" s="44">
        <v>0.54050859814607133</v>
      </c>
      <c r="I30" s="44">
        <v>0.10599074041365014</v>
      </c>
      <c r="J30" s="44">
        <v>0.54050859814607133</v>
      </c>
    </row>
    <row r="31" spans="1:10" s="26" customFormat="1" x14ac:dyDescent="0.4">
      <c r="A31" s="2"/>
      <c r="B31"/>
      <c r="C31"/>
      <c r="D31"/>
      <c r="E31"/>
      <c r="F31"/>
      <c r="G31"/>
      <c r="H31"/>
      <c r="I31"/>
      <c r="J31"/>
    </row>
    <row r="33" spans="1:10" x14ac:dyDescent="0.4">
      <c r="A33" s="2" t="s">
        <v>431</v>
      </c>
    </row>
    <row r="34" spans="1:10" ht="13.5" thickBot="1" x14ac:dyDescent="0.45">
      <c r="B34" s="41"/>
      <c r="C34" s="41"/>
      <c r="D34" s="41"/>
      <c r="E34" s="41"/>
      <c r="F34" s="41"/>
      <c r="G34" s="41"/>
      <c r="H34" s="41"/>
      <c r="I34" s="41"/>
      <c r="J34" s="41"/>
    </row>
    <row r="35" spans="1:10" x14ac:dyDescent="0.4">
      <c r="B35" s="42" t="s">
        <v>300</v>
      </c>
      <c r="C35" s="42"/>
      <c r="D35" s="41"/>
      <c r="E35" s="41"/>
      <c r="F35" s="41"/>
      <c r="G35" s="41"/>
      <c r="H35" s="41"/>
      <c r="I35" s="41"/>
      <c r="J35" s="41"/>
    </row>
    <row r="36" spans="1:10" x14ac:dyDescent="0.4">
      <c r="B36" s="43" t="s">
        <v>301</v>
      </c>
      <c r="C36" s="43">
        <v>0.74774708297937398</v>
      </c>
      <c r="D36" s="41"/>
      <c r="E36" s="41"/>
      <c r="F36" s="41"/>
      <c r="G36" s="41"/>
      <c r="H36" s="41"/>
      <c r="I36" s="41"/>
      <c r="J36" s="41"/>
    </row>
    <row r="37" spans="1:10" x14ac:dyDescent="0.4">
      <c r="B37" s="43" t="s">
        <v>302</v>
      </c>
      <c r="C37" s="43">
        <v>0.55912570010416285</v>
      </c>
      <c r="D37" s="41"/>
      <c r="E37" s="41"/>
      <c r="F37" s="41"/>
      <c r="G37" s="41"/>
      <c r="H37" s="41"/>
      <c r="I37" s="41"/>
      <c r="J37" s="41"/>
    </row>
    <row r="38" spans="1:10" x14ac:dyDescent="0.4">
      <c r="B38" s="43" t="s">
        <v>303</v>
      </c>
      <c r="C38" s="43">
        <v>0.53083430118036579</v>
      </c>
      <c r="D38" s="41"/>
      <c r="E38" s="41"/>
      <c r="F38" s="41"/>
      <c r="G38" s="41"/>
      <c r="H38" s="41"/>
      <c r="I38" s="41"/>
      <c r="J38" s="41"/>
    </row>
    <row r="39" spans="1:10" x14ac:dyDescent="0.4">
      <c r="B39" s="43" t="s">
        <v>304</v>
      </c>
      <c r="C39" s="43">
        <v>0.61182560588004975</v>
      </c>
      <c r="D39" s="41"/>
      <c r="E39" s="41"/>
      <c r="F39" s="41"/>
      <c r="G39" s="41"/>
      <c r="H39" s="41"/>
      <c r="I39" s="41"/>
      <c r="J39" s="41"/>
    </row>
    <row r="40" spans="1:10" ht="13.5" thickBot="1" x14ac:dyDescent="0.45">
      <c r="B40" s="44" t="s">
        <v>305</v>
      </c>
      <c r="C40" s="44">
        <v>200</v>
      </c>
      <c r="D40" s="41"/>
      <c r="E40" s="41"/>
      <c r="F40" s="41"/>
      <c r="G40" s="41"/>
      <c r="H40" s="41"/>
      <c r="I40" s="41"/>
      <c r="J40" s="41"/>
    </row>
    <row r="41" spans="1:10" x14ac:dyDescent="0.4">
      <c r="B41" s="41"/>
      <c r="C41" s="41"/>
      <c r="D41" s="41"/>
      <c r="E41" s="41"/>
      <c r="F41" s="41"/>
      <c r="G41" s="41"/>
      <c r="H41" s="41"/>
      <c r="I41" s="41"/>
      <c r="J41" s="41"/>
    </row>
    <row r="42" spans="1:10" ht="13.5" thickBot="1" x14ac:dyDescent="0.45">
      <c r="B42" s="41" t="s">
        <v>306</v>
      </c>
      <c r="C42" s="41"/>
      <c r="D42" s="41"/>
      <c r="E42" s="41"/>
      <c r="F42" s="41"/>
      <c r="G42" s="41"/>
      <c r="H42" s="41"/>
      <c r="I42" s="41"/>
      <c r="J42" s="41"/>
    </row>
    <row r="43" spans="1:10" x14ac:dyDescent="0.4">
      <c r="B43" s="45"/>
      <c r="C43" s="45" t="s">
        <v>311</v>
      </c>
      <c r="D43" s="45" t="s">
        <v>312</v>
      </c>
      <c r="E43" s="45" t="s">
        <v>313</v>
      </c>
      <c r="F43" s="45" t="s">
        <v>314</v>
      </c>
      <c r="G43" s="45" t="s">
        <v>315</v>
      </c>
      <c r="H43" s="41"/>
      <c r="I43" s="41"/>
      <c r="J43" s="41"/>
    </row>
    <row r="44" spans="1:10" x14ac:dyDescent="0.4">
      <c r="B44" s="43" t="s">
        <v>307</v>
      </c>
      <c r="C44" s="43">
        <v>12</v>
      </c>
      <c r="D44" s="43">
        <v>88.775183034038534</v>
      </c>
      <c r="E44" s="43">
        <v>7.3979319195032112</v>
      </c>
      <c r="F44" s="43">
        <v>19.763098375240101</v>
      </c>
      <c r="G44" s="43">
        <v>2.2005989245397843E-27</v>
      </c>
      <c r="H44" s="41"/>
      <c r="I44" s="41"/>
      <c r="J44" s="41"/>
    </row>
    <row r="45" spans="1:10" x14ac:dyDescent="0.4">
      <c r="B45" s="43" t="s">
        <v>308</v>
      </c>
      <c r="C45" s="43">
        <v>187</v>
      </c>
      <c r="D45" s="43">
        <v>69.999816965961614</v>
      </c>
      <c r="E45" s="43">
        <v>0.37433057201048991</v>
      </c>
      <c r="F45" s="43"/>
      <c r="G45" s="43"/>
      <c r="H45" s="41"/>
      <c r="I45" s="41"/>
      <c r="J45" s="41"/>
    </row>
    <row r="46" spans="1:10" ht="13.5" thickBot="1" x14ac:dyDescent="0.45">
      <c r="B46" s="44" t="s">
        <v>309</v>
      </c>
      <c r="C46" s="44">
        <v>199</v>
      </c>
      <c r="D46" s="44">
        <v>158.77500000000015</v>
      </c>
      <c r="E46" s="44"/>
      <c r="F46" s="44"/>
      <c r="G46" s="44"/>
      <c r="H46" s="41"/>
      <c r="I46" s="41"/>
      <c r="J46" s="41"/>
    </row>
    <row r="47" spans="1:10" ht="13.5" thickBot="1" x14ac:dyDescent="0.45">
      <c r="B47" s="41"/>
      <c r="C47" s="41"/>
      <c r="D47" s="41"/>
      <c r="E47" s="41"/>
      <c r="F47" s="41"/>
      <c r="G47" s="41"/>
      <c r="H47" s="41"/>
      <c r="I47" s="41"/>
      <c r="J47" s="41"/>
    </row>
    <row r="48" spans="1:10" x14ac:dyDescent="0.4">
      <c r="B48" s="45"/>
      <c r="C48" s="45" t="s">
        <v>316</v>
      </c>
      <c r="D48" s="45" t="s">
        <v>304</v>
      </c>
      <c r="E48" s="45" t="s">
        <v>317</v>
      </c>
      <c r="F48" s="45" t="s">
        <v>318</v>
      </c>
      <c r="G48" s="45" t="s">
        <v>319</v>
      </c>
      <c r="H48" s="45" t="s">
        <v>320</v>
      </c>
      <c r="I48" s="45" t="s">
        <v>321</v>
      </c>
      <c r="J48" s="45" t="s">
        <v>322</v>
      </c>
    </row>
    <row r="49" spans="1:10" x14ac:dyDescent="0.4">
      <c r="B49" s="43" t="s">
        <v>310</v>
      </c>
      <c r="C49" s="43">
        <v>4.0644555625415144</v>
      </c>
      <c r="D49" s="43">
        <v>0.6167856535530778</v>
      </c>
      <c r="E49" s="43">
        <v>6.5897375192300025</v>
      </c>
      <c r="F49" s="43">
        <v>4.3569195249263492E-10</v>
      </c>
      <c r="G49" s="43">
        <v>2.8477033628159587</v>
      </c>
      <c r="H49" s="43">
        <v>5.2812077622670701</v>
      </c>
      <c r="I49" s="43">
        <v>2.8477033628159587</v>
      </c>
      <c r="J49" s="43">
        <v>5.2812077622670701</v>
      </c>
    </row>
    <row r="50" spans="1:10" x14ac:dyDescent="0.4">
      <c r="B50" s="43" t="s">
        <v>256</v>
      </c>
      <c r="C50" s="43">
        <v>5.623399878155045E-2</v>
      </c>
      <c r="D50" s="43">
        <v>1.1217984426078275E-2</v>
      </c>
      <c r="E50" s="43">
        <v>5.0128433634498668</v>
      </c>
      <c r="F50" s="43">
        <v>1.2391624007587959E-6</v>
      </c>
      <c r="G50" s="43">
        <v>3.4103932771927956E-2</v>
      </c>
      <c r="H50" s="43">
        <v>7.8364064791172944E-2</v>
      </c>
      <c r="I50" s="43">
        <v>3.4103932771927956E-2</v>
      </c>
      <c r="J50" s="43">
        <v>7.8364064791172944E-2</v>
      </c>
    </row>
    <row r="51" spans="1:10" x14ac:dyDescent="0.4">
      <c r="B51" s="43" t="s">
        <v>2</v>
      </c>
      <c r="C51" s="43">
        <v>4.3407052290352396E-2</v>
      </c>
      <c r="D51" s="43">
        <v>0.13877489241694024</v>
      </c>
      <c r="E51" s="43">
        <v>0.3127875045288358</v>
      </c>
      <c r="F51" s="43">
        <v>0.75479065958639824</v>
      </c>
      <c r="G51" s="43">
        <v>-0.23035848463852898</v>
      </c>
      <c r="H51" s="43">
        <v>0.3171725892192338</v>
      </c>
      <c r="I51" s="43">
        <v>-0.23035848463852898</v>
      </c>
      <c r="J51" s="43">
        <v>0.3171725892192338</v>
      </c>
    </row>
    <row r="52" spans="1:10" x14ac:dyDescent="0.4">
      <c r="B52" s="43" t="s">
        <v>42</v>
      </c>
      <c r="C52" s="43">
        <v>3.5472690904558214E-2</v>
      </c>
      <c r="D52" s="43">
        <v>0.11307774348701041</v>
      </c>
      <c r="E52" s="43">
        <v>0.31370179321479891</v>
      </c>
      <c r="F52" s="43">
        <v>0.75409718987318874</v>
      </c>
      <c r="G52" s="43">
        <v>-0.18759928286011993</v>
      </c>
      <c r="H52" s="43">
        <v>0.25854466466923637</v>
      </c>
      <c r="I52" s="43">
        <v>-0.18759928286011993</v>
      </c>
      <c r="J52" s="43">
        <v>0.25854466466923637</v>
      </c>
    </row>
    <row r="53" spans="1:10" x14ac:dyDescent="0.4">
      <c r="B53" s="43" t="s">
        <v>44</v>
      </c>
      <c r="C53" s="43">
        <v>0.19573504934585451</v>
      </c>
      <c r="D53" s="43">
        <v>4.4275797805051101E-2</v>
      </c>
      <c r="E53" s="43">
        <v>4.4208136058369236</v>
      </c>
      <c r="F53" s="43">
        <v>1.6645307357719734E-5</v>
      </c>
      <c r="G53" s="43">
        <v>0.10839080898689192</v>
      </c>
      <c r="H53" s="43">
        <v>0.28307928970481711</v>
      </c>
      <c r="I53" s="43">
        <v>0.10839080898689192</v>
      </c>
      <c r="J53" s="43">
        <v>0.28307928970481711</v>
      </c>
    </row>
    <row r="54" spans="1:10" x14ac:dyDescent="0.4">
      <c r="B54" s="43" t="s">
        <v>7</v>
      </c>
      <c r="C54" s="43">
        <v>-3.773322446080328E-2</v>
      </c>
      <c r="D54" s="43">
        <v>5.1156829449171444E-2</v>
      </c>
      <c r="E54" s="43">
        <v>-0.73759896512535772</v>
      </c>
      <c r="F54" s="43">
        <v>0.46168271629963753</v>
      </c>
      <c r="G54" s="43">
        <v>-0.13865188948599083</v>
      </c>
      <c r="H54" s="43">
        <v>6.3185440564384257E-2</v>
      </c>
      <c r="I54" s="43">
        <v>-0.13865188948599083</v>
      </c>
      <c r="J54" s="43">
        <v>6.3185440564384257E-2</v>
      </c>
    </row>
    <row r="55" spans="1:10" x14ac:dyDescent="0.4">
      <c r="B55" s="43" t="s">
        <v>286</v>
      </c>
      <c r="C55" s="43">
        <v>2.1253737076857675E-2</v>
      </c>
      <c r="D55" s="43">
        <v>7.1855373126219299E-2</v>
      </c>
      <c r="E55" s="43">
        <v>0.29578493788521432</v>
      </c>
      <c r="F55" s="137">
        <v>0.76772251915699241</v>
      </c>
      <c r="G55" s="43">
        <v>-0.120497587406412</v>
      </c>
      <c r="H55" s="43">
        <v>0.16300506156012737</v>
      </c>
      <c r="I55" s="43">
        <v>-0.120497587406412</v>
      </c>
      <c r="J55" s="43">
        <v>0.16300506156012737</v>
      </c>
    </row>
    <row r="56" spans="1:10" x14ac:dyDescent="0.4">
      <c r="B56" s="43" t="s">
        <v>50</v>
      </c>
      <c r="C56" s="43">
        <v>0.16466669765893038</v>
      </c>
      <c r="D56" s="43">
        <v>5.9475981489031306E-2</v>
      </c>
      <c r="E56" s="43">
        <v>2.7686251413824685</v>
      </c>
      <c r="F56" s="43">
        <v>6.1961470206025292E-3</v>
      </c>
      <c r="G56" s="43">
        <v>4.7336583233064222E-2</v>
      </c>
      <c r="H56" s="43">
        <v>0.28199681208479654</v>
      </c>
      <c r="I56" s="43">
        <v>4.7336583233064222E-2</v>
      </c>
      <c r="J56" s="43">
        <v>0.28199681208479654</v>
      </c>
    </row>
    <row r="57" spans="1:10" x14ac:dyDescent="0.4">
      <c r="B57" s="43" t="s">
        <v>52</v>
      </c>
      <c r="C57" s="43">
        <v>-6.6163368010242224E-2</v>
      </c>
      <c r="D57" s="43">
        <v>3.6724257012257663E-2</v>
      </c>
      <c r="E57" s="43">
        <v>-1.8016257752514504</v>
      </c>
      <c r="F57" s="43">
        <v>7.321512819364423E-2</v>
      </c>
      <c r="G57" s="43">
        <v>-0.13861044949720785</v>
      </c>
      <c r="H57" s="43">
        <v>6.2837134767233932E-3</v>
      </c>
      <c r="I57" s="43">
        <v>-0.13861044949720785</v>
      </c>
      <c r="J57" s="43">
        <v>6.2837134767233932E-3</v>
      </c>
    </row>
    <row r="58" spans="1:10" x14ac:dyDescent="0.4">
      <c r="B58" s="43" t="s">
        <v>257</v>
      </c>
      <c r="C58" s="43">
        <v>-0.14000882892640235</v>
      </c>
      <c r="D58" s="43">
        <v>7.6407668515650853E-2</v>
      </c>
      <c r="E58" s="43">
        <v>-1.8323923716861461</v>
      </c>
      <c r="F58" s="43">
        <v>6.8483439269308999E-2</v>
      </c>
      <c r="G58" s="43">
        <v>-0.29074060779764799</v>
      </c>
      <c r="H58" s="43">
        <v>1.0722949944843296E-2</v>
      </c>
      <c r="I58" s="43">
        <v>-0.29074060779764799</v>
      </c>
      <c r="J58" s="43">
        <v>1.0722949944843296E-2</v>
      </c>
    </row>
    <row r="59" spans="1:10" x14ac:dyDescent="0.4">
      <c r="B59" s="43" t="s">
        <v>53</v>
      </c>
      <c r="C59" s="43">
        <v>5.2739583001024659E-2</v>
      </c>
      <c r="D59" s="43">
        <v>7.5111529556811427E-2</v>
      </c>
      <c r="E59" s="43">
        <v>0.70215029985688815</v>
      </c>
      <c r="F59" s="43">
        <v>0.48345847467005965</v>
      </c>
      <c r="G59" s="43">
        <v>-9.5435262322508124E-2</v>
      </c>
      <c r="H59" s="43">
        <v>0.20091442832455744</v>
      </c>
      <c r="I59" s="43">
        <v>-9.5435262322508124E-2</v>
      </c>
      <c r="J59" s="43">
        <v>0.20091442832455744</v>
      </c>
    </row>
    <row r="60" spans="1:10" x14ac:dyDescent="0.4">
      <c r="B60" s="43" t="s">
        <v>262</v>
      </c>
      <c r="C60" s="43">
        <v>0.25411113578375499</v>
      </c>
      <c r="D60" s="43">
        <v>7.0374049476773184E-2</v>
      </c>
      <c r="E60" s="43">
        <v>3.6108641988496606</v>
      </c>
      <c r="F60" s="43">
        <v>3.9190151529675156E-4</v>
      </c>
      <c r="G60" s="43">
        <v>0.11528206443427019</v>
      </c>
      <c r="H60" s="43">
        <v>0.39294020713323979</v>
      </c>
      <c r="I60" s="43">
        <v>0.11528206443427019</v>
      </c>
      <c r="J60" s="43">
        <v>0.39294020713323979</v>
      </c>
    </row>
    <row r="61" spans="1:10" ht="13.5" thickBot="1" x14ac:dyDescent="0.45">
      <c r="B61" s="44" t="s">
        <v>290</v>
      </c>
      <c r="C61" s="44">
        <v>0.32269400817341537</v>
      </c>
      <c r="D61" s="44">
        <v>0.10977385370393755</v>
      </c>
      <c r="E61" s="44">
        <v>2.9396253960777221</v>
      </c>
      <c r="F61" s="44">
        <v>3.7005423134489866E-3</v>
      </c>
      <c r="G61" s="44">
        <v>0.1061397203147677</v>
      </c>
      <c r="H61" s="44">
        <v>0.53924829603206303</v>
      </c>
      <c r="I61" s="44">
        <v>0.1061397203147677</v>
      </c>
      <c r="J61" s="44">
        <v>0.53924829603206303</v>
      </c>
    </row>
    <row r="62" spans="1:10" x14ac:dyDescent="0.4">
      <c r="B62" s="41"/>
      <c r="C62" s="41"/>
      <c r="D62" s="41"/>
      <c r="E62" s="41"/>
      <c r="F62" s="41"/>
      <c r="G62" s="41"/>
      <c r="H62" s="41"/>
      <c r="I62" s="41"/>
      <c r="J62" s="41"/>
    </row>
    <row r="63" spans="1:10" x14ac:dyDescent="0.4">
      <c r="A63" s="2" t="s">
        <v>432</v>
      </c>
      <c r="B63" s="41" t="s">
        <v>299</v>
      </c>
      <c r="C63" s="41"/>
      <c r="D63" s="41"/>
      <c r="E63" s="41"/>
      <c r="F63" s="41"/>
      <c r="G63" s="41"/>
      <c r="H63" s="41"/>
      <c r="I63" s="41"/>
      <c r="J63" s="41"/>
    </row>
    <row r="64" spans="1:10" ht="13.5" thickBot="1" x14ac:dyDescent="0.45">
      <c r="B64" s="41"/>
      <c r="C64" s="41"/>
      <c r="D64" s="41"/>
      <c r="E64" s="41"/>
      <c r="F64" s="41"/>
      <c r="G64" s="41"/>
      <c r="H64" s="41"/>
      <c r="I64" s="41"/>
      <c r="J64" s="41"/>
    </row>
    <row r="65" spans="2:10" x14ac:dyDescent="0.4">
      <c r="B65" s="42" t="s">
        <v>300</v>
      </c>
      <c r="C65" s="42"/>
      <c r="D65" s="41"/>
      <c r="E65" s="41"/>
      <c r="F65" s="41"/>
      <c r="G65" s="41"/>
      <c r="H65" s="41"/>
      <c r="I65" s="41"/>
      <c r="J65" s="41"/>
    </row>
    <row r="66" spans="2:10" x14ac:dyDescent="0.4">
      <c r="B66" s="43" t="s">
        <v>301</v>
      </c>
      <c r="C66" s="43">
        <v>0.74760914602835216</v>
      </c>
      <c r="D66" s="41"/>
      <c r="E66" s="41"/>
      <c r="F66" s="41"/>
      <c r="G66" s="41"/>
      <c r="H66" s="41"/>
      <c r="I66" s="41"/>
      <c r="J66" s="41"/>
    </row>
    <row r="67" spans="2:10" x14ac:dyDescent="0.4">
      <c r="B67" s="43" t="s">
        <v>302</v>
      </c>
      <c r="C67" s="43">
        <v>0.5589194352252419</v>
      </c>
      <c r="D67" s="41"/>
      <c r="E67" s="41"/>
      <c r="F67" s="41"/>
      <c r="G67" s="41"/>
      <c r="H67" s="41"/>
      <c r="I67" s="41"/>
      <c r="J67" s="41"/>
    </row>
    <row r="68" spans="2:10" x14ac:dyDescent="0.4">
      <c r="B68" s="43" t="s">
        <v>303</v>
      </c>
      <c r="C68" s="43">
        <v>0.53311152983948473</v>
      </c>
      <c r="D68" s="41"/>
      <c r="E68" s="41"/>
      <c r="F68" s="41"/>
      <c r="G68" s="41"/>
      <c r="H68" s="41"/>
      <c r="I68" s="41"/>
      <c r="J68" s="41"/>
    </row>
    <row r="69" spans="2:10" x14ac:dyDescent="0.4">
      <c r="B69" s="43" t="s">
        <v>304</v>
      </c>
      <c r="C69" s="43">
        <v>0.61033896525720488</v>
      </c>
      <c r="D69" s="41"/>
      <c r="E69" s="41"/>
      <c r="F69" s="41"/>
      <c r="G69" s="41"/>
      <c r="H69" s="41"/>
      <c r="I69" s="41"/>
      <c r="J69" s="41"/>
    </row>
    <row r="70" spans="2:10" ht="13.5" thickBot="1" x14ac:dyDescent="0.45">
      <c r="B70" s="44" t="s">
        <v>305</v>
      </c>
      <c r="C70" s="44">
        <v>200</v>
      </c>
      <c r="D70" s="41"/>
      <c r="E70" s="41"/>
      <c r="F70" s="41"/>
      <c r="G70" s="41"/>
      <c r="H70" s="41"/>
      <c r="I70" s="41"/>
      <c r="J70" s="41"/>
    </row>
    <row r="71" spans="2:10" x14ac:dyDescent="0.4">
      <c r="B71" s="41"/>
      <c r="C71" s="41"/>
      <c r="D71" s="41"/>
      <c r="E71" s="41"/>
      <c r="F71" s="41"/>
      <c r="G71" s="41"/>
      <c r="H71" s="41"/>
      <c r="I71" s="41"/>
      <c r="J71" s="41"/>
    </row>
    <row r="72" spans="2:10" ht="13.5" thickBot="1" x14ac:dyDescent="0.45">
      <c r="B72" s="41" t="s">
        <v>306</v>
      </c>
      <c r="C72" s="41"/>
      <c r="D72" s="41"/>
      <c r="E72" s="41"/>
      <c r="F72" s="41"/>
      <c r="G72" s="41"/>
      <c r="H72" s="41"/>
      <c r="I72" s="41"/>
      <c r="J72" s="41"/>
    </row>
    <row r="73" spans="2:10" x14ac:dyDescent="0.4">
      <c r="B73" s="45"/>
      <c r="C73" s="45" t="s">
        <v>311</v>
      </c>
      <c r="D73" s="45" t="s">
        <v>312</v>
      </c>
      <c r="E73" s="45" t="s">
        <v>313</v>
      </c>
      <c r="F73" s="45" t="s">
        <v>314</v>
      </c>
      <c r="G73" s="45" t="s">
        <v>315</v>
      </c>
      <c r="H73" s="41"/>
      <c r="I73" s="41"/>
      <c r="J73" s="41"/>
    </row>
    <row r="74" spans="2:10" x14ac:dyDescent="0.4">
      <c r="B74" s="43" t="s">
        <v>307</v>
      </c>
      <c r="C74" s="43">
        <v>11</v>
      </c>
      <c r="D74" s="43">
        <v>88.742433327887866</v>
      </c>
      <c r="E74" s="43">
        <v>8.0674939388988971</v>
      </c>
      <c r="F74" s="43">
        <v>21.65690810125562</v>
      </c>
      <c r="G74" s="43">
        <v>4.792466343453399E-28</v>
      </c>
      <c r="H74" s="41"/>
      <c r="I74" s="41"/>
      <c r="J74" s="41"/>
    </row>
    <row r="75" spans="2:10" x14ac:dyDescent="0.4">
      <c r="B75" s="43" t="s">
        <v>308</v>
      </c>
      <c r="C75" s="43">
        <v>188</v>
      </c>
      <c r="D75" s="43">
        <v>70.032566672112281</v>
      </c>
      <c r="E75" s="43">
        <v>0.37251365251123553</v>
      </c>
      <c r="F75" s="43"/>
      <c r="G75" s="43"/>
      <c r="H75" s="41"/>
      <c r="I75" s="41"/>
      <c r="J75" s="41"/>
    </row>
    <row r="76" spans="2:10" ht="13.5" thickBot="1" x14ac:dyDescent="0.45">
      <c r="B76" s="44" t="s">
        <v>309</v>
      </c>
      <c r="C76" s="44">
        <v>199</v>
      </c>
      <c r="D76" s="44">
        <v>158.77500000000015</v>
      </c>
      <c r="E76" s="44"/>
      <c r="F76" s="44"/>
      <c r="G76" s="44"/>
      <c r="H76" s="41"/>
      <c r="I76" s="41"/>
      <c r="J76" s="41"/>
    </row>
    <row r="77" spans="2:10" ht="13.5" thickBot="1" x14ac:dyDescent="0.45">
      <c r="B77" s="41"/>
      <c r="C77" s="41"/>
      <c r="D77" s="41"/>
      <c r="E77" s="41"/>
      <c r="F77" s="41"/>
      <c r="G77" s="41"/>
      <c r="H77" s="41"/>
      <c r="I77" s="41"/>
      <c r="J77" s="41"/>
    </row>
    <row r="78" spans="2:10" x14ac:dyDescent="0.4">
      <c r="B78" s="45"/>
      <c r="C78" s="45" t="s">
        <v>316</v>
      </c>
      <c r="D78" s="45" t="s">
        <v>304</v>
      </c>
      <c r="E78" s="45" t="s">
        <v>317</v>
      </c>
      <c r="F78" s="45" t="s">
        <v>318</v>
      </c>
      <c r="G78" s="45" t="s">
        <v>319</v>
      </c>
      <c r="H78" s="45" t="s">
        <v>320</v>
      </c>
      <c r="I78" s="45" t="s">
        <v>321</v>
      </c>
      <c r="J78" s="45" t="s">
        <v>322</v>
      </c>
    </row>
    <row r="79" spans="2:10" x14ac:dyDescent="0.4">
      <c r="B79" s="43" t="s">
        <v>310</v>
      </c>
      <c r="C79" s="43">
        <v>4.1524845244238611</v>
      </c>
      <c r="D79" s="43">
        <v>0.53892061181102124</v>
      </c>
      <c r="E79" s="43">
        <v>7.7051878020950104</v>
      </c>
      <c r="F79" s="43">
        <v>7.3020117136945131E-13</v>
      </c>
      <c r="G79" s="43">
        <v>3.0893759393489515</v>
      </c>
      <c r="H79" s="43">
        <v>5.2155931094987711</v>
      </c>
      <c r="I79" s="43">
        <v>3.0893759393489515</v>
      </c>
      <c r="J79" s="43">
        <v>5.2155931094987711</v>
      </c>
    </row>
    <row r="80" spans="2:10" x14ac:dyDescent="0.4">
      <c r="B80" s="43" t="s">
        <v>256</v>
      </c>
      <c r="C80" s="43">
        <v>5.6459983116490343E-2</v>
      </c>
      <c r="D80" s="43">
        <v>1.1164742377037256E-2</v>
      </c>
      <c r="E80" s="43">
        <v>5.0569893339064143</v>
      </c>
      <c r="F80" s="43">
        <v>1.0073526517142323E-6</v>
      </c>
      <c r="G80" s="43">
        <v>3.4435712359260379E-2</v>
      </c>
      <c r="H80" s="43">
        <v>7.8484253873720308E-2</v>
      </c>
      <c r="I80" s="43">
        <v>3.4435712359260379E-2</v>
      </c>
      <c r="J80" s="43">
        <v>7.8484253873720308E-2</v>
      </c>
    </row>
    <row r="81" spans="1:10" x14ac:dyDescent="0.4">
      <c r="B81" s="43" t="s">
        <v>2</v>
      </c>
      <c r="C81" s="43">
        <v>3.4606089752417829E-2</v>
      </c>
      <c r="D81" s="43">
        <v>0.13521817675347009</v>
      </c>
      <c r="E81" s="43">
        <v>0.25592779449697572</v>
      </c>
      <c r="F81" s="137">
        <v>0.7982864031727599</v>
      </c>
      <c r="G81" s="43">
        <v>-0.23213376286097373</v>
      </c>
      <c r="H81" s="43">
        <v>0.30134594236580936</v>
      </c>
      <c r="I81" s="43">
        <v>-0.23213376286097373</v>
      </c>
      <c r="J81" s="43">
        <v>0.30134594236580936</v>
      </c>
    </row>
    <row r="82" spans="1:10" x14ac:dyDescent="0.4">
      <c r="B82" s="43" t="s">
        <v>42</v>
      </c>
      <c r="C82" s="43">
        <v>3.8681236586709876E-2</v>
      </c>
      <c r="D82" s="43">
        <v>0.11228274278204782</v>
      </c>
      <c r="E82" s="43">
        <v>0.34449850109018154</v>
      </c>
      <c r="F82" s="43">
        <v>0.73085648021584682</v>
      </c>
      <c r="G82" s="43">
        <v>-0.18281474109768217</v>
      </c>
      <c r="H82" s="43">
        <v>0.26017721427110191</v>
      </c>
      <c r="I82" s="43">
        <v>-0.18281474109768217</v>
      </c>
      <c r="J82" s="43">
        <v>0.26017721427110191</v>
      </c>
    </row>
    <row r="83" spans="1:10" x14ac:dyDescent="0.4">
      <c r="B83" s="43" t="s">
        <v>44</v>
      </c>
      <c r="C83" s="43">
        <v>0.19523233360051814</v>
      </c>
      <c r="D83" s="43">
        <v>4.4135660861487999E-2</v>
      </c>
      <c r="E83" s="43">
        <v>4.4234600726433086</v>
      </c>
      <c r="F83" s="43">
        <v>1.6418520280174443E-5</v>
      </c>
      <c r="G83" s="43">
        <v>0.10816756201546701</v>
      </c>
      <c r="H83" s="43">
        <v>0.28229710518556927</v>
      </c>
      <c r="I83" s="43">
        <v>0.10816756201546701</v>
      </c>
      <c r="J83" s="43">
        <v>0.28229710518556927</v>
      </c>
    </row>
    <row r="84" spans="1:10" x14ac:dyDescent="0.4">
      <c r="B84" s="43" t="s">
        <v>7</v>
      </c>
      <c r="C84" s="43">
        <v>-3.4373002262559016E-2</v>
      </c>
      <c r="D84" s="43">
        <v>4.975829051155535E-2</v>
      </c>
      <c r="E84" s="43">
        <v>-0.69079950113190858</v>
      </c>
      <c r="F84" s="43">
        <v>0.4905435816351732</v>
      </c>
      <c r="G84" s="43">
        <v>-0.13252932559137498</v>
      </c>
      <c r="H84" s="43">
        <v>6.3783321066256934E-2</v>
      </c>
      <c r="I84" s="43">
        <v>-0.13252932559137498</v>
      </c>
      <c r="J84" s="43">
        <v>6.3783321066256934E-2</v>
      </c>
    </row>
    <row r="85" spans="1:10" x14ac:dyDescent="0.4">
      <c r="B85" s="43" t="s">
        <v>50</v>
      </c>
      <c r="C85" s="43">
        <v>0.16196792340806254</v>
      </c>
      <c r="D85" s="43">
        <v>5.8629150877761931E-2</v>
      </c>
      <c r="E85" s="43">
        <v>2.7625834756801342</v>
      </c>
      <c r="F85" s="43">
        <v>6.3042115330645106E-3</v>
      </c>
      <c r="G85" s="43">
        <v>4.6312384785506908E-2</v>
      </c>
      <c r="H85" s="43">
        <v>0.27762346203061816</v>
      </c>
      <c r="I85" s="43">
        <v>4.6312384785506908E-2</v>
      </c>
      <c r="J85" s="43">
        <v>0.27762346203061816</v>
      </c>
    </row>
    <row r="86" spans="1:10" x14ac:dyDescent="0.4">
      <c r="B86" s="43" t="s">
        <v>52</v>
      </c>
      <c r="C86" s="43">
        <v>-6.6820205018523413E-2</v>
      </c>
      <c r="D86" s="43">
        <v>3.6567984799613755E-2</v>
      </c>
      <c r="E86" s="43">
        <v>-1.827287048621536</v>
      </c>
      <c r="F86" s="43">
        <v>6.9242114618853851E-2</v>
      </c>
      <c r="G86" s="43">
        <v>-0.13895650436828816</v>
      </c>
      <c r="H86" s="43">
        <v>5.3160943312413195E-3</v>
      </c>
      <c r="I86" s="43">
        <v>-0.13895650436828816</v>
      </c>
      <c r="J86" s="43">
        <v>5.3160943312413195E-3</v>
      </c>
    </row>
    <row r="87" spans="1:10" x14ac:dyDescent="0.4">
      <c r="B87" s="43" t="s">
        <v>257</v>
      </c>
      <c r="C87" s="43">
        <v>-0.13278665668879983</v>
      </c>
      <c r="D87" s="43">
        <v>7.2225342366879344E-2</v>
      </c>
      <c r="E87" s="43">
        <v>-1.8385050501289464</v>
      </c>
      <c r="F87" s="43">
        <v>6.7565741132661464E-2</v>
      </c>
      <c r="G87" s="43">
        <v>-0.27526289502040957</v>
      </c>
      <c r="H87" s="43">
        <v>9.6895816428099468E-3</v>
      </c>
      <c r="I87" s="43">
        <v>-0.27526289502040957</v>
      </c>
      <c r="J87" s="43">
        <v>9.6895816428099468E-3</v>
      </c>
    </row>
    <row r="88" spans="1:10" x14ac:dyDescent="0.4">
      <c r="B88" s="43" t="s">
        <v>53</v>
      </c>
      <c r="C88" s="43">
        <v>3.9666197940774119E-2</v>
      </c>
      <c r="D88" s="43">
        <v>6.0582939701429993E-2</v>
      </c>
      <c r="E88" s="43">
        <v>0.65474204679172809</v>
      </c>
      <c r="F88" s="43">
        <v>0.51343409319556177</v>
      </c>
      <c r="G88" s="43">
        <v>-7.9843507003023062E-2</v>
      </c>
      <c r="H88" s="43">
        <v>0.15917590288457129</v>
      </c>
      <c r="I88" s="43">
        <v>-7.9843507003023062E-2</v>
      </c>
      <c r="J88" s="43">
        <v>0.15917590288457129</v>
      </c>
    </row>
    <row r="89" spans="1:10" x14ac:dyDescent="0.4">
      <c r="B89" s="43" t="s">
        <v>262</v>
      </c>
      <c r="C89" s="43">
        <v>0.26741294590932713</v>
      </c>
      <c r="D89" s="43">
        <v>5.3998833082646885E-2</v>
      </c>
      <c r="E89" s="43">
        <v>4.9521986058484515</v>
      </c>
      <c r="F89" s="43">
        <v>1.6277198199933934E-6</v>
      </c>
      <c r="G89" s="43">
        <v>0.16089146245506419</v>
      </c>
      <c r="H89" s="43">
        <v>0.37393442936359006</v>
      </c>
      <c r="I89" s="43">
        <v>0.16089146245506419</v>
      </c>
      <c r="J89" s="43">
        <v>0.37393442936359006</v>
      </c>
    </row>
    <row r="90" spans="1:10" ht="13.5" thickBot="1" x14ac:dyDescent="0.45">
      <c r="B90" s="44" t="s">
        <v>290</v>
      </c>
      <c r="C90" s="44">
        <v>0.32780747482749778</v>
      </c>
      <c r="D90" s="44">
        <v>0.10814061455509032</v>
      </c>
      <c r="E90" s="44">
        <v>3.0313076745139274</v>
      </c>
      <c r="F90" s="44">
        <v>2.7783556653571458E-3</v>
      </c>
      <c r="G90" s="44">
        <v>0.11448251896348433</v>
      </c>
      <c r="H90" s="44">
        <v>0.54113243069151129</v>
      </c>
      <c r="I90" s="44">
        <v>0.11448251896348433</v>
      </c>
      <c r="J90" s="44">
        <v>0.54113243069151129</v>
      </c>
    </row>
    <row r="91" spans="1:10" x14ac:dyDescent="0.4">
      <c r="B91" s="41"/>
      <c r="C91" s="41"/>
      <c r="D91" s="41"/>
      <c r="E91" s="41"/>
      <c r="F91" s="41"/>
      <c r="G91" s="41"/>
      <c r="H91" s="41"/>
      <c r="I91" s="41"/>
      <c r="J91" s="41"/>
    </row>
    <row r="92" spans="1:10" x14ac:dyDescent="0.4">
      <c r="A92" s="2" t="s">
        <v>433</v>
      </c>
      <c r="B92" s="41" t="s">
        <v>299</v>
      </c>
      <c r="C92" s="41"/>
      <c r="D92" s="41"/>
      <c r="E92" s="41"/>
      <c r="F92" s="41"/>
      <c r="G92" s="41"/>
      <c r="H92" s="41"/>
      <c r="I92" s="41"/>
      <c r="J92" s="41"/>
    </row>
    <row r="93" spans="1:10" ht="13.5" thickBot="1" x14ac:dyDescent="0.45">
      <c r="B93" s="41"/>
      <c r="C93" s="41"/>
      <c r="D93" s="41"/>
      <c r="E93" s="41"/>
      <c r="F93" s="41"/>
      <c r="G93" s="41"/>
      <c r="H93" s="41"/>
      <c r="I93" s="41"/>
      <c r="J93" s="41"/>
    </row>
    <row r="94" spans="1:10" x14ac:dyDescent="0.4">
      <c r="B94" s="42" t="s">
        <v>300</v>
      </c>
      <c r="C94" s="42"/>
      <c r="D94" s="41"/>
      <c r="E94" s="41"/>
      <c r="F94" s="41"/>
      <c r="G94" s="41"/>
      <c r="H94" s="41"/>
      <c r="I94" s="41"/>
      <c r="J94" s="41"/>
    </row>
    <row r="95" spans="1:10" x14ac:dyDescent="0.4">
      <c r="B95" s="43" t="s">
        <v>301</v>
      </c>
      <c r="C95" s="43">
        <v>0.74750636327810349</v>
      </c>
      <c r="D95" s="41"/>
      <c r="E95" s="41"/>
      <c r="F95" s="41"/>
      <c r="G95" s="41"/>
      <c r="H95" s="41"/>
      <c r="I95" s="41"/>
      <c r="J95" s="41"/>
    </row>
    <row r="96" spans="1:10" x14ac:dyDescent="0.4">
      <c r="B96" s="43" t="s">
        <v>302</v>
      </c>
      <c r="C96" s="43">
        <v>0.55876576314125603</v>
      </c>
      <c r="D96" s="41"/>
      <c r="E96" s="41"/>
      <c r="F96" s="41"/>
      <c r="G96" s="41"/>
      <c r="H96" s="41"/>
      <c r="I96" s="41"/>
      <c r="J96" s="41"/>
    </row>
    <row r="97" spans="2:10" x14ac:dyDescent="0.4">
      <c r="B97" s="43" t="s">
        <v>303</v>
      </c>
      <c r="C97" s="43">
        <v>0.53542003632333302</v>
      </c>
      <c r="D97" s="41"/>
      <c r="E97" s="41"/>
      <c r="F97" s="41"/>
      <c r="G97" s="41"/>
      <c r="H97" s="41"/>
      <c r="I97" s="41"/>
      <c r="J97" s="41"/>
    </row>
    <row r="98" spans="2:10" x14ac:dyDescent="0.4">
      <c r="B98" s="43" t="s">
        <v>304</v>
      </c>
      <c r="C98" s="43">
        <v>0.60882820035833773</v>
      </c>
      <c r="D98" s="41"/>
      <c r="E98" s="41"/>
      <c r="F98" s="41"/>
      <c r="G98" s="41"/>
      <c r="H98" s="41"/>
      <c r="I98" s="41"/>
      <c r="J98" s="41"/>
    </row>
    <row r="99" spans="2:10" ht="13.5" thickBot="1" x14ac:dyDescent="0.45">
      <c r="B99" s="44" t="s">
        <v>305</v>
      </c>
      <c r="C99" s="44">
        <v>200</v>
      </c>
      <c r="D99" s="41"/>
      <c r="E99" s="41"/>
      <c r="F99" s="41"/>
      <c r="G99" s="41"/>
      <c r="H99" s="41"/>
      <c r="I99" s="41"/>
      <c r="J99" s="41"/>
    </row>
    <row r="100" spans="2:10" x14ac:dyDescent="0.4">
      <c r="B100" s="41"/>
      <c r="C100" s="41"/>
      <c r="D100" s="41"/>
      <c r="E100" s="41"/>
      <c r="F100" s="41"/>
      <c r="G100" s="41"/>
      <c r="H100" s="41"/>
      <c r="I100" s="41"/>
      <c r="J100" s="41"/>
    </row>
    <row r="101" spans="2:10" ht="13.5" thickBot="1" x14ac:dyDescent="0.45">
      <c r="B101" s="41" t="s">
        <v>306</v>
      </c>
      <c r="C101" s="41"/>
      <c r="D101" s="41"/>
      <c r="E101" s="41"/>
      <c r="F101" s="41"/>
      <c r="G101" s="41"/>
      <c r="H101" s="41"/>
      <c r="I101" s="41"/>
      <c r="J101" s="41"/>
    </row>
    <row r="102" spans="2:10" x14ac:dyDescent="0.4">
      <c r="B102" s="45"/>
      <c r="C102" s="45" t="s">
        <v>311</v>
      </c>
      <c r="D102" s="45" t="s">
        <v>312</v>
      </c>
      <c r="E102" s="45" t="s">
        <v>313</v>
      </c>
      <c r="F102" s="45" t="s">
        <v>314</v>
      </c>
      <c r="G102" s="45" t="s">
        <v>315</v>
      </c>
      <c r="H102" s="41"/>
      <c r="I102" s="41"/>
      <c r="J102" s="41"/>
    </row>
    <row r="103" spans="2:10" x14ac:dyDescent="0.4">
      <c r="B103" s="43" t="s">
        <v>307</v>
      </c>
      <c r="C103" s="43">
        <v>10</v>
      </c>
      <c r="D103" s="43">
        <v>88.718034042753004</v>
      </c>
      <c r="E103" s="43">
        <v>8.8718034042753011</v>
      </c>
      <c r="F103" s="43">
        <v>23.93439139844131</v>
      </c>
      <c r="G103" s="43">
        <v>9.8038728148594328E-29</v>
      </c>
      <c r="H103" s="41"/>
      <c r="I103" s="41"/>
      <c r="J103" s="41"/>
    </row>
    <row r="104" spans="2:10" x14ac:dyDescent="0.4">
      <c r="B104" s="43" t="s">
        <v>308</v>
      </c>
      <c r="C104" s="43">
        <v>189</v>
      </c>
      <c r="D104" s="43">
        <v>70.056965957247144</v>
      </c>
      <c r="E104" s="43">
        <v>0.37067177755157221</v>
      </c>
      <c r="F104" s="43"/>
      <c r="G104" s="43"/>
      <c r="H104" s="41"/>
      <c r="I104" s="41"/>
      <c r="J104" s="41"/>
    </row>
    <row r="105" spans="2:10" ht="13.5" thickBot="1" x14ac:dyDescent="0.45">
      <c r="B105" s="44" t="s">
        <v>309</v>
      </c>
      <c r="C105" s="44">
        <v>199</v>
      </c>
      <c r="D105" s="44">
        <v>158.77500000000015</v>
      </c>
      <c r="E105" s="44"/>
      <c r="F105" s="44"/>
      <c r="G105" s="44"/>
      <c r="H105" s="41"/>
      <c r="I105" s="41"/>
      <c r="J105" s="41"/>
    </row>
    <row r="106" spans="2:10" ht="13.5" thickBot="1" x14ac:dyDescent="0.45">
      <c r="B106" s="41"/>
      <c r="C106" s="41"/>
      <c r="D106" s="41"/>
      <c r="E106" s="41"/>
      <c r="F106" s="41"/>
      <c r="G106" s="41"/>
      <c r="H106" s="41"/>
      <c r="I106" s="41"/>
      <c r="J106" s="41"/>
    </row>
    <row r="107" spans="2:10" x14ac:dyDescent="0.4">
      <c r="B107" s="45"/>
      <c r="C107" s="45" t="s">
        <v>316</v>
      </c>
      <c r="D107" s="45" t="s">
        <v>304</v>
      </c>
      <c r="E107" s="45" t="s">
        <v>317</v>
      </c>
      <c r="F107" s="45" t="s">
        <v>318</v>
      </c>
      <c r="G107" s="45" t="s">
        <v>319</v>
      </c>
      <c r="H107" s="45" t="s">
        <v>320</v>
      </c>
      <c r="I107" s="45" t="s">
        <v>321</v>
      </c>
      <c r="J107" s="45" t="s">
        <v>322</v>
      </c>
    </row>
    <row r="108" spans="2:10" x14ac:dyDescent="0.4">
      <c r="B108" s="43" t="s">
        <v>310</v>
      </c>
      <c r="C108" s="43">
        <v>4.141034031081289</v>
      </c>
      <c r="D108" s="43">
        <v>0.53573082170871589</v>
      </c>
      <c r="E108" s="43">
        <v>7.7296915974956271</v>
      </c>
      <c r="F108" s="43">
        <v>6.1982557131900171E-13</v>
      </c>
      <c r="G108" s="43">
        <v>3.0842540484566578</v>
      </c>
      <c r="H108" s="43">
        <v>5.1978140137059201</v>
      </c>
      <c r="I108" s="43">
        <v>3.0842540484566578</v>
      </c>
      <c r="J108" s="43">
        <v>5.1978140137059201</v>
      </c>
    </row>
    <row r="109" spans="2:10" x14ac:dyDescent="0.4">
      <c r="B109" s="43" t="s">
        <v>256</v>
      </c>
      <c r="C109" s="43">
        <v>5.6560899650624476E-2</v>
      </c>
      <c r="D109" s="43">
        <v>1.1130158254637109E-2</v>
      </c>
      <c r="E109" s="43">
        <v>5.0817695810443446</v>
      </c>
      <c r="F109" s="43">
        <v>8.9455114262050149E-7</v>
      </c>
      <c r="G109" s="43">
        <v>3.4605604247926844E-2</v>
      </c>
      <c r="H109" s="43">
        <v>7.8516195053322108E-2</v>
      </c>
      <c r="I109" s="43">
        <v>3.4605604247926844E-2</v>
      </c>
      <c r="J109" s="43">
        <v>7.8516195053322108E-2</v>
      </c>
    </row>
    <row r="110" spans="2:10" x14ac:dyDescent="0.4">
      <c r="B110" s="43" t="s">
        <v>42</v>
      </c>
      <c r="C110" s="43">
        <v>3.6637713115749523E-2</v>
      </c>
      <c r="D110" s="43">
        <v>0.11172124399737557</v>
      </c>
      <c r="E110" s="43">
        <v>0.32793864268652589</v>
      </c>
      <c r="F110" s="137">
        <v>0.74332105355636846</v>
      </c>
      <c r="G110" s="43">
        <v>-0.1837430630243661</v>
      </c>
      <c r="H110" s="43">
        <v>0.25701848925586512</v>
      </c>
      <c r="I110" s="43">
        <v>-0.1837430630243661</v>
      </c>
      <c r="J110" s="43">
        <v>0.25701848925586512</v>
      </c>
    </row>
    <row r="111" spans="2:10" x14ac:dyDescent="0.4">
      <c r="B111" s="43" t="s">
        <v>44</v>
      </c>
      <c r="C111" s="43">
        <v>0.19315971454816844</v>
      </c>
      <c r="D111" s="43">
        <v>4.3278913311730997E-2</v>
      </c>
      <c r="E111" s="43">
        <v>4.4631368897104773</v>
      </c>
      <c r="F111" s="43">
        <v>1.3857522200568035E-5</v>
      </c>
      <c r="G111" s="43">
        <v>0.10778794312066706</v>
      </c>
      <c r="H111" s="43">
        <v>0.27853148597566979</v>
      </c>
      <c r="I111" s="43">
        <v>0.10778794312066706</v>
      </c>
      <c r="J111" s="43">
        <v>0.27853148597566979</v>
      </c>
    </row>
    <row r="112" spans="2:10" x14ac:dyDescent="0.4">
      <c r="B112" s="43" t="s">
        <v>7</v>
      </c>
      <c r="C112" s="43">
        <v>-3.5137918268254666E-2</v>
      </c>
      <c r="D112" s="43">
        <v>4.9545502720441996E-2</v>
      </c>
      <c r="E112" s="43">
        <v>-0.7092050002301642</v>
      </c>
      <c r="F112" s="43">
        <v>0.47907120924680247</v>
      </c>
      <c r="G112" s="43">
        <v>-0.13287113312611742</v>
      </c>
      <c r="H112" s="43">
        <v>6.2595296589608079E-2</v>
      </c>
      <c r="I112" s="43">
        <v>-0.13287113312611742</v>
      </c>
      <c r="J112" s="43">
        <v>6.2595296589608079E-2</v>
      </c>
    </row>
    <row r="113" spans="1:10" x14ac:dyDescent="0.4">
      <c r="B113" s="43" t="s">
        <v>50</v>
      </c>
      <c r="C113" s="43">
        <v>0.1667880093449059</v>
      </c>
      <c r="D113" s="43">
        <v>5.5384332137384376E-2</v>
      </c>
      <c r="E113" s="43">
        <v>3.0114655699228723</v>
      </c>
      <c r="F113" s="43">
        <v>2.9554779818692749E-3</v>
      </c>
      <c r="G113" s="43">
        <v>5.7537148311480255E-2</v>
      </c>
      <c r="H113" s="43">
        <v>0.27603887037833152</v>
      </c>
      <c r="I113" s="43">
        <v>5.7537148311480255E-2</v>
      </c>
      <c r="J113" s="43">
        <v>0.27603887037833152</v>
      </c>
    </row>
    <row r="114" spans="1:10" x14ac:dyDescent="0.4">
      <c r="B114" s="43" t="s">
        <v>52</v>
      </c>
      <c r="C114" s="43">
        <v>-6.4217012006796664E-2</v>
      </c>
      <c r="D114" s="43">
        <v>3.5037922178832608E-2</v>
      </c>
      <c r="E114" s="43">
        <v>-1.8327859648478804</v>
      </c>
      <c r="F114" s="43">
        <v>6.8407749755219197E-2</v>
      </c>
      <c r="G114" s="43">
        <v>-0.13333264487863875</v>
      </c>
      <c r="H114" s="43">
        <v>4.8986208650454166E-3</v>
      </c>
      <c r="I114" s="43">
        <v>-0.13333264487863875</v>
      </c>
      <c r="J114" s="43">
        <v>4.8986208650454166E-3</v>
      </c>
    </row>
    <row r="115" spans="1:10" x14ac:dyDescent="0.4">
      <c r="B115" s="43" t="s">
        <v>257</v>
      </c>
      <c r="C115" s="43">
        <v>-0.13560318714460481</v>
      </c>
      <c r="D115" s="43">
        <v>7.1205282798544545E-2</v>
      </c>
      <c r="E115" s="43">
        <v>-1.9043978454275106</v>
      </c>
      <c r="F115" s="43">
        <v>5.8377253653013279E-2</v>
      </c>
      <c r="G115" s="43">
        <v>-0.2760623775989135</v>
      </c>
      <c r="H115" s="43">
        <v>4.856003309703899E-3</v>
      </c>
      <c r="I115" s="43">
        <v>-0.2760623775989135</v>
      </c>
      <c r="J115" s="43">
        <v>4.856003309703899E-3</v>
      </c>
    </row>
    <row r="116" spans="1:10" x14ac:dyDescent="0.4">
      <c r="B116" s="43" t="s">
        <v>53</v>
      </c>
      <c r="C116" s="43">
        <v>4.4953709208314971E-2</v>
      </c>
      <c r="D116" s="43">
        <v>5.6810324413757482E-2</v>
      </c>
      <c r="E116" s="43">
        <v>0.79129471046338096</v>
      </c>
      <c r="F116" s="43">
        <v>0.42976393878956298</v>
      </c>
      <c r="G116" s="43">
        <v>-6.7110057172318383E-2</v>
      </c>
      <c r="H116" s="43">
        <v>0.15701747558894832</v>
      </c>
      <c r="I116" s="43">
        <v>-6.7110057172318383E-2</v>
      </c>
      <c r="J116" s="43">
        <v>0.15701747558894832</v>
      </c>
    </row>
    <row r="117" spans="1:10" x14ac:dyDescent="0.4">
      <c r="B117" s="43" t="s">
        <v>262</v>
      </c>
      <c r="C117" s="43">
        <v>0.26689091456336528</v>
      </c>
      <c r="D117" s="43">
        <v>5.3826726935492855E-2</v>
      </c>
      <c r="E117" s="43">
        <v>4.9583344512701517</v>
      </c>
      <c r="F117" s="43">
        <v>1.576753089987271E-6</v>
      </c>
      <c r="G117" s="43">
        <v>0.16071257788637089</v>
      </c>
      <c r="H117" s="43">
        <v>0.37306925124035967</v>
      </c>
      <c r="I117" s="43">
        <v>0.16071257788637089</v>
      </c>
      <c r="J117" s="43">
        <v>0.37306925124035967</v>
      </c>
    </row>
    <row r="118" spans="1:10" ht="13.5" thickBot="1" x14ac:dyDescent="0.45">
      <c r="B118" s="44" t="s">
        <v>290</v>
      </c>
      <c r="C118" s="44">
        <v>0.32647087230060334</v>
      </c>
      <c r="D118" s="44">
        <v>0.10774706370466393</v>
      </c>
      <c r="E118" s="44">
        <v>3.0299746561582799</v>
      </c>
      <c r="F118" s="44">
        <v>2.7881806166197638E-3</v>
      </c>
      <c r="G118" s="44">
        <v>0.11392954464934557</v>
      </c>
      <c r="H118" s="44">
        <v>0.53901219995186112</v>
      </c>
      <c r="I118" s="44">
        <v>0.11392954464934557</v>
      </c>
      <c r="J118" s="44">
        <v>0.53901219995186112</v>
      </c>
    </row>
    <row r="119" spans="1:10" x14ac:dyDescent="0.4">
      <c r="B119" s="41"/>
      <c r="C119" s="41"/>
      <c r="D119" s="41"/>
      <c r="E119" s="41"/>
      <c r="F119" s="41"/>
      <c r="G119" s="41"/>
      <c r="H119" s="41"/>
      <c r="I119" s="41"/>
      <c r="J119" s="41"/>
    </row>
    <row r="120" spans="1:10" x14ac:dyDescent="0.4">
      <c r="A120" s="2" t="s">
        <v>437</v>
      </c>
      <c r="B120" s="41" t="s">
        <v>299</v>
      </c>
      <c r="C120" s="41"/>
      <c r="D120" s="41"/>
      <c r="E120" s="41"/>
      <c r="F120" s="41"/>
      <c r="G120" s="41"/>
      <c r="H120" s="41"/>
      <c r="I120" s="41"/>
      <c r="J120" s="41"/>
    </row>
    <row r="121" spans="1:10" ht="13.5" thickBot="1" x14ac:dyDescent="0.45">
      <c r="B121" s="41"/>
      <c r="C121" s="41"/>
      <c r="D121" s="41"/>
      <c r="E121" s="41"/>
      <c r="F121" s="41"/>
      <c r="G121" s="41"/>
      <c r="H121" s="41"/>
      <c r="I121" s="41"/>
      <c r="J121" s="41"/>
    </row>
    <row r="122" spans="1:10" x14ac:dyDescent="0.4">
      <c r="B122" s="42" t="s">
        <v>300</v>
      </c>
      <c r="C122" s="42"/>
      <c r="D122" s="41"/>
      <c r="E122" s="41"/>
      <c r="F122" s="41"/>
      <c r="G122" s="41"/>
      <c r="H122" s="41"/>
      <c r="I122" s="41"/>
      <c r="J122" s="41"/>
    </row>
    <row r="123" spans="1:10" x14ac:dyDescent="0.4">
      <c r="B123" s="43" t="s">
        <v>301</v>
      </c>
      <c r="C123" s="43">
        <v>0.74733840690315656</v>
      </c>
      <c r="D123" s="41"/>
      <c r="E123" s="41"/>
      <c r="F123" s="41"/>
      <c r="G123" s="41"/>
      <c r="H123" s="41"/>
      <c r="I123" s="41"/>
      <c r="J123" s="41"/>
    </row>
    <row r="124" spans="1:10" x14ac:dyDescent="0.4">
      <c r="B124" s="43" t="s">
        <v>302</v>
      </c>
      <c r="C124" s="43">
        <v>0.55851469443254798</v>
      </c>
      <c r="D124" s="41"/>
      <c r="E124" s="41"/>
      <c r="F124" s="41"/>
      <c r="G124" s="41"/>
      <c r="H124" s="41"/>
      <c r="I124" s="41"/>
      <c r="J124" s="41"/>
    </row>
    <row r="125" spans="1:10" x14ac:dyDescent="0.4">
      <c r="B125" s="43" t="s">
        <v>303</v>
      </c>
      <c r="C125" s="43">
        <v>0.53760223258987927</v>
      </c>
      <c r="D125" s="41"/>
      <c r="E125" s="41"/>
      <c r="F125" s="41"/>
      <c r="G125" s="41"/>
      <c r="H125" s="41"/>
      <c r="I125" s="41"/>
      <c r="J125" s="41"/>
    </row>
    <row r="126" spans="1:10" x14ac:dyDescent="0.4">
      <c r="B126" s="43" t="s">
        <v>304</v>
      </c>
      <c r="C126" s="43">
        <v>0.60739664224273482</v>
      </c>
      <c r="D126" s="41"/>
      <c r="E126" s="41"/>
      <c r="F126" s="41"/>
      <c r="G126" s="41"/>
      <c r="H126" s="41"/>
      <c r="I126" s="41"/>
      <c r="J126" s="41"/>
    </row>
    <row r="127" spans="1:10" ht="13.5" thickBot="1" x14ac:dyDescent="0.45">
      <c r="B127" s="44" t="s">
        <v>305</v>
      </c>
      <c r="C127" s="44">
        <v>200</v>
      </c>
      <c r="D127" s="41"/>
      <c r="E127" s="41"/>
      <c r="F127" s="41"/>
      <c r="G127" s="41"/>
      <c r="H127" s="41"/>
      <c r="I127" s="41"/>
      <c r="J127" s="41"/>
    </row>
    <row r="128" spans="1:10" x14ac:dyDescent="0.4">
      <c r="B128" s="41"/>
      <c r="C128" s="41"/>
      <c r="D128" s="41"/>
      <c r="E128" s="41"/>
      <c r="F128" s="41"/>
      <c r="G128" s="41"/>
      <c r="H128" s="41"/>
      <c r="I128" s="41"/>
      <c r="J128" s="41"/>
    </row>
    <row r="129" spans="2:10" ht="13.5" thickBot="1" x14ac:dyDescent="0.45">
      <c r="B129" s="41" t="s">
        <v>306</v>
      </c>
      <c r="C129" s="41"/>
      <c r="D129" s="41"/>
      <c r="E129" s="41"/>
      <c r="F129" s="41"/>
      <c r="G129" s="41"/>
      <c r="H129" s="41"/>
      <c r="I129" s="41"/>
      <c r="J129" s="41"/>
    </row>
    <row r="130" spans="2:10" x14ac:dyDescent="0.4">
      <c r="B130" s="45"/>
      <c r="C130" s="45" t="s">
        <v>311</v>
      </c>
      <c r="D130" s="45" t="s">
        <v>312</v>
      </c>
      <c r="E130" s="45" t="s">
        <v>313</v>
      </c>
      <c r="F130" s="45" t="s">
        <v>314</v>
      </c>
      <c r="G130" s="45" t="s">
        <v>315</v>
      </c>
      <c r="H130" s="41"/>
      <c r="I130" s="41"/>
      <c r="J130" s="41"/>
    </row>
    <row r="131" spans="2:10" x14ac:dyDescent="0.4">
      <c r="B131" s="43" t="s">
        <v>307</v>
      </c>
      <c r="C131" s="43">
        <v>9</v>
      </c>
      <c r="D131" s="43">
        <v>88.678170608527893</v>
      </c>
      <c r="E131" s="43">
        <v>9.8531300676142095</v>
      </c>
      <c r="F131" s="43">
        <v>26.707266635293099</v>
      </c>
      <c r="G131" s="43">
        <v>1.9326309734870404E-29</v>
      </c>
      <c r="H131" s="41"/>
      <c r="I131" s="41"/>
      <c r="J131" s="41"/>
    </row>
    <row r="132" spans="2:10" x14ac:dyDescent="0.4">
      <c r="B132" s="43" t="s">
        <v>308</v>
      </c>
      <c r="C132" s="43">
        <v>190</v>
      </c>
      <c r="D132" s="43">
        <v>70.096829391472255</v>
      </c>
      <c r="E132" s="43">
        <v>0.36893068100774873</v>
      </c>
      <c r="F132" s="43"/>
      <c r="G132" s="43"/>
      <c r="H132" s="41"/>
      <c r="I132" s="41"/>
      <c r="J132" s="41"/>
    </row>
    <row r="133" spans="2:10" ht="13.5" thickBot="1" x14ac:dyDescent="0.45">
      <c r="B133" s="44" t="s">
        <v>309</v>
      </c>
      <c r="C133" s="44">
        <v>199</v>
      </c>
      <c r="D133" s="44">
        <v>158.77500000000015</v>
      </c>
      <c r="E133" s="44"/>
      <c r="F133" s="44"/>
      <c r="G133" s="44"/>
      <c r="H133" s="41"/>
      <c r="I133" s="41"/>
      <c r="J133" s="41"/>
    </row>
    <row r="134" spans="2:10" ht="13.5" thickBot="1" x14ac:dyDescent="0.45">
      <c r="B134" s="41"/>
      <c r="C134" s="41"/>
      <c r="D134" s="41"/>
      <c r="E134" s="41"/>
      <c r="F134" s="41"/>
      <c r="G134" s="41"/>
      <c r="H134" s="41"/>
      <c r="I134" s="41"/>
      <c r="J134" s="41"/>
    </row>
    <row r="135" spans="2:10" x14ac:dyDescent="0.4">
      <c r="B135" s="45"/>
      <c r="C135" s="45" t="s">
        <v>316</v>
      </c>
      <c r="D135" s="45" t="s">
        <v>304</v>
      </c>
      <c r="E135" s="45" t="s">
        <v>317</v>
      </c>
      <c r="F135" s="45" t="s">
        <v>318</v>
      </c>
      <c r="G135" s="45" t="s">
        <v>319</v>
      </c>
      <c r="H135" s="45" t="s">
        <v>320</v>
      </c>
      <c r="I135" s="45" t="s">
        <v>321</v>
      </c>
      <c r="J135" s="45" t="s">
        <v>322</v>
      </c>
    </row>
    <row r="136" spans="2:10" x14ac:dyDescent="0.4">
      <c r="B136" s="43" t="s">
        <v>310</v>
      </c>
      <c r="C136" s="43">
        <v>4.1342164327476834</v>
      </c>
      <c r="D136" s="43">
        <v>0.53406856915328149</v>
      </c>
      <c r="E136" s="43">
        <v>7.7409843445797941</v>
      </c>
      <c r="F136" s="43">
        <v>5.6914817121451073E-13</v>
      </c>
      <c r="G136" s="43">
        <v>3.0807511289717189</v>
      </c>
      <c r="H136" s="43">
        <v>5.1876817365236478</v>
      </c>
      <c r="I136" s="43">
        <v>3.0807511289717189</v>
      </c>
      <c r="J136" s="43">
        <v>5.1876817365236478</v>
      </c>
    </row>
    <row r="137" spans="2:10" x14ac:dyDescent="0.4">
      <c r="B137" s="43" t="s">
        <v>256</v>
      </c>
      <c r="C137" s="43">
        <v>5.707901676386519E-2</v>
      </c>
      <c r="D137" s="43">
        <v>1.0991547390956096E-2</v>
      </c>
      <c r="E137" s="43">
        <v>5.1929919176648509</v>
      </c>
      <c r="F137" s="43">
        <v>5.2994781989211864E-7</v>
      </c>
      <c r="G137" s="43">
        <v>3.5397879771401283E-2</v>
      </c>
      <c r="H137" s="43">
        <v>7.8760153756329096E-2</v>
      </c>
      <c r="I137" s="43">
        <v>3.5397879771401283E-2</v>
      </c>
      <c r="J137" s="43">
        <v>7.8760153756329096E-2</v>
      </c>
    </row>
    <row r="138" spans="2:10" x14ac:dyDescent="0.4">
      <c r="B138" s="43" t="s">
        <v>44</v>
      </c>
      <c r="C138" s="43">
        <v>0.19455237531886752</v>
      </c>
      <c r="D138" s="43">
        <v>4.2968784584203577E-2</v>
      </c>
      <c r="E138" s="43">
        <v>4.5277607268042193</v>
      </c>
      <c r="F138" s="43">
        <v>1.0503847013060531E-5</v>
      </c>
      <c r="G138" s="43">
        <v>0.1097952367801824</v>
      </c>
      <c r="H138" s="43">
        <v>0.27930951385755265</v>
      </c>
      <c r="I138" s="43">
        <v>0.1097952367801824</v>
      </c>
      <c r="J138" s="43">
        <v>0.27930951385755265</v>
      </c>
    </row>
    <row r="139" spans="2:10" x14ac:dyDescent="0.4">
      <c r="B139" s="43" t="s">
        <v>7</v>
      </c>
      <c r="C139" s="43">
        <v>-3.5665351919414258E-2</v>
      </c>
      <c r="D139" s="43">
        <v>4.9402954686378404E-2</v>
      </c>
      <c r="E139" s="43">
        <v>-0.72192750708588815</v>
      </c>
      <c r="F139" s="137">
        <v>0.47122657841511428</v>
      </c>
      <c r="G139" s="43">
        <v>-0.1331140723124295</v>
      </c>
      <c r="H139" s="43">
        <v>6.1783368473600976E-2</v>
      </c>
      <c r="I139" s="43">
        <v>-0.1331140723124295</v>
      </c>
      <c r="J139" s="43">
        <v>6.1783368473600976E-2</v>
      </c>
    </row>
    <row r="140" spans="2:10" x14ac:dyDescent="0.4">
      <c r="B140" s="43" t="s">
        <v>50</v>
      </c>
      <c r="C140" s="43">
        <v>0.17126895042698412</v>
      </c>
      <c r="D140" s="43">
        <v>5.3546141345168968E-2</v>
      </c>
      <c r="E140" s="43">
        <v>3.1985302045006518</v>
      </c>
      <c r="F140" s="43">
        <v>1.6184931335709715E-3</v>
      </c>
      <c r="G140" s="43">
        <v>6.5647677586212649E-2</v>
      </c>
      <c r="H140" s="43">
        <v>0.27689022326775559</v>
      </c>
      <c r="I140" s="43">
        <v>6.5647677586212649E-2</v>
      </c>
      <c r="J140" s="43">
        <v>0.27689022326775559</v>
      </c>
    </row>
    <row r="141" spans="2:10" x14ac:dyDescent="0.4">
      <c r="B141" s="43" t="s">
        <v>52</v>
      </c>
      <c r="C141" s="43">
        <v>-6.6489710102905025E-2</v>
      </c>
      <c r="D141" s="43">
        <v>3.4264948507293946E-2</v>
      </c>
      <c r="E141" s="43">
        <v>-1.9404584859875516</v>
      </c>
      <c r="F141" s="43">
        <v>5.3803955374072301E-2</v>
      </c>
      <c r="G141" s="43">
        <v>-0.13407828668836613</v>
      </c>
      <c r="H141" s="43">
        <v>1.0988664825560962E-3</v>
      </c>
      <c r="I141" s="43">
        <v>-0.13407828668836613</v>
      </c>
      <c r="J141" s="43">
        <v>1.0988664825560962E-3</v>
      </c>
    </row>
    <row r="142" spans="2:10" x14ac:dyDescent="0.4">
      <c r="B142" s="43" t="s">
        <v>257</v>
      </c>
      <c r="C142" s="43">
        <v>-0.13152906455612914</v>
      </c>
      <c r="D142" s="43">
        <v>6.9948268524157892E-2</v>
      </c>
      <c r="E142" s="43">
        <v>-1.8803762742276204</v>
      </c>
      <c r="F142" s="43">
        <v>6.1586961034711216E-2</v>
      </c>
      <c r="G142" s="43">
        <v>-0.26950399550222592</v>
      </c>
      <c r="H142" s="43">
        <v>6.4458663899676638E-3</v>
      </c>
      <c r="I142" s="43">
        <v>-0.26950399550222592</v>
      </c>
      <c r="J142" s="43">
        <v>6.4458663899676638E-3</v>
      </c>
    </row>
    <row r="143" spans="2:10" x14ac:dyDescent="0.4">
      <c r="B143" s="43" t="s">
        <v>53</v>
      </c>
      <c r="C143" s="43">
        <v>4.1370713002921479E-2</v>
      </c>
      <c r="D143" s="43">
        <v>5.5618708043149723E-2</v>
      </c>
      <c r="E143" s="43">
        <v>0.7438272922633431</v>
      </c>
      <c r="F143" s="43">
        <v>0.45789982781508276</v>
      </c>
      <c r="G143" s="43">
        <v>-6.8338756058694439E-2</v>
      </c>
      <c r="H143" s="43">
        <v>0.15108018206453738</v>
      </c>
      <c r="I143" s="43">
        <v>-6.8338756058694439E-2</v>
      </c>
      <c r="J143" s="43">
        <v>0.15108018206453738</v>
      </c>
    </row>
    <row r="144" spans="2:10" x14ac:dyDescent="0.4">
      <c r="B144" s="43" t="s">
        <v>262</v>
      </c>
      <c r="C144" s="43">
        <v>0.26638944416032873</v>
      </c>
      <c r="D144" s="43">
        <v>5.3678488168827539E-2</v>
      </c>
      <c r="E144" s="43">
        <v>4.9626852999751181</v>
      </c>
      <c r="F144" s="43">
        <v>1.539829787822358E-6</v>
      </c>
      <c r="G144" s="43">
        <v>0.16050711348009236</v>
      </c>
      <c r="H144" s="43">
        <v>0.37227177484056506</v>
      </c>
      <c r="I144" s="43">
        <v>0.16050711348009236</v>
      </c>
      <c r="J144" s="43">
        <v>0.37227177484056506</v>
      </c>
    </row>
    <row r="145" spans="1:10" ht="13.5" thickBot="1" x14ac:dyDescent="0.45">
      <c r="B145" s="44" t="s">
        <v>290</v>
      </c>
      <c r="C145" s="44">
        <v>0.33490516729660841</v>
      </c>
      <c r="D145" s="44">
        <v>0.10438645637589634</v>
      </c>
      <c r="E145" s="44">
        <v>3.2083201109022479</v>
      </c>
      <c r="F145" s="44">
        <v>1.5671498962571973E-3</v>
      </c>
      <c r="G145" s="44">
        <v>0.12899994027590225</v>
      </c>
      <c r="H145" s="44">
        <v>0.54081039431731459</v>
      </c>
      <c r="I145" s="44">
        <v>0.12899994027590225</v>
      </c>
      <c r="J145" s="44">
        <v>0.54081039431731459</v>
      </c>
    </row>
    <row r="146" spans="1:10" x14ac:dyDescent="0.4">
      <c r="B146" s="41"/>
      <c r="C146" s="41"/>
      <c r="D146" s="41"/>
      <c r="E146" s="41"/>
      <c r="F146" s="41"/>
      <c r="G146" s="41"/>
      <c r="H146" s="41"/>
      <c r="I146" s="41"/>
      <c r="J146" s="41"/>
    </row>
    <row r="147" spans="1:10" x14ac:dyDescent="0.4">
      <c r="A147" s="2" t="s">
        <v>436</v>
      </c>
      <c r="B147" s="41" t="s">
        <v>299</v>
      </c>
      <c r="C147" s="41"/>
      <c r="D147" s="41"/>
      <c r="E147" s="41"/>
      <c r="F147" s="41"/>
      <c r="G147" s="41"/>
      <c r="H147" s="41"/>
      <c r="I147" s="41"/>
      <c r="J147" s="41"/>
    </row>
    <row r="148" spans="1:10" ht="13.5" thickBot="1" x14ac:dyDescent="0.45">
      <c r="B148" s="41"/>
      <c r="C148" s="41"/>
      <c r="D148" s="41"/>
      <c r="E148" s="41"/>
      <c r="F148" s="41"/>
      <c r="G148" s="41"/>
      <c r="H148" s="41"/>
      <c r="I148" s="41"/>
      <c r="J148" s="41"/>
    </row>
    <row r="149" spans="1:10" x14ac:dyDescent="0.4">
      <c r="B149" s="42" t="s">
        <v>300</v>
      </c>
      <c r="C149" s="42"/>
      <c r="D149" s="41"/>
      <c r="E149" s="41"/>
      <c r="F149" s="41"/>
      <c r="G149" s="41"/>
      <c r="H149" s="41"/>
      <c r="I149" s="41"/>
      <c r="J149" s="41"/>
    </row>
    <row r="150" spans="1:10" x14ac:dyDescent="0.4">
      <c r="B150" s="43" t="s">
        <v>301</v>
      </c>
      <c r="C150" s="43">
        <v>0.7465277480245528</v>
      </c>
      <c r="D150" s="41"/>
      <c r="E150" s="41"/>
      <c r="F150" s="41"/>
      <c r="G150" s="41"/>
      <c r="H150" s="41"/>
      <c r="I150" s="41"/>
      <c r="J150" s="41"/>
    </row>
    <row r="151" spans="1:10" x14ac:dyDescent="0.4">
      <c r="B151" s="43" t="s">
        <v>302</v>
      </c>
      <c r="C151" s="43">
        <v>0.55730367857061014</v>
      </c>
      <c r="D151" s="41"/>
      <c r="E151" s="41"/>
      <c r="F151" s="41"/>
      <c r="G151" s="41"/>
      <c r="H151" s="41"/>
      <c r="I151" s="41"/>
      <c r="J151" s="41"/>
    </row>
    <row r="152" spans="1:10" x14ac:dyDescent="0.4">
      <c r="B152" s="43" t="s">
        <v>303</v>
      </c>
      <c r="C152" s="43">
        <v>0.5387614242699027</v>
      </c>
      <c r="D152" s="41"/>
      <c r="E152" s="41"/>
      <c r="F152" s="41"/>
      <c r="G152" s="41"/>
      <c r="H152" s="41"/>
      <c r="I152" s="41"/>
      <c r="J152" s="41"/>
    </row>
    <row r="153" spans="1:10" x14ac:dyDescent="0.4">
      <c r="B153" s="43" t="s">
        <v>304</v>
      </c>
      <c r="C153" s="43">
        <v>0.60663481875371539</v>
      </c>
      <c r="D153" s="41"/>
      <c r="E153" s="41"/>
      <c r="F153" s="41"/>
      <c r="G153" s="41"/>
      <c r="H153" s="41"/>
      <c r="I153" s="41"/>
      <c r="J153" s="41"/>
    </row>
    <row r="154" spans="1:10" ht="13.5" thickBot="1" x14ac:dyDescent="0.45">
      <c r="B154" s="44" t="s">
        <v>305</v>
      </c>
      <c r="C154" s="44">
        <v>200</v>
      </c>
      <c r="D154" s="41"/>
      <c r="E154" s="41"/>
      <c r="F154" s="41"/>
      <c r="G154" s="41"/>
      <c r="H154" s="41"/>
      <c r="I154" s="41"/>
      <c r="J154" s="41"/>
    </row>
    <row r="155" spans="1:10" x14ac:dyDescent="0.4">
      <c r="B155" s="41"/>
      <c r="C155" s="41"/>
      <c r="D155" s="41"/>
      <c r="E155" s="41"/>
      <c r="F155" s="41"/>
      <c r="G155" s="41"/>
      <c r="H155" s="41"/>
      <c r="I155" s="41"/>
      <c r="J155" s="41"/>
    </row>
    <row r="156" spans="1:10" ht="13.5" thickBot="1" x14ac:dyDescent="0.45">
      <c r="B156" s="41" t="s">
        <v>306</v>
      </c>
      <c r="C156" s="41"/>
      <c r="D156" s="41"/>
      <c r="E156" s="41"/>
      <c r="F156" s="41"/>
      <c r="G156" s="41"/>
      <c r="H156" s="41"/>
      <c r="I156" s="41"/>
      <c r="J156" s="41"/>
    </row>
    <row r="157" spans="1:10" x14ac:dyDescent="0.4">
      <c r="B157" s="45"/>
      <c r="C157" s="45" t="s">
        <v>311</v>
      </c>
      <c r="D157" s="45" t="s">
        <v>312</v>
      </c>
      <c r="E157" s="45" t="s">
        <v>313</v>
      </c>
      <c r="F157" s="45" t="s">
        <v>314</v>
      </c>
      <c r="G157" s="45" t="s">
        <v>315</v>
      </c>
      <c r="H157" s="41"/>
      <c r="I157" s="41"/>
      <c r="J157" s="41"/>
    </row>
    <row r="158" spans="1:10" x14ac:dyDescent="0.4">
      <c r="B158" s="43" t="s">
        <v>307</v>
      </c>
      <c r="C158" s="43">
        <v>8</v>
      </c>
      <c r="D158" s="43">
        <v>88.485891565048703</v>
      </c>
      <c r="E158" s="43">
        <v>11.060736445631088</v>
      </c>
      <c r="F158" s="43">
        <v>30.05587505880273</v>
      </c>
      <c r="G158" s="43">
        <v>4.3749574040850133E-30</v>
      </c>
      <c r="H158" s="41"/>
      <c r="I158" s="41"/>
      <c r="J158" s="41"/>
    </row>
    <row r="159" spans="1:10" x14ac:dyDescent="0.4">
      <c r="B159" s="43" t="s">
        <v>308</v>
      </c>
      <c r="C159" s="43">
        <v>191</v>
      </c>
      <c r="D159" s="43">
        <v>70.289108434951444</v>
      </c>
      <c r="E159" s="43">
        <v>0.36800580332435312</v>
      </c>
      <c r="F159" s="43"/>
      <c r="G159" s="43"/>
      <c r="H159" s="41"/>
      <c r="I159" s="41"/>
      <c r="J159" s="41"/>
    </row>
    <row r="160" spans="1:10" ht="13.5" thickBot="1" x14ac:dyDescent="0.45">
      <c r="B160" s="44" t="s">
        <v>309</v>
      </c>
      <c r="C160" s="44">
        <v>199</v>
      </c>
      <c r="D160" s="44">
        <v>158.77500000000015</v>
      </c>
      <c r="E160" s="44"/>
      <c r="F160" s="44"/>
      <c r="G160" s="44"/>
      <c r="H160" s="41"/>
      <c r="I160" s="41"/>
      <c r="J160" s="41"/>
    </row>
    <row r="161" spans="1:10" ht="13.5" thickBot="1" x14ac:dyDescent="0.45">
      <c r="B161" s="41"/>
      <c r="C161" s="41"/>
      <c r="D161" s="41"/>
      <c r="E161" s="41"/>
      <c r="F161" s="41"/>
      <c r="G161" s="41"/>
      <c r="H161" s="41"/>
      <c r="I161" s="41"/>
      <c r="J161" s="41"/>
    </row>
    <row r="162" spans="1:10" x14ac:dyDescent="0.4">
      <c r="B162" s="45"/>
      <c r="C162" s="45" t="s">
        <v>316</v>
      </c>
      <c r="D162" s="45" t="s">
        <v>304</v>
      </c>
      <c r="E162" s="45" t="s">
        <v>317</v>
      </c>
      <c r="F162" s="45" t="s">
        <v>318</v>
      </c>
      <c r="G162" s="45" t="s">
        <v>319</v>
      </c>
      <c r="H162" s="45" t="s">
        <v>320</v>
      </c>
      <c r="I162" s="45" t="s">
        <v>321</v>
      </c>
      <c r="J162" s="45" t="s">
        <v>322</v>
      </c>
    </row>
    <row r="163" spans="1:10" x14ac:dyDescent="0.4">
      <c r="B163" s="43" t="s">
        <v>310</v>
      </c>
      <c r="C163" s="43">
        <v>4.1366166260072026</v>
      </c>
      <c r="D163" s="43">
        <v>0.5333883813070539</v>
      </c>
      <c r="E163" s="43">
        <v>7.7553557051065392</v>
      </c>
      <c r="F163" s="43">
        <v>5.1303083262023646E-13</v>
      </c>
      <c r="G163" s="43">
        <v>3.084528318095578</v>
      </c>
      <c r="H163" s="43">
        <v>5.1887049339188271</v>
      </c>
      <c r="I163" s="43">
        <v>3.084528318095578</v>
      </c>
      <c r="J163" s="43">
        <v>5.1887049339188271</v>
      </c>
    </row>
    <row r="164" spans="1:10" x14ac:dyDescent="0.4">
      <c r="B164" s="43" t="s">
        <v>256</v>
      </c>
      <c r="C164" s="43">
        <v>5.6036460205693382E-2</v>
      </c>
      <c r="D164" s="43">
        <v>1.0882599072697863E-2</v>
      </c>
      <c r="E164" s="43">
        <v>5.1491798816954484</v>
      </c>
      <c r="F164" s="43">
        <v>6.4800112895770388E-7</v>
      </c>
      <c r="G164" s="43">
        <v>3.4570947184920924E-2</v>
      </c>
      <c r="H164" s="43">
        <v>7.7501973226465848E-2</v>
      </c>
      <c r="I164" s="43">
        <v>3.4570947184920924E-2</v>
      </c>
      <c r="J164" s="43">
        <v>7.7501973226465848E-2</v>
      </c>
    </row>
    <row r="165" spans="1:10" x14ac:dyDescent="0.4">
      <c r="B165" s="43" t="s">
        <v>44</v>
      </c>
      <c r="C165" s="43">
        <v>0.19216974654043609</v>
      </c>
      <c r="D165" s="43">
        <v>4.2788114556135078E-2</v>
      </c>
      <c r="E165" s="43">
        <v>4.4911945416132451</v>
      </c>
      <c r="F165" s="43">
        <v>1.2239594381444536E-5</v>
      </c>
      <c r="G165" s="43">
        <v>0.10777181696465443</v>
      </c>
      <c r="H165" s="43">
        <v>0.27656767611621774</v>
      </c>
      <c r="I165" s="43">
        <v>0.10777181696465443</v>
      </c>
      <c r="J165" s="43">
        <v>0.27656767611621774</v>
      </c>
    </row>
    <row r="166" spans="1:10" x14ac:dyDescent="0.4">
      <c r="B166" s="43" t="s">
        <v>50</v>
      </c>
      <c r="C166" s="43">
        <v>0.14947312597018353</v>
      </c>
      <c r="D166" s="43">
        <v>4.4167643688694962E-2</v>
      </c>
      <c r="E166" s="43">
        <v>3.3842223285378092</v>
      </c>
      <c r="F166" s="43">
        <v>8.6617608620933651E-4</v>
      </c>
      <c r="G166" s="43">
        <v>6.2354127616650962E-2</v>
      </c>
      <c r="H166" s="43">
        <v>0.2365921243237161</v>
      </c>
      <c r="I166" s="43">
        <v>6.2354127616650962E-2</v>
      </c>
      <c r="J166" s="43">
        <v>0.2365921243237161</v>
      </c>
    </row>
    <row r="167" spans="1:10" x14ac:dyDescent="0.4">
      <c r="B167" s="43" t="s">
        <v>52</v>
      </c>
      <c r="C167" s="43">
        <v>-6.4191463894260059E-2</v>
      </c>
      <c r="D167" s="43">
        <v>3.4073951690160108E-2</v>
      </c>
      <c r="E167" s="43">
        <v>-1.8838866849951337</v>
      </c>
      <c r="F167" s="43">
        <v>6.1099693830201481E-2</v>
      </c>
      <c r="G167" s="43">
        <v>-0.13140103844426515</v>
      </c>
      <c r="H167" s="43">
        <v>3.018110655745046E-3</v>
      </c>
      <c r="I167" s="43">
        <v>-0.13140103844426515</v>
      </c>
      <c r="J167" s="43">
        <v>3.018110655745046E-3</v>
      </c>
    </row>
    <row r="168" spans="1:10" x14ac:dyDescent="0.4">
      <c r="B168" s="43" t="s">
        <v>257</v>
      </c>
      <c r="C168" s="43">
        <v>-0.13009116415574146</v>
      </c>
      <c r="D168" s="43">
        <v>6.9832208956058503E-2</v>
      </c>
      <c r="E168" s="43">
        <v>-1.8629106267796933</v>
      </c>
      <c r="F168" s="43">
        <v>6.4010234434480368E-2</v>
      </c>
      <c r="G168" s="43">
        <v>-0.2678325419830484</v>
      </c>
      <c r="H168" s="43">
        <v>7.6502136715655145E-3</v>
      </c>
      <c r="I168" s="43">
        <v>-0.2678325419830484</v>
      </c>
      <c r="J168" s="43">
        <v>7.6502136715655145E-3</v>
      </c>
    </row>
    <row r="169" spans="1:10" x14ac:dyDescent="0.4">
      <c r="B169" s="43" t="s">
        <v>53</v>
      </c>
      <c r="C169" s="43">
        <v>3.5027274312371501E-2</v>
      </c>
      <c r="D169" s="43">
        <v>5.4851355906961233E-2</v>
      </c>
      <c r="E169" s="43">
        <v>0.6385853865086708</v>
      </c>
      <c r="F169" s="137">
        <v>0.52385766673179301</v>
      </c>
      <c r="G169" s="43">
        <v>-7.3164940301302842E-2</v>
      </c>
      <c r="H169" s="43">
        <v>0.14321948892604586</v>
      </c>
      <c r="I169" s="43">
        <v>-7.3164940301302842E-2</v>
      </c>
      <c r="J169" s="43">
        <v>0.14321948892604586</v>
      </c>
    </row>
    <row r="170" spans="1:10" x14ac:dyDescent="0.4">
      <c r="B170" s="43" t="s">
        <v>262</v>
      </c>
      <c r="C170" s="43">
        <v>0.26607177639210433</v>
      </c>
      <c r="D170" s="43">
        <v>5.3609360935470127E-2</v>
      </c>
      <c r="E170" s="43">
        <v>4.9631588914551017</v>
      </c>
      <c r="F170" s="43">
        <v>1.5306100562035478E-6</v>
      </c>
      <c r="G170" s="43">
        <v>0.1603293496511782</v>
      </c>
      <c r="H170" s="43">
        <v>0.37181420313303049</v>
      </c>
      <c r="I170" s="43">
        <v>0.1603293496511782</v>
      </c>
      <c r="J170" s="43">
        <v>0.37181420313303049</v>
      </c>
    </row>
    <row r="171" spans="1:10" ht="13.5" thickBot="1" x14ac:dyDescent="0.45">
      <c r="B171" s="44" t="s">
        <v>290</v>
      </c>
      <c r="C171" s="44">
        <v>0.33985316256013282</v>
      </c>
      <c r="D171" s="44">
        <v>0.10403056218050646</v>
      </c>
      <c r="E171" s="44">
        <v>3.26685884836846</v>
      </c>
      <c r="F171" s="44">
        <v>1.289262864753333E-3</v>
      </c>
      <c r="G171" s="44">
        <v>0.13465683288496921</v>
      </c>
      <c r="H171" s="44">
        <v>0.54504949223529642</v>
      </c>
      <c r="I171" s="44">
        <v>0.13465683288496921</v>
      </c>
      <c r="J171" s="44">
        <v>0.54504949223529642</v>
      </c>
    </row>
    <row r="172" spans="1:10" x14ac:dyDescent="0.4">
      <c r="B172" s="41"/>
      <c r="C172" s="41"/>
      <c r="D172" s="41"/>
      <c r="E172" s="41"/>
      <c r="F172" s="41"/>
      <c r="G172" s="41"/>
      <c r="H172" s="41"/>
      <c r="I172" s="41"/>
      <c r="J172" s="41"/>
    </row>
    <row r="173" spans="1:10" x14ac:dyDescent="0.4">
      <c r="A173" s="2" t="s">
        <v>435</v>
      </c>
      <c r="B173" s="41" t="s">
        <v>299</v>
      </c>
      <c r="C173" s="41"/>
      <c r="D173" s="41"/>
      <c r="E173" s="41"/>
      <c r="F173" s="41"/>
      <c r="G173" s="41"/>
      <c r="H173" s="41"/>
      <c r="I173" s="41"/>
      <c r="J173" s="41"/>
    </row>
    <row r="174" spans="1:10" ht="13.5" thickBot="1" x14ac:dyDescent="0.45">
      <c r="B174" s="41"/>
      <c r="C174" s="41"/>
      <c r="D174" s="41"/>
      <c r="E174" s="41"/>
      <c r="F174" s="41"/>
      <c r="G174" s="41"/>
      <c r="H174" s="41"/>
      <c r="I174" s="41"/>
      <c r="J174" s="41"/>
    </row>
    <row r="175" spans="1:10" x14ac:dyDescent="0.4">
      <c r="B175" s="42" t="s">
        <v>300</v>
      </c>
      <c r="C175" s="42"/>
      <c r="D175" s="41"/>
      <c r="E175" s="41"/>
      <c r="F175" s="41"/>
      <c r="G175" s="41"/>
      <c r="H175" s="41"/>
      <c r="I175" s="41"/>
      <c r="J175" s="41"/>
    </row>
    <row r="176" spans="1:10" x14ac:dyDescent="0.4">
      <c r="B176" s="43" t="s">
        <v>301</v>
      </c>
      <c r="C176" s="43">
        <v>0.74589443444224957</v>
      </c>
      <c r="D176" s="41"/>
      <c r="E176" s="41"/>
      <c r="F176" s="41"/>
      <c r="G176" s="41"/>
      <c r="H176" s="41"/>
      <c r="I176" s="41"/>
      <c r="J176" s="41"/>
    </row>
    <row r="177" spans="2:10" x14ac:dyDescent="0.4">
      <c r="B177" s="43" t="s">
        <v>302</v>
      </c>
      <c r="C177" s="43">
        <v>0.55635850733192338</v>
      </c>
      <c r="D177" s="41"/>
      <c r="E177" s="41"/>
      <c r="F177" s="41"/>
      <c r="G177" s="41"/>
      <c r="H177" s="41"/>
      <c r="I177" s="41"/>
      <c r="J177" s="41"/>
    </row>
    <row r="178" spans="2:10" x14ac:dyDescent="0.4">
      <c r="B178" s="43" t="s">
        <v>303</v>
      </c>
      <c r="C178" s="43">
        <v>0.54018407791173306</v>
      </c>
      <c r="D178" s="41"/>
      <c r="E178" s="41"/>
      <c r="F178" s="41"/>
      <c r="G178" s="41"/>
      <c r="H178" s="41"/>
      <c r="I178" s="41"/>
      <c r="J178" s="41"/>
    </row>
    <row r="179" spans="2:10" x14ac:dyDescent="0.4">
      <c r="B179" s="43" t="s">
        <v>304</v>
      </c>
      <c r="C179" s="43">
        <v>0.60569853784001404</v>
      </c>
      <c r="D179" s="41"/>
      <c r="E179" s="41"/>
      <c r="F179" s="41"/>
      <c r="G179" s="41"/>
      <c r="H179" s="41"/>
      <c r="I179" s="41"/>
      <c r="J179" s="41"/>
    </row>
    <row r="180" spans="2:10" ht="13.5" thickBot="1" x14ac:dyDescent="0.45">
      <c r="B180" s="44" t="s">
        <v>305</v>
      </c>
      <c r="C180" s="44">
        <v>200</v>
      </c>
      <c r="D180" s="41"/>
      <c r="E180" s="41"/>
      <c r="F180" s="41"/>
      <c r="G180" s="41"/>
      <c r="H180" s="41"/>
      <c r="I180" s="41"/>
      <c r="J180" s="41"/>
    </row>
    <row r="181" spans="2:10" x14ac:dyDescent="0.4">
      <c r="B181" s="41"/>
      <c r="C181" s="41"/>
      <c r="D181" s="41"/>
      <c r="E181" s="41"/>
      <c r="F181" s="41"/>
      <c r="G181" s="41"/>
      <c r="H181" s="41"/>
      <c r="I181" s="41"/>
      <c r="J181" s="41"/>
    </row>
    <row r="182" spans="2:10" ht="13.5" thickBot="1" x14ac:dyDescent="0.45">
      <c r="B182" s="41" t="s">
        <v>306</v>
      </c>
      <c r="C182" s="41"/>
      <c r="D182" s="41"/>
      <c r="E182" s="41"/>
      <c r="F182" s="41"/>
      <c r="G182" s="41"/>
      <c r="H182" s="41"/>
      <c r="I182" s="41"/>
      <c r="J182" s="41"/>
    </row>
    <row r="183" spans="2:10" x14ac:dyDescent="0.4">
      <c r="B183" s="45"/>
      <c r="C183" s="45" t="s">
        <v>311</v>
      </c>
      <c r="D183" s="45" t="s">
        <v>312</v>
      </c>
      <c r="E183" s="45" t="s">
        <v>313</v>
      </c>
      <c r="F183" s="45" t="s">
        <v>314</v>
      </c>
      <c r="G183" s="45" t="s">
        <v>315</v>
      </c>
      <c r="H183" s="41"/>
      <c r="I183" s="41"/>
      <c r="J183" s="41"/>
    </row>
    <row r="184" spans="2:10" x14ac:dyDescent="0.4">
      <c r="B184" s="43" t="s">
        <v>307</v>
      </c>
      <c r="C184" s="43">
        <v>7</v>
      </c>
      <c r="D184" s="43">
        <v>88.335822001626212</v>
      </c>
      <c r="E184" s="43">
        <v>12.619403143089459</v>
      </c>
      <c r="F184" s="43">
        <v>34.397411672366594</v>
      </c>
      <c r="G184" s="43">
        <v>8.7318639880717788E-31</v>
      </c>
      <c r="H184" s="41"/>
      <c r="I184" s="41"/>
      <c r="J184" s="41"/>
    </row>
    <row r="185" spans="2:10" x14ac:dyDescent="0.4">
      <c r="B185" s="43" t="s">
        <v>308</v>
      </c>
      <c r="C185" s="43">
        <v>192</v>
      </c>
      <c r="D185" s="43">
        <v>70.439177998373935</v>
      </c>
      <c r="E185" s="43">
        <v>0.36687071874153093</v>
      </c>
      <c r="F185" s="43"/>
      <c r="G185" s="43"/>
      <c r="H185" s="41"/>
      <c r="I185" s="41"/>
      <c r="J185" s="41"/>
    </row>
    <row r="186" spans="2:10" ht="13.5" thickBot="1" x14ac:dyDescent="0.45">
      <c r="B186" s="44" t="s">
        <v>309</v>
      </c>
      <c r="C186" s="44">
        <v>199</v>
      </c>
      <c r="D186" s="44">
        <v>158.77500000000015</v>
      </c>
      <c r="E186" s="44"/>
      <c r="F186" s="44"/>
      <c r="G186" s="44"/>
      <c r="H186" s="41"/>
      <c r="I186" s="41"/>
      <c r="J186" s="41"/>
    </row>
    <row r="187" spans="2:10" ht="13.5" thickBot="1" x14ac:dyDescent="0.45">
      <c r="B187" s="41"/>
      <c r="C187" s="41"/>
      <c r="D187" s="41"/>
      <c r="E187" s="41"/>
      <c r="F187" s="41"/>
      <c r="G187" s="41"/>
      <c r="H187" s="41"/>
      <c r="I187" s="41"/>
      <c r="J187" s="41"/>
    </row>
    <row r="188" spans="2:10" x14ac:dyDescent="0.4">
      <c r="B188" s="45"/>
      <c r="C188" s="45" t="s">
        <v>316</v>
      </c>
      <c r="D188" s="45" t="s">
        <v>304</v>
      </c>
      <c r="E188" s="45" t="s">
        <v>317</v>
      </c>
      <c r="F188" s="45" t="s">
        <v>318</v>
      </c>
      <c r="G188" s="45" t="s">
        <v>319</v>
      </c>
      <c r="H188" s="45" t="s">
        <v>320</v>
      </c>
      <c r="I188" s="45" t="s">
        <v>321</v>
      </c>
      <c r="J188" s="45" t="s">
        <v>322</v>
      </c>
    </row>
    <row r="189" spans="2:10" x14ac:dyDescent="0.4">
      <c r="B189" s="43" t="s">
        <v>310</v>
      </c>
      <c r="C189" s="43">
        <v>4.233809592948993</v>
      </c>
      <c r="D189" s="43">
        <v>0.51042347049516179</v>
      </c>
      <c r="E189" s="43">
        <v>8.294700063149083</v>
      </c>
      <c r="F189" s="43">
        <v>1.8797561314728557E-14</v>
      </c>
      <c r="G189" s="43">
        <v>3.2270521306592128</v>
      </c>
      <c r="H189" s="43">
        <v>5.2405670552387731</v>
      </c>
      <c r="I189" s="43">
        <v>3.2270521306592128</v>
      </c>
      <c r="J189" s="43">
        <v>5.2405670552387731</v>
      </c>
    </row>
    <row r="190" spans="2:10" x14ac:dyDescent="0.4">
      <c r="B190" s="43" t="s">
        <v>256</v>
      </c>
      <c r="C190" s="43">
        <v>5.5810082040426132E-2</v>
      </c>
      <c r="D190" s="43">
        <v>1.0860036347540625E-2</v>
      </c>
      <c r="E190" s="43">
        <v>5.1390327117150898</v>
      </c>
      <c r="F190" s="43">
        <v>6.765698244332685E-7</v>
      </c>
      <c r="G190" s="43">
        <v>3.4389784452977308E-2</v>
      </c>
      <c r="H190" s="43">
        <v>7.7230379627874962E-2</v>
      </c>
      <c r="I190" s="43">
        <v>3.4389784452977308E-2</v>
      </c>
      <c r="J190" s="43">
        <v>7.7230379627874962E-2</v>
      </c>
    </row>
    <row r="191" spans="2:10" x14ac:dyDescent="0.4">
      <c r="B191" s="43" t="s">
        <v>44</v>
      </c>
      <c r="C191" s="43">
        <v>0.17936776799995191</v>
      </c>
      <c r="D191" s="43">
        <v>3.7742773879421425E-2</v>
      </c>
      <c r="E191" s="43">
        <v>4.7523737543241094</v>
      </c>
      <c r="F191" s="43">
        <v>3.9325222338828062E-6</v>
      </c>
      <c r="G191" s="43">
        <v>0.10492405322766368</v>
      </c>
      <c r="H191" s="43">
        <v>0.25381148277224014</v>
      </c>
      <c r="I191" s="43">
        <v>0.10492405322766368</v>
      </c>
      <c r="J191" s="43">
        <v>0.25381148277224014</v>
      </c>
    </row>
    <row r="192" spans="2:10" x14ac:dyDescent="0.4">
      <c r="B192" s="43" t="s">
        <v>50</v>
      </c>
      <c r="C192" s="43">
        <v>0.14892871295600849</v>
      </c>
      <c r="D192" s="43">
        <v>4.4091259406758607E-2</v>
      </c>
      <c r="E192" s="43">
        <v>3.3777377865777107</v>
      </c>
      <c r="F192" s="43">
        <v>8.8481478619969664E-4</v>
      </c>
      <c r="G192" s="43">
        <v>6.1963267604432645E-2</v>
      </c>
      <c r="H192" s="43">
        <v>0.23589415830758431</v>
      </c>
      <c r="I192" s="43">
        <v>6.1963267604432645E-2</v>
      </c>
      <c r="J192" s="43">
        <v>0.23589415830758431</v>
      </c>
    </row>
    <row r="193" spans="1:11" x14ac:dyDescent="0.4">
      <c r="B193" s="43" t="s">
        <v>52</v>
      </c>
      <c r="C193" s="43">
        <v>-5.5360153095413311E-2</v>
      </c>
      <c r="D193" s="43">
        <v>3.1093217230183542E-2</v>
      </c>
      <c r="E193" s="43">
        <v>-1.780457541128063</v>
      </c>
      <c r="F193" s="137">
        <v>7.6582438405844E-2</v>
      </c>
      <c r="G193" s="43">
        <v>-0.11668830566394053</v>
      </c>
      <c r="H193" s="43">
        <v>5.9679994731139177E-3</v>
      </c>
      <c r="I193" s="43">
        <v>-0.11668830566394053</v>
      </c>
      <c r="J193" s="43">
        <v>5.9679994731139177E-3</v>
      </c>
    </row>
    <row r="194" spans="1:11" x14ac:dyDescent="0.4">
      <c r="B194" s="43" t="s">
        <v>257</v>
      </c>
      <c r="C194" s="43">
        <v>-0.11598196217772556</v>
      </c>
      <c r="D194" s="43">
        <v>6.6142546626211801E-2</v>
      </c>
      <c r="E194" s="43">
        <v>-1.7535152196840691</v>
      </c>
      <c r="F194" s="43">
        <v>8.110934905112295E-2</v>
      </c>
      <c r="G194" s="43">
        <v>-0.24644128906994306</v>
      </c>
      <c r="H194" s="43">
        <v>1.4477364714491917E-2</v>
      </c>
      <c r="I194" s="43">
        <v>-0.24644128906994306</v>
      </c>
      <c r="J194" s="43">
        <v>1.4477364714491917E-2</v>
      </c>
    </row>
    <row r="195" spans="1:11" x14ac:dyDescent="0.4">
      <c r="B195" s="43" t="s">
        <v>262</v>
      </c>
      <c r="C195" s="43">
        <v>0.27347870697531751</v>
      </c>
      <c r="D195" s="43">
        <v>5.2258760099811216E-2</v>
      </c>
      <c r="E195" s="43">
        <v>5.2331648598816534</v>
      </c>
      <c r="F195" s="43">
        <v>4.3444259567596586E-7</v>
      </c>
      <c r="G195" s="43">
        <v>0.1704037119139471</v>
      </c>
      <c r="H195" s="43">
        <v>0.37655370203668792</v>
      </c>
      <c r="I195" s="43">
        <v>0.1704037119139471</v>
      </c>
      <c r="J195" s="43">
        <v>0.37655370203668792</v>
      </c>
    </row>
    <row r="196" spans="1:11" ht="13.5" thickBot="1" x14ac:dyDescent="0.45">
      <c r="B196" s="44" t="s">
        <v>290</v>
      </c>
      <c r="C196" s="44">
        <v>0.34708462493903258</v>
      </c>
      <c r="D196" s="44">
        <v>0.10325277439764903</v>
      </c>
      <c r="E196" s="44">
        <v>3.3615041045031266</v>
      </c>
      <c r="F196" s="44">
        <v>9.3539100292238493E-4</v>
      </c>
      <c r="G196" s="44">
        <v>0.14342921499851022</v>
      </c>
      <c r="H196" s="44">
        <v>0.55074003487955492</v>
      </c>
      <c r="I196" s="44">
        <v>0.14342921499851022</v>
      </c>
      <c r="J196" s="44">
        <v>0.55074003487955492</v>
      </c>
    </row>
    <row r="197" spans="1:11" x14ac:dyDescent="0.4">
      <c r="B197" s="41"/>
      <c r="C197" s="41"/>
      <c r="D197" s="41"/>
      <c r="E197" s="41"/>
      <c r="F197" s="41"/>
      <c r="G197" s="41"/>
      <c r="H197" s="41"/>
      <c r="I197" s="41"/>
      <c r="J197" s="41"/>
    </row>
    <row r="198" spans="1:11" x14ac:dyDescent="0.4">
      <c r="A198" s="2" t="s">
        <v>434</v>
      </c>
      <c r="B198" s="41" t="s">
        <v>299</v>
      </c>
      <c r="C198" s="41"/>
      <c r="D198" s="41"/>
      <c r="E198" s="41"/>
      <c r="F198" s="41"/>
      <c r="G198" s="41"/>
      <c r="H198" s="41"/>
      <c r="I198" s="41"/>
      <c r="J198" s="41"/>
      <c r="K198" s="26"/>
    </row>
    <row r="199" spans="1:11" ht="13.5" thickBot="1" x14ac:dyDescent="0.45">
      <c r="B199" s="41"/>
      <c r="C199" s="41"/>
      <c r="D199" s="41"/>
      <c r="E199" s="41"/>
      <c r="F199" s="41"/>
      <c r="G199" s="41"/>
      <c r="H199" s="41"/>
      <c r="I199" s="41"/>
      <c r="J199" s="41"/>
      <c r="K199" s="26"/>
    </row>
    <row r="200" spans="1:11" x14ac:dyDescent="0.4">
      <c r="B200" s="42" t="s">
        <v>300</v>
      </c>
      <c r="C200" s="42"/>
      <c r="D200" s="41"/>
      <c r="E200" s="41"/>
      <c r="F200" s="41"/>
      <c r="G200" s="41"/>
      <c r="H200" s="41"/>
      <c r="I200" s="41"/>
      <c r="J200" s="41"/>
      <c r="K200" s="26"/>
    </row>
    <row r="201" spans="1:11" x14ac:dyDescent="0.4">
      <c r="B201" s="43" t="s">
        <v>301</v>
      </c>
      <c r="C201" s="43">
        <v>0.74096810612884034</v>
      </c>
      <c r="D201" s="41"/>
      <c r="E201" s="41"/>
      <c r="F201" s="41"/>
      <c r="G201" s="41"/>
      <c r="H201" s="41"/>
      <c r="I201" s="41"/>
      <c r="J201" s="41"/>
      <c r="K201" s="26"/>
    </row>
    <row r="202" spans="1:11" x14ac:dyDescent="0.4">
      <c r="B202" s="43" t="s">
        <v>302</v>
      </c>
      <c r="C202" s="43">
        <v>0.54903373430016045</v>
      </c>
      <c r="D202" s="41"/>
      <c r="E202" s="41"/>
      <c r="F202" s="41"/>
      <c r="G202" s="41"/>
      <c r="H202" s="41"/>
      <c r="I202" s="41"/>
      <c r="J202" s="41"/>
      <c r="K202" s="26"/>
    </row>
    <row r="203" spans="1:11" x14ac:dyDescent="0.4">
      <c r="B203" s="43" t="s">
        <v>303</v>
      </c>
      <c r="C203" s="43">
        <v>0.53501405764627941</v>
      </c>
      <c r="D203" s="41"/>
      <c r="E203" s="41"/>
      <c r="F203" s="41"/>
      <c r="G203" s="41"/>
      <c r="H203" s="41"/>
      <c r="I203" s="41"/>
      <c r="J203" s="41"/>
      <c r="K203" s="26"/>
    </row>
    <row r="204" spans="1:11" x14ac:dyDescent="0.4">
      <c r="B204" s="43" t="s">
        <v>304</v>
      </c>
      <c r="C204" s="43">
        <v>0.60909415811787826</v>
      </c>
      <c r="D204" s="41"/>
      <c r="E204" s="41"/>
      <c r="F204" s="41"/>
      <c r="G204" s="41"/>
      <c r="H204" s="41"/>
      <c r="I204" s="41"/>
      <c r="J204" s="41"/>
      <c r="K204" s="26"/>
    </row>
    <row r="205" spans="1:11" ht="13.5" thickBot="1" x14ac:dyDescent="0.45">
      <c r="B205" s="44" t="s">
        <v>305</v>
      </c>
      <c r="C205" s="44">
        <v>200</v>
      </c>
      <c r="D205" s="41"/>
      <c r="E205" s="41"/>
      <c r="F205" s="41"/>
      <c r="G205" s="41"/>
      <c r="H205" s="41"/>
      <c r="I205" s="41"/>
      <c r="J205" s="41"/>
      <c r="K205" s="26"/>
    </row>
    <row r="206" spans="1:11" x14ac:dyDescent="0.4">
      <c r="B206" s="41"/>
      <c r="C206" s="41"/>
      <c r="D206" s="41"/>
      <c r="E206" s="41"/>
      <c r="F206" s="41"/>
      <c r="G206" s="41"/>
      <c r="H206" s="41"/>
      <c r="I206" s="41"/>
      <c r="J206" s="41"/>
      <c r="K206" s="26"/>
    </row>
    <row r="207" spans="1:11" ht="13.5" thickBot="1" x14ac:dyDescent="0.45">
      <c r="B207" s="41" t="s">
        <v>306</v>
      </c>
      <c r="C207" s="41"/>
      <c r="D207" s="41"/>
      <c r="E207" s="41"/>
      <c r="F207" s="41"/>
      <c r="G207" s="41"/>
      <c r="H207" s="41"/>
      <c r="I207" s="41"/>
      <c r="J207" s="41"/>
      <c r="K207" s="26"/>
    </row>
    <row r="208" spans="1:11" x14ac:dyDescent="0.4">
      <c r="B208" s="45"/>
      <c r="C208" s="45" t="s">
        <v>311</v>
      </c>
      <c r="D208" s="45" t="s">
        <v>312</v>
      </c>
      <c r="E208" s="45" t="s">
        <v>313</v>
      </c>
      <c r="F208" s="45" t="s">
        <v>314</v>
      </c>
      <c r="G208" s="45" t="s">
        <v>315</v>
      </c>
      <c r="H208" s="41"/>
      <c r="I208" s="41"/>
      <c r="J208" s="41"/>
      <c r="K208" s="26"/>
    </row>
    <row r="209" spans="2:11" x14ac:dyDescent="0.4">
      <c r="B209" s="43" t="s">
        <v>307</v>
      </c>
      <c r="C209" s="43">
        <v>6</v>
      </c>
      <c r="D209" s="43">
        <v>87.172831163508064</v>
      </c>
      <c r="E209" s="43">
        <v>14.528805193918011</v>
      </c>
      <c r="F209" s="43">
        <v>39.161654569841545</v>
      </c>
      <c r="G209" s="43">
        <v>6.2062135267619431E-31</v>
      </c>
      <c r="H209" s="41"/>
      <c r="I209" s="41"/>
      <c r="J209" s="41"/>
      <c r="K209" s="26"/>
    </row>
    <row r="210" spans="2:11" x14ac:dyDescent="0.4">
      <c r="B210" s="43" t="s">
        <v>308</v>
      </c>
      <c r="C210" s="43">
        <v>193</v>
      </c>
      <c r="D210" s="43">
        <v>71.602168836492083</v>
      </c>
      <c r="E210" s="43">
        <v>0.37099569345332684</v>
      </c>
      <c r="F210" s="43"/>
      <c r="G210" s="43"/>
      <c r="H210" s="41"/>
      <c r="I210" s="41"/>
      <c r="J210" s="41"/>
      <c r="K210" s="26"/>
    </row>
    <row r="211" spans="2:11" ht="13.5" thickBot="1" x14ac:dyDescent="0.45">
      <c r="B211" s="44" t="s">
        <v>309</v>
      </c>
      <c r="C211" s="44">
        <v>199</v>
      </c>
      <c r="D211" s="44">
        <v>158.77500000000015</v>
      </c>
      <c r="E211" s="44"/>
      <c r="F211" s="44"/>
      <c r="G211" s="44"/>
      <c r="H211" s="41"/>
      <c r="I211" s="41"/>
      <c r="J211" s="41"/>
      <c r="K211" s="26"/>
    </row>
    <row r="212" spans="2:11" ht="13.5" thickBot="1" x14ac:dyDescent="0.45">
      <c r="B212" s="41"/>
      <c r="C212" s="41"/>
      <c r="D212" s="41"/>
      <c r="E212" s="41"/>
      <c r="F212" s="41"/>
      <c r="G212" s="41"/>
      <c r="H212" s="41"/>
      <c r="I212" s="41"/>
      <c r="J212" s="41"/>
      <c r="K212" s="26"/>
    </row>
    <row r="213" spans="2:11" x14ac:dyDescent="0.4">
      <c r="B213" s="45"/>
      <c r="C213" s="45" t="s">
        <v>316</v>
      </c>
      <c r="D213" s="45" t="s">
        <v>304</v>
      </c>
      <c r="E213" s="45" t="s">
        <v>317</v>
      </c>
      <c r="F213" s="45" t="s">
        <v>318</v>
      </c>
      <c r="G213" s="45" t="s">
        <v>319</v>
      </c>
      <c r="H213" s="45" t="s">
        <v>320</v>
      </c>
      <c r="I213" s="45" t="s">
        <v>321</v>
      </c>
      <c r="J213" s="45" t="s">
        <v>322</v>
      </c>
      <c r="K213" s="26"/>
    </row>
    <row r="214" spans="2:11" x14ac:dyDescent="0.4">
      <c r="B214" s="43" t="s">
        <v>310</v>
      </c>
      <c r="C214" s="43">
        <v>3.6755723783557404</v>
      </c>
      <c r="D214" s="43">
        <v>0.40503264199057354</v>
      </c>
      <c r="E214" s="43">
        <v>9.0747559512531417</v>
      </c>
      <c r="F214" s="43">
        <v>1.3268518879088429E-16</v>
      </c>
      <c r="G214" s="43">
        <v>2.8767136688264929</v>
      </c>
      <c r="H214" s="43">
        <v>4.4744310878849882</v>
      </c>
      <c r="I214" s="43">
        <v>2.8767136688264929</v>
      </c>
      <c r="J214" s="43">
        <v>4.4744310878849882</v>
      </c>
      <c r="K214" s="26"/>
    </row>
    <row r="215" spans="2:11" x14ac:dyDescent="0.4">
      <c r="B215" s="43" t="s">
        <v>256</v>
      </c>
      <c r="C215" s="43">
        <v>5.3965091483142859E-2</v>
      </c>
      <c r="D215" s="43">
        <v>1.087108987886677E-2</v>
      </c>
      <c r="E215" s="43">
        <v>4.9640921089292211</v>
      </c>
      <c r="F215" s="43">
        <v>1.5125873273276533E-6</v>
      </c>
      <c r="G215" s="43">
        <v>3.252369656463136E-2</v>
      </c>
      <c r="H215" s="43">
        <v>7.5406486401654357E-2</v>
      </c>
      <c r="I215" s="43">
        <v>3.252369656463136E-2</v>
      </c>
      <c r="J215" s="43">
        <v>7.5406486401654357E-2</v>
      </c>
      <c r="K215" s="26"/>
    </row>
    <row r="216" spans="2:11" x14ac:dyDescent="0.4">
      <c r="B216" s="43" t="s">
        <v>44</v>
      </c>
      <c r="C216" s="43">
        <v>0.20606905940095441</v>
      </c>
      <c r="D216" s="43">
        <v>3.482956911434678E-2</v>
      </c>
      <c r="E216" s="43">
        <v>5.9164975232516364</v>
      </c>
      <c r="F216" s="43">
        <v>1.4745001619969031E-8</v>
      </c>
      <c r="G216" s="43">
        <v>0.13737359698241097</v>
      </c>
      <c r="H216" s="43">
        <v>0.27476452181949784</v>
      </c>
      <c r="I216" s="43">
        <v>0.13737359698241097</v>
      </c>
      <c r="J216" s="43">
        <v>0.27476452181949784</v>
      </c>
      <c r="K216" s="26"/>
    </row>
    <row r="217" spans="2:11" x14ac:dyDescent="0.4">
      <c r="B217" s="43" t="s">
        <v>50</v>
      </c>
      <c r="C217" s="43">
        <v>0.13647232555147112</v>
      </c>
      <c r="D217" s="43">
        <v>4.3776712261238949E-2</v>
      </c>
      <c r="E217" s="43">
        <v>3.1174640237272295</v>
      </c>
      <c r="F217" s="43">
        <v>2.1030181949721564E-3</v>
      </c>
      <c r="G217" s="43">
        <v>5.0130129296433401E-2</v>
      </c>
      <c r="H217" s="43">
        <v>0.22281452180650885</v>
      </c>
      <c r="I217" s="43">
        <v>5.0130129296433401E-2</v>
      </c>
      <c r="J217" s="43">
        <v>0.22281452180650885</v>
      </c>
      <c r="K217" s="26"/>
    </row>
    <row r="218" spans="2:11" x14ac:dyDescent="0.4">
      <c r="B218" s="43" t="s">
        <v>257</v>
      </c>
      <c r="C218" s="43">
        <v>-0.1132119930052069</v>
      </c>
      <c r="D218" s="43">
        <v>6.6494947909167185E-2</v>
      </c>
      <c r="E218" s="43">
        <v>-1.7025653311264444</v>
      </c>
      <c r="F218" s="62">
        <v>9.0259399957557246E-2</v>
      </c>
      <c r="G218" s="43">
        <v>-0.24436208504684565</v>
      </c>
      <c r="H218" s="43">
        <v>1.7938099036431843E-2</v>
      </c>
      <c r="I218" s="43">
        <v>-0.24436208504684565</v>
      </c>
      <c r="J218" s="43">
        <v>1.7938099036431843E-2</v>
      </c>
      <c r="K218" s="26"/>
    </row>
    <row r="219" spans="2:11" x14ac:dyDescent="0.4">
      <c r="B219" s="43" t="s">
        <v>262</v>
      </c>
      <c r="C219" s="43">
        <v>0.27904913374592866</v>
      </c>
      <c r="D219" s="43">
        <v>5.2457465916087652E-2</v>
      </c>
      <c r="E219" s="43">
        <v>5.3195313359647036</v>
      </c>
      <c r="F219" s="43">
        <v>2.8656247936437964E-7</v>
      </c>
      <c r="G219" s="43">
        <v>0.17558561208765311</v>
      </c>
      <c r="H219" s="43">
        <v>0.3825126554042042</v>
      </c>
      <c r="I219" s="43">
        <v>0.17558561208765311</v>
      </c>
      <c r="J219" s="43">
        <v>0.3825126554042042</v>
      </c>
      <c r="K219" s="26"/>
    </row>
    <row r="220" spans="2:11" ht="13.5" thickBot="1" x14ac:dyDescent="0.45">
      <c r="B220" s="44" t="s">
        <v>290</v>
      </c>
      <c r="C220" s="44">
        <v>0.34801694719716353</v>
      </c>
      <c r="D220" s="44">
        <v>0.1038302868463096</v>
      </c>
      <c r="E220" s="44">
        <v>3.3517864369603538</v>
      </c>
      <c r="F220" s="44">
        <v>9.6604735208828251E-4</v>
      </c>
      <c r="G220" s="44">
        <v>0.14322918354322842</v>
      </c>
      <c r="H220" s="44">
        <v>0.55280471085109861</v>
      </c>
      <c r="I220" s="44">
        <v>0.14322918354322842</v>
      </c>
      <c r="J220" s="44">
        <v>0.55280471085109861</v>
      </c>
      <c r="K220" s="2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571F-C151-4AB2-A814-A2AADF7A78CC}">
  <dimension ref="A1:I228"/>
  <sheetViews>
    <sheetView workbookViewId="0">
      <selection activeCell="A28" sqref="A28:D228"/>
    </sheetView>
  </sheetViews>
  <sheetFormatPr defaultRowHeight="12.75" x14ac:dyDescent="0.35"/>
  <cols>
    <col min="1" max="1" width="16.46484375" customWidth="1"/>
  </cols>
  <sheetData>
    <row r="1" spans="1:9" x14ac:dyDescent="0.35">
      <c r="A1" s="41" t="s">
        <v>299</v>
      </c>
      <c r="B1" s="41"/>
      <c r="C1" s="41"/>
      <c r="D1" s="41"/>
      <c r="E1" s="41"/>
      <c r="F1" s="41"/>
      <c r="G1" s="41"/>
      <c r="H1" s="41"/>
      <c r="I1" s="41"/>
    </row>
    <row r="2" spans="1:9" ht="13.15" thickBot="1" x14ac:dyDescent="0.4">
      <c r="A2" s="41"/>
      <c r="B2" s="41"/>
      <c r="C2" s="41"/>
      <c r="D2" s="41"/>
      <c r="E2" s="41"/>
      <c r="F2" s="41"/>
      <c r="G2" s="41"/>
      <c r="H2" s="41"/>
      <c r="I2" s="41"/>
    </row>
    <row r="3" spans="1:9" x14ac:dyDescent="0.35">
      <c r="A3" s="42" t="s">
        <v>300</v>
      </c>
      <c r="B3" s="42"/>
      <c r="C3" s="41"/>
      <c r="D3" s="41"/>
      <c r="E3" s="41"/>
      <c r="F3" s="41"/>
      <c r="G3" s="41"/>
      <c r="H3" s="41"/>
      <c r="I3" s="41"/>
    </row>
    <row r="4" spans="1:9" x14ac:dyDescent="0.35">
      <c r="A4" s="43" t="s">
        <v>301</v>
      </c>
      <c r="B4" s="43">
        <v>0.73638341084711123</v>
      </c>
      <c r="C4" s="41"/>
      <c r="D4" s="41"/>
      <c r="E4" s="41"/>
      <c r="F4" s="41"/>
      <c r="G4" s="41"/>
      <c r="H4" s="41"/>
      <c r="I4" s="41"/>
    </row>
    <row r="5" spans="1:9" x14ac:dyDescent="0.35">
      <c r="A5" s="43" t="s">
        <v>302</v>
      </c>
      <c r="B5" s="43">
        <v>0.54226052777082545</v>
      </c>
      <c r="C5" s="41"/>
      <c r="D5" s="41"/>
      <c r="E5" s="41"/>
      <c r="F5" s="41"/>
      <c r="G5" s="41"/>
      <c r="H5" s="41"/>
      <c r="I5" s="41"/>
    </row>
    <row r="6" spans="1:9" x14ac:dyDescent="0.35">
      <c r="A6" s="43" t="s">
        <v>303</v>
      </c>
      <c r="B6" s="43">
        <v>0.53046311869275398</v>
      </c>
      <c r="C6" s="41"/>
      <c r="D6" s="41"/>
      <c r="E6" s="41"/>
      <c r="F6" s="41"/>
      <c r="G6" s="41"/>
      <c r="H6" s="41"/>
      <c r="I6" s="41"/>
    </row>
    <row r="7" spans="1:9" x14ac:dyDescent="0.35">
      <c r="A7" s="43" t="s">
        <v>304</v>
      </c>
      <c r="B7" s="43">
        <v>0.61206758227679492</v>
      </c>
      <c r="C7" s="41"/>
      <c r="D7" s="41"/>
      <c r="E7" s="41"/>
      <c r="F7" s="41"/>
      <c r="G7" s="41"/>
      <c r="H7" s="41"/>
      <c r="I7" s="41"/>
    </row>
    <row r="8" spans="1:9" ht="13.15" thickBot="1" x14ac:dyDescent="0.4">
      <c r="A8" s="44" t="s">
        <v>305</v>
      </c>
      <c r="B8" s="44">
        <v>200</v>
      </c>
      <c r="C8" s="41"/>
      <c r="D8" s="41"/>
      <c r="E8" s="41"/>
      <c r="F8" s="41"/>
      <c r="G8" s="41"/>
      <c r="H8" s="41"/>
      <c r="I8" s="41"/>
    </row>
    <row r="9" spans="1:9" x14ac:dyDescent="0.35">
      <c r="A9" s="41"/>
      <c r="B9" s="41"/>
      <c r="C9" s="41"/>
      <c r="D9" s="41"/>
      <c r="E9" s="41"/>
      <c r="F9" s="41"/>
      <c r="G9" s="41"/>
      <c r="H9" s="41"/>
      <c r="I9" s="41"/>
    </row>
    <row r="10" spans="1:9" ht="13.15" thickBot="1" x14ac:dyDescent="0.4">
      <c r="A10" s="41" t="s">
        <v>306</v>
      </c>
      <c r="B10" s="41"/>
      <c r="C10" s="41"/>
      <c r="D10" s="41"/>
      <c r="E10" s="41"/>
      <c r="F10" s="41"/>
      <c r="G10" s="41"/>
      <c r="H10" s="41"/>
      <c r="I10" s="41"/>
    </row>
    <row r="11" spans="1:9" x14ac:dyDescent="0.35">
      <c r="A11" s="45"/>
      <c r="B11" s="45" t="s">
        <v>311</v>
      </c>
      <c r="C11" s="45" t="s">
        <v>312</v>
      </c>
      <c r="D11" s="45" t="s">
        <v>313</v>
      </c>
      <c r="E11" s="45" t="s">
        <v>314</v>
      </c>
      <c r="F11" s="45" t="s">
        <v>315</v>
      </c>
      <c r="G11" s="41"/>
      <c r="H11" s="41"/>
      <c r="I11" s="41"/>
    </row>
    <row r="12" spans="1:9" x14ac:dyDescent="0.35">
      <c r="A12" s="43" t="s">
        <v>307</v>
      </c>
      <c r="B12" s="43">
        <v>5</v>
      </c>
      <c r="C12" s="43">
        <v>86.097415296812883</v>
      </c>
      <c r="D12" s="43">
        <v>17.219483059362577</v>
      </c>
      <c r="E12" s="43">
        <v>45.964374396303235</v>
      </c>
      <c r="F12" s="43">
        <v>3.5624707225331875E-31</v>
      </c>
      <c r="G12" s="41"/>
      <c r="H12" s="41"/>
      <c r="I12" s="41"/>
    </row>
    <row r="13" spans="1:9" x14ac:dyDescent="0.35">
      <c r="A13" s="43" t="s">
        <v>308</v>
      </c>
      <c r="B13" s="43">
        <v>194</v>
      </c>
      <c r="C13" s="43">
        <v>72.677584703187264</v>
      </c>
      <c r="D13" s="43">
        <v>0.37462672527416113</v>
      </c>
      <c r="E13" s="43"/>
      <c r="F13" s="43"/>
      <c r="G13" s="41"/>
      <c r="H13" s="41"/>
      <c r="I13" s="41"/>
    </row>
    <row r="14" spans="1:9" ht="13.15" thickBot="1" x14ac:dyDescent="0.4">
      <c r="A14" s="44" t="s">
        <v>309</v>
      </c>
      <c r="B14" s="44">
        <v>199</v>
      </c>
      <c r="C14" s="44">
        <v>158.77500000000015</v>
      </c>
      <c r="D14" s="44"/>
      <c r="E14" s="44"/>
      <c r="F14" s="44"/>
      <c r="G14" s="41"/>
      <c r="H14" s="41"/>
      <c r="I14" s="41"/>
    </row>
    <row r="15" spans="1:9" ht="13.15" thickBot="1" x14ac:dyDescent="0.4">
      <c r="A15" s="41"/>
      <c r="B15" s="41"/>
      <c r="C15" s="41"/>
      <c r="D15" s="41"/>
      <c r="E15" s="41"/>
      <c r="F15" s="41"/>
      <c r="G15" s="41"/>
      <c r="H15" s="41"/>
      <c r="I15" s="41"/>
    </row>
    <row r="16" spans="1:9" x14ac:dyDescent="0.35">
      <c r="A16" s="45"/>
      <c r="B16" s="45" t="s">
        <v>316</v>
      </c>
      <c r="C16" s="45" t="s">
        <v>304</v>
      </c>
      <c r="D16" s="45" t="s">
        <v>317</v>
      </c>
      <c r="E16" s="45" t="s">
        <v>318</v>
      </c>
      <c r="F16" s="45" t="s">
        <v>319</v>
      </c>
      <c r="G16" s="45" t="s">
        <v>320</v>
      </c>
      <c r="H16" s="45" t="s">
        <v>321</v>
      </c>
      <c r="I16" s="45" t="s">
        <v>322</v>
      </c>
    </row>
    <row r="17" spans="1:9" x14ac:dyDescent="0.35">
      <c r="A17" s="43" t="s">
        <v>310</v>
      </c>
      <c r="B17" s="43">
        <v>3.5305433925903853</v>
      </c>
      <c r="C17" s="43">
        <v>0.39790697216413806</v>
      </c>
      <c r="D17" s="43">
        <v>8.8727859514208856</v>
      </c>
      <c r="E17" s="43">
        <v>4.7122140543813979E-16</v>
      </c>
      <c r="F17" s="43">
        <v>2.7457643904029916</v>
      </c>
      <c r="G17" s="43">
        <v>4.3153223947777786</v>
      </c>
      <c r="H17" s="43">
        <v>2.7457643904029916</v>
      </c>
      <c r="I17" s="43">
        <v>4.3153223947777786</v>
      </c>
    </row>
    <row r="18" spans="1:9" x14ac:dyDescent="0.35">
      <c r="A18" s="43" t="s">
        <v>256</v>
      </c>
      <c r="B18" s="43">
        <v>5.4008734894055423E-2</v>
      </c>
      <c r="C18" s="43">
        <v>1.0924129072835532E-2</v>
      </c>
      <c r="D18" s="43">
        <v>4.9439854229071818</v>
      </c>
      <c r="E18" s="43">
        <v>1.6517438744057475E-6</v>
      </c>
      <c r="F18" s="43">
        <v>3.2463429801965302E-2</v>
      </c>
      <c r="G18" s="43">
        <v>7.5554039986145544E-2</v>
      </c>
      <c r="H18" s="43">
        <v>3.2463429801965302E-2</v>
      </c>
      <c r="I18" s="43">
        <v>7.5554039986145544E-2</v>
      </c>
    </row>
    <row r="19" spans="1:9" x14ac:dyDescent="0.35">
      <c r="A19" s="43" t="s">
        <v>44</v>
      </c>
      <c r="B19" s="43">
        <v>0.20758198853915963</v>
      </c>
      <c r="C19" s="43">
        <v>3.4988204173489502E-2</v>
      </c>
      <c r="D19" s="43">
        <v>5.9329134902111988</v>
      </c>
      <c r="E19" s="43">
        <v>1.3455702069212223E-8</v>
      </c>
      <c r="F19" s="43">
        <v>0.13857588942443147</v>
      </c>
      <c r="G19" s="43">
        <v>0.27658808765388776</v>
      </c>
      <c r="H19" s="43">
        <v>0.13857588942443147</v>
      </c>
      <c r="I19" s="43">
        <v>0.27658808765388776</v>
      </c>
    </row>
    <row r="20" spans="1:9" x14ac:dyDescent="0.35">
      <c r="A20" s="43" t="s">
        <v>50</v>
      </c>
      <c r="B20" s="43">
        <v>0.13002797013528078</v>
      </c>
      <c r="C20" s="43">
        <v>4.3825674620694019E-2</v>
      </c>
      <c r="D20" s="43">
        <v>2.966935963009294</v>
      </c>
      <c r="E20" s="43">
        <v>3.3861515650369998E-3</v>
      </c>
      <c r="F20" s="43">
        <v>4.3592014987377012E-2</v>
      </c>
      <c r="G20" s="43">
        <v>0.21646392528318453</v>
      </c>
      <c r="H20" s="43">
        <v>4.3592014987377012E-2</v>
      </c>
      <c r="I20" s="43">
        <v>0.21646392528318453</v>
      </c>
    </row>
    <row r="21" spans="1:9" x14ac:dyDescent="0.35">
      <c r="A21" s="43" t="s">
        <v>262</v>
      </c>
      <c r="B21" s="43">
        <v>0.22181648889321806</v>
      </c>
      <c r="C21" s="43">
        <v>4.046794190302154E-2</v>
      </c>
      <c r="D21" s="43">
        <v>5.4812891010070404</v>
      </c>
      <c r="E21" s="43">
        <v>1.3025813509289684E-7</v>
      </c>
      <c r="F21" s="43">
        <v>0.14200288096746849</v>
      </c>
      <c r="G21" s="43">
        <v>0.30163009681896763</v>
      </c>
      <c r="H21" s="43">
        <v>0.14200288096746849</v>
      </c>
      <c r="I21" s="43">
        <v>0.30163009681896763</v>
      </c>
    </row>
    <row r="22" spans="1:9" ht="13.15" thickBot="1" x14ac:dyDescent="0.4">
      <c r="A22" s="44" t="s">
        <v>290</v>
      </c>
      <c r="B22" s="44">
        <v>0.3372882882525946</v>
      </c>
      <c r="C22" s="44">
        <v>0.10414482777600882</v>
      </c>
      <c r="D22" s="44">
        <v>3.2386465603267678</v>
      </c>
      <c r="E22" s="44">
        <v>1.4128619806627338E-3</v>
      </c>
      <c r="F22" s="44">
        <v>0.1318868257436141</v>
      </c>
      <c r="G22" s="44">
        <v>0.54268975076157511</v>
      </c>
      <c r="H22" s="44">
        <v>0.1318868257436141</v>
      </c>
      <c r="I22" s="44">
        <v>0.54268975076157511</v>
      </c>
    </row>
    <row r="23" spans="1:9" x14ac:dyDescent="0.35">
      <c r="A23" s="41"/>
      <c r="B23" s="41"/>
      <c r="C23" s="41"/>
      <c r="D23" s="41"/>
      <c r="E23" s="41"/>
      <c r="F23" s="41"/>
      <c r="G23" s="41"/>
      <c r="H23" s="41"/>
      <c r="I23" s="41"/>
    </row>
    <row r="24" spans="1:9" x14ac:dyDescent="0.35">
      <c r="A24" s="41"/>
      <c r="B24" s="41"/>
      <c r="C24" s="41"/>
      <c r="D24" s="41"/>
      <c r="E24" s="41"/>
      <c r="F24" s="41"/>
      <c r="G24" s="41"/>
      <c r="H24" s="41"/>
      <c r="I24" s="41"/>
    </row>
    <row r="25" spans="1:9" x14ac:dyDescent="0.35">
      <c r="A25" s="41"/>
      <c r="B25" s="41"/>
      <c r="C25" s="41"/>
      <c r="D25" s="41"/>
      <c r="E25" s="41"/>
      <c r="F25" s="41"/>
      <c r="G25" s="41"/>
      <c r="H25" s="41"/>
      <c r="I25" s="41"/>
    </row>
    <row r="26" spans="1:9" x14ac:dyDescent="0.35">
      <c r="A26" s="41" t="s">
        <v>324</v>
      </c>
      <c r="B26" s="41"/>
      <c r="C26" s="41"/>
      <c r="D26" s="41"/>
      <c r="E26" s="41"/>
      <c r="F26" s="41" t="s">
        <v>329</v>
      </c>
      <c r="G26" s="41"/>
      <c r="H26" s="41"/>
      <c r="I26" s="41"/>
    </row>
    <row r="27" spans="1:9" ht="13.15" thickBot="1" x14ac:dyDescent="0.4">
      <c r="A27" s="41"/>
      <c r="B27" s="41"/>
      <c r="C27" s="41"/>
      <c r="D27" s="41"/>
      <c r="E27" s="41"/>
      <c r="F27" s="41"/>
      <c r="G27" s="41"/>
      <c r="H27" s="41"/>
      <c r="I27" s="41"/>
    </row>
    <row r="28" spans="1:9" x14ac:dyDescent="0.35">
      <c r="A28" s="45" t="s">
        <v>325</v>
      </c>
      <c r="B28" s="45" t="s">
        <v>326</v>
      </c>
      <c r="C28" s="45" t="s">
        <v>327</v>
      </c>
      <c r="D28" s="45" t="s">
        <v>328</v>
      </c>
      <c r="E28" s="41"/>
      <c r="F28" s="45" t="s">
        <v>330</v>
      </c>
      <c r="G28" s="45" t="s">
        <v>268</v>
      </c>
      <c r="H28" s="41"/>
      <c r="I28" s="41"/>
    </row>
    <row r="29" spans="1:9" x14ac:dyDescent="0.35">
      <c r="A29" s="43">
        <v>1</v>
      </c>
      <c r="B29" s="43">
        <v>7.883189893389674</v>
      </c>
      <c r="C29" s="43">
        <v>0.51681010661032634</v>
      </c>
      <c r="D29" s="43">
        <v>0.85517952294398591</v>
      </c>
      <c r="E29" s="41"/>
      <c r="F29" s="43">
        <v>0.25</v>
      </c>
      <c r="G29" s="43">
        <v>4.3</v>
      </c>
      <c r="H29" s="41"/>
      <c r="I29" s="41"/>
    </row>
    <row r="30" spans="1:9" x14ac:dyDescent="0.35">
      <c r="A30" s="43">
        <v>2</v>
      </c>
      <c r="B30" s="43">
        <v>7.9349946796847544</v>
      </c>
      <c r="C30" s="43">
        <v>-0.43499467968475436</v>
      </c>
      <c r="D30" s="43">
        <v>-0.71979734509423265</v>
      </c>
      <c r="E30" s="41"/>
      <c r="F30" s="43">
        <v>0.75</v>
      </c>
      <c r="G30" s="43">
        <v>5.5</v>
      </c>
      <c r="H30" s="41"/>
      <c r="I30" s="41"/>
    </row>
    <row r="31" spans="1:9" x14ac:dyDescent="0.35">
      <c r="A31" s="43">
        <v>3</v>
      </c>
      <c r="B31" s="43">
        <v>8.4220253587185621</v>
      </c>
      <c r="C31" s="43">
        <v>0.57797464128143794</v>
      </c>
      <c r="D31" s="43">
        <v>0.95639011637491356</v>
      </c>
      <c r="E31" s="41"/>
      <c r="F31" s="43">
        <v>1.25</v>
      </c>
      <c r="G31" s="43">
        <v>5.6</v>
      </c>
      <c r="H31" s="41"/>
      <c r="I31" s="41"/>
    </row>
    <row r="32" spans="1:9" x14ac:dyDescent="0.35">
      <c r="A32" s="43">
        <v>4</v>
      </c>
      <c r="B32" s="43">
        <v>7.0210372822714531</v>
      </c>
      <c r="C32" s="43">
        <v>0.1789627177285471</v>
      </c>
      <c r="D32" s="43">
        <v>0.29613440142581016</v>
      </c>
      <c r="E32" s="41"/>
      <c r="F32" s="43">
        <v>1.75</v>
      </c>
      <c r="G32" s="43">
        <v>5.8</v>
      </c>
      <c r="H32" s="41"/>
      <c r="I32" s="41"/>
    </row>
    <row r="33" spans="1:9" x14ac:dyDescent="0.35">
      <c r="A33" s="43">
        <v>5</v>
      </c>
      <c r="B33" s="43">
        <v>8.0005195424612889</v>
      </c>
      <c r="C33" s="43">
        <v>0.99948045753871106</v>
      </c>
      <c r="D33" s="43">
        <v>1.6538670779406026</v>
      </c>
      <c r="E33" s="41"/>
      <c r="F33" s="43">
        <v>2.25</v>
      </c>
      <c r="G33" s="43">
        <v>5.8</v>
      </c>
      <c r="H33" s="41"/>
      <c r="I33" s="41"/>
    </row>
    <row r="34" spans="1:9" x14ac:dyDescent="0.35">
      <c r="A34" s="43">
        <v>6</v>
      </c>
      <c r="B34" s="43">
        <v>6.702447291210099</v>
      </c>
      <c r="C34" s="43">
        <v>-0.60244729121009932</v>
      </c>
      <c r="D34" s="43">
        <v>-0.99688566555918656</v>
      </c>
      <c r="E34" s="41"/>
      <c r="F34" s="43">
        <v>2.75</v>
      </c>
      <c r="G34" s="43">
        <v>6</v>
      </c>
      <c r="H34" s="41"/>
      <c r="I34" s="41"/>
    </row>
    <row r="35" spans="1:9" x14ac:dyDescent="0.35">
      <c r="A35" s="43">
        <v>7</v>
      </c>
      <c r="B35" s="43">
        <v>6.6870387814041754</v>
      </c>
      <c r="C35" s="43">
        <v>0.51296121859582477</v>
      </c>
      <c r="D35" s="43">
        <v>0.84881066487792645</v>
      </c>
      <c r="E35" s="41"/>
      <c r="F35" s="43">
        <v>3.25</v>
      </c>
      <c r="G35" s="43">
        <v>6</v>
      </c>
      <c r="H35" s="41"/>
      <c r="I35" s="41"/>
    </row>
    <row r="36" spans="1:9" x14ac:dyDescent="0.35">
      <c r="A36" s="43">
        <v>8</v>
      </c>
      <c r="B36" s="43">
        <v>7.0314921299570514</v>
      </c>
      <c r="C36" s="43">
        <v>0.66850787004294876</v>
      </c>
      <c r="D36" s="43">
        <v>1.1061978743745529</v>
      </c>
      <c r="E36" s="41"/>
      <c r="F36" s="43">
        <v>3.75</v>
      </c>
      <c r="G36" s="43">
        <v>6</v>
      </c>
      <c r="H36" s="41"/>
      <c r="I36" s="41"/>
    </row>
    <row r="37" spans="1:9" x14ac:dyDescent="0.35">
      <c r="A37" s="43">
        <v>9</v>
      </c>
      <c r="B37" s="43">
        <v>7.6902010609976834</v>
      </c>
      <c r="C37" s="43">
        <v>0.50979893900231588</v>
      </c>
      <c r="D37" s="43">
        <v>0.84357795615260833</v>
      </c>
      <c r="E37" s="41"/>
      <c r="F37" s="43">
        <v>4.25</v>
      </c>
      <c r="G37" s="43">
        <v>6.1</v>
      </c>
      <c r="H37" s="41"/>
      <c r="I37" s="41"/>
    </row>
    <row r="38" spans="1:9" x14ac:dyDescent="0.35">
      <c r="A38" s="43">
        <v>10</v>
      </c>
      <c r="B38" s="43">
        <v>7.4393867453072353</v>
      </c>
      <c r="C38" s="43">
        <v>-0.73938674530723514</v>
      </c>
      <c r="D38" s="43">
        <v>-1.2234830473230411</v>
      </c>
      <c r="E38" s="41"/>
      <c r="F38" s="43">
        <v>4.75</v>
      </c>
      <c r="G38" s="43">
        <v>6.1</v>
      </c>
      <c r="H38" s="41"/>
      <c r="I38" s="41"/>
    </row>
    <row r="39" spans="1:9" x14ac:dyDescent="0.35">
      <c r="A39" s="43">
        <v>11</v>
      </c>
      <c r="B39" s="43">
        <v>7.8767301393839597</v>
      </c>
      <c r="C39" s="43">
        <v>0.52326986061604064</v>
      </c>
      <c r="D39" s="43">
        <v>0.86586865088146947</v>
      </c>
      <c r="E39" s="41"/>
      <c r="F39" s="43">
        <v>5.25</v>
      </c>
      <c r="G39" s="43">
        <v>6.2</v>
      </c>
      <c r="H39" s="41"/>
      <c r="I39" s="41"/>
    </row>
    <row r="40" spans="1:9" x14ac:dyDescent="0.35">
      <c r="A40" s="43">
        <v>12</v>
      </c>
      <c r="B40" s="43">
        <v>6.7100917778048279</v>
      </c>
      <c r="C40" s="43">
        <v>-0.11009177780482826</v>
      </c>
      <c r="D40" s="43">
        <v>-0.18217181285538578</v>
      </c>
      <c r="E40" s="41"/>
      <c r="F40" s="43">
        <v>5.75</v>
      </c>
      <c r="G40" s="43">
        <v>6.2</v>
      </c>
      <c r="H40" s="41"/>
      <c r="I40" s="41"/>
    </row>
    <row r="41" spans="1:9" x14ac:dyDescent="0.35">
      <c r="A41" s="43">
        <v>13</v>
      </c>
      <c r="B41" s="43">
        <v>8.9306925018437742</v>
      </c>
      <c r="C41" s="43">
        <v>-1.0306925018437738</v>
      </c>
      <c r="D41" s="43">
        <v>-1.7055144834721585</v>
      </c>
      <c r="E41" s="41"/>
      <c r="F41" s="43">
        <v>6.25</v>
      </c>
      <c r="G41" s="43">
        <v>6.2</v>
      </c>
      <c r="H41" s="41"/>
      <c r="I41" s="41"/>
    </row>
    <row r="42" spans="1:9" x14ac:dyDescent="0.35">
      <c r="A42" s="43">
        <v>14</v>
      </c>
      <c r="B42" s="43">
        <v>7.6624837769710892</v>
      </c>
      <c r="C42" s="43">
        <v>0.53751622302891011</v>
      </c>
      <c r="D42" s="43">
        <v>0.88944248826602157</v>
      </c>
      <c r="E42" s="41"/>
      <c r="F42" s="43">
        <v>6.75</v>
      </c>
      <c r="G42" s="43">
        <v>6.2</v>
      </c>
      <c r="H42" s="41"/>
      <c r="I42" s="41"/>
    </row>
    <row r="43" spans="1:9" x14ac:dyDescent="0.35">
      <c r="A43" s="43">
        <v>15</v>
      </c>
      <c r="B43" s="43">
        <v>8.283428029211878</v>
      </c>
      <c r="C43" s="43">
        <v>-0.6834280292118784</v>
      </c>
      <c r="D43" s="43">
        <v>-1.1308866612948021</v>
      </c>
      <c r="E43" s="41"/>
      <c r="F43" s="43">
        <v>7.25</v>
      </c>
      <c r="G43" s="43">
        <v>6.2</v>
      </c>
      <c r="H43" s="41"/>
      <c r="I43" s="41"/>
    </row>
    <row r="44" spans="1:9" x14ac:dyDescent="0.35">
      <c r="A44" s="43">
        <v>16</v>
      </c>
      <c r="B44" s="43">
        <v>7.3929738387630799</v>
      </c>
      <c r="C44" s="43">
        <v>-0.29297383876308025</v>
      </c>
      <c r="D44" s="43">
        <v>-0.48479165647855599</v>
      </c>
      <c r="E44" s="41"/>
      <c r="F44" s="43">
        <v>7.75</v>
      </c>
      <c r="G44" s="43">
        <v>6.5</v>
      </c>
      <c r="H44" s="41"/>
      <c r="I44" s="41"/>
    </row>
    <row r="45" spans="1:9" x14ac:dyDescent="0.35">
      <c r="A45" s="43">
        <v>17</v>
      </c>
      <c r="B45" s="43">
        <v>7.2611255361416518</v>
      </c>
      <c r="C45" s="43">
        <v>-6.1125536141651615E-2</v>
      </c>
      <c r="D45" s="43">
        <v>-0.10114606151989779</v>
      </c>
      <c r="E45" s="41"/>
      <c r="F45" s="43">
        <v>8.25</v>
      </c>
      <c r="G45" s="43">
        <v>6.5</v>
      </c>
      <c r="H45" s="41"/>
      <c r="I45" s="41"/>
    </row>
    <row r="46" spans="1:9" x14ac:dyDescent="0.35">
      <c r="A46" s="43">
        <v>18</v>
      </c>
      <c r="B46" s="43">
        <v>7.499579559899086</v>
      </c>
      <c r="C46" s="43">
        <v>0.70042044010091331</v>
      </c>
      <c r="D46" s="43">
        <v>1.1590044586286492</v>
      </c>
      <c r="E46" s="41"/>
      <c r="F46" s="43">
        <v>8.75</v>
      </c>
      <c r="G46" s="43">
        <v>6.5</v>
      </c>
      <c r="H46" s="41"/>
      <c r="I46" s="41"/>
    </row>
    <row r="47" spans="1:9" x14ac:dyDescent="0.35">
      <c r="A47" s="43">
        <v>19</v>
      </c>
      <c r="B47" s="43">
        <v>7.8261777970651067</v>
      </c>
      <c r="C47" s="43">
        <v>7.382220293489361E-2</v>
      </c>
      <c r="D47" s="43">
        <v>0.12215557606371899</v>
      </c>
      <c r="E47" s="41"/>
      <c r="F47" s="43">
        <v>9.25</v>
      </c>
      <c r="G47" s="43">
        <v>6.5</v>
      </c>
      <c r="H47" s="41"/>
      <c r="I47" s="41"/>
    </row>
    <row r="48" spans="1:9" x14ac:dyDescent="0.35">
      <c r="A48" s="43">
        <v>20</v>
      </c>
      <c r="B48" s="43">
        <v>8.7130388514918558</v>
      </c>
      <c r="C48" s="43">
        <v>8.6961148508144959E-2</v>
      </c>
      <c r="D48" s="43">
        <v>0.14389694114850074</v>
      </c>
      <c r="E48" s="41"/>
      <c r="F48" s="43">
        <v>9.75</v>
      </c>
      <c r="G48" s="43">
        <v>6.5</v>
      </c>
      <c r="H48" s="41"/>
      <c r="I48" s="41"/>
    </row>
    <row r="49" spans="1:9" x14ac:dyDescent="0.35">
      <c r="A49" s="43">
        <v>21</v>
      </c>
      <c r="B49" s="43">
        <v>6.8456252050675968</v>
      </c>
      <c r="C49" s="43">
        <v>0.15437479493240325</v>
      </c>
      <c r="D49" s="43">
        <v>0.25544810714084909</v>
      </c>
      <c r="E49" s="41"/>
      <c r="F49" s="43">
        <v>10.25</v>
      </c>
      <c r="G49" s="43">
        <v>6.5</v>
      </c>
      <c r="H49" s="41"/>
      <c r="I49" s="41"/>
    </row>
    <row r="50" spans="1:9" x14ac:dyDescent="0.35">
      <c r="A50" s="43">
        <v>22</v>
      </c>
      <c r="B50" s="43">
        <v>9.2309287210805451</v>
      </c>
      <c r="C50" s="43">
        <v>0.66907127891945528</v>
      </c>
      <c r="D50" s="43">
        <v>1.1071301621299017</v>
      </c>
      <c r="E50" s="41"/>
      <c r="F50" s="43">
        <v>10.75</v>
      </c>
      <c r="G50" s="43">
        <v>6.6</v>
      </c>
      <c r="H50" s="41"/>
      <c r="I50" s="41"/>
    </row>
    <row r="51" spans="1:9" x14ac:dyDescent="0.35">
      <c r="A51" s="43">
        <v>23</v>
      </c>
      <c r="B51" s="43">
        <v>7.5574585399531502</v>
      </c>
      <c r="C51" s="43">
        <v>0.54254146004684944</v>
      </c>
      <c r="D51" s="43">
        <v>0.89775788252924194</v>
      </c>
      <c r="E51" s="41"/>
      <c r="F51" s="43">
        <v>11.25</v>
      </c>
      <c r="G51" s="43">
        <v>6.6</v>
      </c>
      <c r="H51" s="41"/>
      <c r="I51" s="41"/>
    </row>
    <row r="52" spans="1:9" x14ac:dyDescent="0.35">
      <c r="A52" s="43">
        <v>24</v>
      </c>
      <c r="B52" s="43">
        <v>8.5206361088376514</v>
      </c>
      <c r="C52" s="43">
        <v>-0.52063610883765143</v>
      </c>
      <c r="D52" s="43">
        <v>-0.86151051128515155</v>
      </c>
      <c r="E52" s="41"/>
      <c r="F52" s="43">
        <v>11.75</v>
      </c>
      <c r="G52" s="43">
        <v>6.6</v>
      </c>
      <c r="H52" s="41"/>
      <c r="I52" s="41"/>
    </row>
    <row r="53" spans="1:9" x14ac:dyDescent="0.35">
      <c r="A53" s="43">
        <v>25</v>
      </c>
      <c r="B53" s="43">
        <v>6.7777647378107329</v>
      </c>
      <c r="C53" s="43">
        <v>-1.2777647378107329</v>
      </c>
      <c r="D53" s="43">
        <v>-2.1143515286157841</v>
      </c>
      <c r="E53" s="41"/>
      <c r="F53" s="43">
        <v>12.25</v>
      </c>
      <c r="G53" s="43">
        <v>6.6</v>
      </c>
      <c r="H53" s="41"/>
      <c r="I53" s="41"/>
    </row>
    <row r="54" spans="1:9" x14ac:dyDescent="0.35">
      <c r="A54" s="43">
        <v>26</v>
      </c>
      <c r="B54" s="43">
        <v>7.0633231478887915</v>
      </c>
      <c r="C54" s="43">
        <v>-6.3323147888791453E-2</v>
      </c>
      <c r="D54" s="43">
        <v>-0.10478250852721642</v>
      </c>
      <c r="E54" s="41"/>
      <c r="F54" s="43">
        <v>12.75</v>
      </c>
      <c r="G54" s="43">
        <v>6.7</v>
      </c>
      <c r="H54" s="41"/>
      <c r="I54" s="41"/>
    </row>
    <row r="55" spans="1:9" x14ac:dyDescent="0.35">
      <c r="A55" s="43">
        <v>27</v>
      </c>
      <c r="B55" s="43">
        <v>7.8859963225535381</v>
      </c>
      <c r="C55" s="43">
        <v>-0.88599632255353811</v>
      </c>
      <c r="D55" s="43">
        <v>-1.4660818408157681</v>
      </c>
      <c r="E55" s="41"/>
      <c r="F55" s="43">
        <v>13.25</v>
      </c>
      <c r="G55" s="43">
        <v>6.7</v>
      </c>
      <c r="H55" s="41"/>
      <c r="I55" s="41"/>
    </row>
    <row r="56" spans="1:9" x14ac:dyDescent="0.35">
      <c r="A56" s="43">
        <v>28</v>
      </c>
      <c r="B56" s="43">
        <v>6.9657604154216033</v>
      </c>
      <c r="C56" s="43">
        <v>-1.3657604154216036</v>
      </c>
      <c r="D56" s="43">
        <v>-2.2599603327739759</v>
      </c>
      <c r="E56" s="41"/>
      <c r="F56" s="43">
        <v>13.75</v>
      </c>
      <c r="G56" s="43">
        <v>6.7</v>
      </c>
      <c r="H56" s="41"/>
      <c r="I56" s="41"/>
    </row>
    <row r="57" spans="1:9" x14ac:dyDescent="0.35">
      <c r="A57" s="43">
        <v>29</v>
      </c>
      <c r="B57" s="43">
        <v>7.8091062716558097</v>
      </c>
      <c r="C57" s="43">
        <v>-0.60910627165580955</v>
      </c>
      <c r="D57" s="43">
        <v>-1.0079044588219692</v>
      </c>
      <c r="E57" s="41"/>
      <c r="F57" s="43">
        <v>14.25</v>
      </c>
      <c r="G57" s="43">
        <v>6.7</v>
      </c>
      <c r="H57" s="41"/>
      <c r="I57" s="41"/>
    </row>
    <row r="58" spans="1:9" x14ac:dyDescent="0.35">
      <c r="A58" s="43">
        <v>30</v>
      </c>
      <c r="B58" s="43">
        <v>6.8095960632593844</v>
      </c>
      <c r="C58" s="43">
        <v>-0.6095960632593842</v>
      </c>
      <c r="D58" s="43">
        <v>-1.0087149301044178</v>
      </c>
      <c r="E58" s="41"/>
      <c r="F58" s="43">
        <v>14.75</v>
      </c>
      <c r="G58" s="43">
        <v>6.7</v>
      </c>
      <c r="H58" s="41"/>
      <c r="I58" s="41"/>
    </row>
    <row r="59" spans="1:9" x14ac:dyDescent="0.35">
      <c r="A59" s="43">
        <v>31</v>
      </c>
      <c r="B59" s="43">
        <v>7.2299150290099643</v>
      </c>
      <c r="C59" s="43">
        <v>-0.12991502900996466</v>
      </c>
      <c r="D59" s="43">
        <v>-0.21497387746669075</v>
      </c>
      <c r="E59" s="41"/>
      <c r="F59" s="43">
        <v>15.25</v>
      </c>
      <c r="G59" s="43">
        <v>6.7</v>
      </c>
      <c r="H59" s="41"/>
      <c r="I59" s="41"/>
    </row>
    <row r="60" spans="1:9" x14ac:dyDescent="0.35">
      <c r="A60" s="43">
        <v>32</v>
      </c>
      <c r="B60" s="43">
        <v>6.8122554560792379</v>
      </c>
      <c r="C60" s="43">
        <v>-0.6122554560792377</v>
      </c>
      <c r="D60" s="43">
        <v>-1.0131154986186821</v>
      </c>
      <c r="E60" s="41"/>
      <c r="F60" s="43">
        <v>15.75</v>
      </c>
      <c r="G60" s="43">
        <v>6.9</v>
      </c>
      <c r="H60" s="41"/>
      <c r="I60" s="41"/>
    </row>
    <row r="61" spans="1:9" x14ac:dyDescent="0.35">
      <c r="A61" s="43">
        <v>33</v>
      </c>
      <c r="B61" s="43">
        <v>7.544238184010517</v>
      </c>
      <c r="C61" s="43">
        <v>5.5761815989482599E-2</v>
      </c>
      <c r="D61" s="43">
        <v>9.2270570150307582E-2</v>
      </c>
      <c r="E61" s="41"/>
      <c r="F61" s="43">
        <v>16.25</v>
      </c>
      <c r="G61" s="43">
        <v>6.9</v>
      </c>
      <c r="H61" s="41"/>
      <c r="I61" s="41"/>
    </row>
    <row r="62" spans="1:9" x14ac:dyDescent="0.35">
      <c r="A62" s="43">
        <v>34</v>
      </c>
      <c r="B62" s="43">
        <v>7.944060384423973</v>
      </c>
      <c r="C62" s="43">
        <v>1.055939615576027</v>
      </c>
      <c r="D62" s="43">
        <v>1.7472915586514182</v>
      </c>
      <c r="E62" s="41"/>
      <c r="F62" s="43">
        <v>16.75</v>
      </c>
      <c r="G62" s="43">
        <v>6.9</v>
      </c>
      <c r="H62" s="41"/>
      <c r="I62" s="41"/>
    </row>
    <row r="63" spans="1:9" x14ac:dyDescent="0.35">
      <c r="A63" s="43">
        <v>35</v>
      </c>
      <c r="B63" s="43">
        <v>7.2386677665530872</v>
      </c>
      <c r="C63" s="43">
        <v>-0.53866776655308701</v>
      </c>
      <c r="D63" s="43">
        <v>-0.89134797817238931</v>
      </c>
      <c r="E63" s="41"/>
      <c r="F63" s="43">
        <v>17.25</v>
      </c>
      <c r="G63" s="43">
        <v>7</v>
      </c>
      <c r="H63" s="41"/>
      <c r="I63" s="41"/>
    </row>
    <row r="64" spans="1:9" x14ac:dyDescent="0.35">
      <c r="A64" s="43">
        <v>36</v>
      </c>
      <c r="B64" s="43">
        <v>6.8294249131963927</v>
      </c>
      <c r="C64" s="43">
        <v>0.27057508680360698</v>
      </c>
      <c r="D64" s="43">
        <v>0.44772784180032293</v>
      </c>
      <c r="E64" s="41"/>
      <c r="F64" s="43">
        <v>17.75</v>
      </c>
      <c r="G64" s="43">
        <v>7</v>
      </c>
      <c r="H64" s="41"/>
      <c r="I64" s="41"/>
    </row>
    <row r="65" spans="1:9" x14ac:dyDescent="0.35">
      <c r="A65" s="43">
        <v>37</v>
      </c>
      <c r="B65" s="43">
        <v>7.8276299062594816</v>
      </c>
      <c r="C65" s="43">
        <v>-0.62762990625948145</v>
      </c>
      <c r="D65" s="43">
        <v>-1.0385560130407046</v>
      </c>
      <c r="E65" s="41"/>
      <c r="F65" s="43">
        <v>18.25</v>
      </c>
      <c r="G65" s="43">
        <v>7</v>
      </c>
      <c r="H65" s="41"/>
      <c r="I65" s="41"/>
    </row>
    <row r="66" spans="1:9" x14ac:dyDescent="0.35">
      <c r="A66" s="43">
        <v>38</v>
      </c>
      <c r="B66" s="43">
        <v>8.9125735155385772</v>
      </c>
      <c r="C66" s="43">
        <v>0.98742648446142312</v>
      </c>
      <c r="D66" s="43">
        <v>1.633921045899114</v>
      </c>
      <c r="E66" s="41"/>
      <c r="F66" s="43">
        <v>18.75</v>
      </c>
      <c r="G66" s="43">
        <v>7</v>
      </c>
      <c r="H66" s="41"/>
      <c r="I66" s="41"/>
    </row>
    <row r="67" spans="1:9" x14ac:dyDescent="0.35">
      <c r="A67" s="43">
        <v>39</v>
      </c>
      <c r="B67" s="43">
        <v>7.9062225991545159</v>
      </c>
      <c r="C67" s="43">
        <v>-0.30622259915451622</v>
      </c>
      <c r="D67" s="43">
        <v>-0.50671473508369291</v>
      </c>
      <c r="E67" s="41"/>
      <c r="F67" s="43">
        <v>19.25</v>
      </c>
      <c r="G67" s="43">
        <v>7</v>
      </c>
      <c r="H67" s="41"/>
      <c r="I67" s="41"/>
    </row>
    <row r="68" spans="1:9" x14ac:dyDescent="0.35">
      <c r="A68" s="43">
        <v>40</v>
      </c>
      <c r="B68" s="43">
        <v>7.1797702922790005</v>
      </c>
      <c r="C68" s="43">
        <v>-1.3797702922790007</v>
      </c>
      <c r="D68" s="43">
        <v>-2.283142851177097</v>
      </c>
      <c r="E68" s="41"/>
      <c r="F68" s="43">
        <v>19.75</v>
      </c>
      <c r="G68" s="43">
        <v>7</v>
      </c>
      <c r="H68" s="41"/>
      <c r="I68" s="41"/>
    </row>
    <row r="69" spans="1:9" x14ac:dyDescent="0.35">
      <c r="A69" s="43">
        <v>41</v>
      </c>
      <c r="B69" s="43">
        <v>7.8109507286984963</v>
      </c>
      <c r="C69" s="43">
        <v>0.58904927130150408</v>
      </c>
      <c r="D69" s="43">
        <v>0.97471560323402073</v>
      </c>
      <c r="E69" s="41"/>
      <c r="F69" s="43">
        <v>20.25</v>
      </c>
      <c r="G69" s="43">
        <v>7</v>
      </c>
      <c r="H69" s="41"/>
      <c r="I69" s="41"/>
    </row>
    <row r="70" spans="1:9" x14ac:dyDescent="0.35">
      <c r="A70" s="43">
        <v>42</v>
      </c>
      <c r="B70" s="43">
        <v>7.7620659365854454</v>
      </c>
      <c r="C70" s="43">
        <v>0.13793406341455494</v>
      </c>
      <c r="D70" s="43">
        <v>0.22824318843579613</v>
      </c>
      <c r="E70" s="41"/>
      <c r="F70" s="43">
        <v>20.75</v>
      </c>
      <c r="G70" s="43">
        <v>7.1</v>
      </c>
      <c r="H70" s="41"/>
      <c r="I70" s="41"/>
    </row>
    <row r="71" spans="1:9" x14ac:dyDescent="0.35">
      <c r="A71" s="43">
        <v>43</v>
      </c>
      <c r="B71" s="43">
        <v>8.6659598595238698</v>
      </c>
      <c r="C71" s="43">
        <v>-1.0659598595238702</v>
      </c>
      <c r="D71" s="43">
        <v>-1.7638723246416621</v>
      </c>
      <c r="E71" s="41"/>
      <c r="F71" s="43">
        <v>21.25</v>
      </c>
      <c r="G71" s="43">
        <v>7.1</v>
      </c>
      <c r="H71" s="41"/>
      <c r="I71" s="41"/>
    </row>
    <row r="72" spans="1:9" x14ac:dyDescent="0.35">
      <c r="A72" s="43">
        <v>44</v>
      </c>
      <c r="B72" s="43">
        <v>8.2813827862219203</v>
      </c>
      <c r="C72" s="43">
        <v>0.1186172137780801</v>
      </c>
      <c r="D72" s="43">
        <v>0.19627908006096353</v>
      </c>
      <c r="E72" s="41"/>
      <c r="F72" s="43">
        <v>21.75</v>
      </c>
      <c r="G72" s="43">
        <v>7.1</v>
      </c>
      <c r="H72" s="41"/>
      <c r="I72" s="41"/>
    </row>
    <row r="73" spans="1:9" x14ac:dyDescent="0.35">
      <c r="A73" s="43">
        <v>45</v>
      </c>
      <c r="B73" s="43">
        <v>7.3471427984797542</v>
      </c>
      <c r="C73" s="43">
        <v>-0.84714279847975416</v>
      </c>
      <c r="D73" s="43">
        <v>-1.401789874081526</v>
      </c>
      <c r="E73" s="41"/>
      <c r="F73" s="43">
        <v>22.25</v>
      </c>
      <c r="G73" s="43">
        <v>7.1</v>
      </c>
      <c r="H73" s="41"/>
      <c r="I73" s="41"/>
    </row>
    <row r="74" spans="1:9" x14ac:dyDescent="0.35">
      <c r="A74" s="43">
        <v>46</v>
      </c>
      <c r="B74" s="43">
        <v>7.3864802079083303</v>
      </c>
      <c r="C74" s="43">
        <v>0.31351979209166991</v>
      </c>
      <c r="D74" s="43">
        <v>0.51878959564660876</v>
      </c>
      <c r="E74" s="41"/>
      <c r="F74" s="43">
        <v>22.75</v>
      </c>
      <c r="G74" s="43">
        <v>7.1</v>
      </c>
      <c r="H74" s="41"/>
      <c r="I74" s="41"/>
    </row>
    <row r="75" spans="1:9" x14ac:dyDescent="0.35">
      <c r="A75" s="43">
        <v>47</v>
      </c>
      <c r="B75" s="43">
        <v>8.1422562514468346</v>
      </c>
      <c r="C75" s="43">
        <v>-0.14225625144683463</v>
      </c>
      <c r="D75" s="43">
        <v>-0.23539522871566262</v>
      </c>
      <c r="E75" s="41"/>
      <c r="F75" s="43">
        <v>23.25</v>
      </c>
      <c r="G75" s="43">
        <v>7.1</v>
      </c>
      <c r="H75" s="41"/>
      <c r="I75" s="41"/>
    </row>
    <row r="76" spans="1:9" x14ac:dyDescent="0.35">
      <c r="A76" s="43">
        <v>48</v>
      </c>
      <c r="B76" s="43">
        <v>7.9269103821794538</v>
      </c>
      <c r="C76" s="43">
        <v>-0.82691038217945412</v>
      </c>
      <c r="D76" s="43">
        <v>-1.3683107530303182</v>
      </c>
      <c r="E76" s="41"/>
      <c r="F76" s="43">
        <v>23.75</v>
      </c>
      <c r="G76" s="43">
        <v>7.1</v>
      </c>
      <c r="H76" s="41"/>
      <c r="I76" s="41"/>
    </row>
    <row r="77" spans="1:9" x14ac:dyDescent="0.35">
      <c r="A77" s="43">
        <v>49</v>
      </c>
      <c r="B77" s="43">
        <v>8.8492749031583919</v>
      </c>
      <c r="C77" s="43">
        <v>-0.34927490315839194</v>
      </c>
      <c r="D77" s="43">
        <v>-0.57795453540639474</v>
      </c>
      <c r="E77" s="41"/>
      <c r="F77" s="43">
        <v>24.25</v>
      </c>
      <c r="G77" s="43">
        <v>7.1</v>
      </c>
      <c r="H77" s="41"/>
      <c r="I77" s="41"/>
    </row>
    <row r="78" spans="1:9" x14ac:dyDescent="0.35">
      <c r="A78" s="43">
        <v>50</v>
      </c>
      <c r="B78" s="43">
        <v>7.7104534573498</v>
      </c>
      <c r="C78" s="43">
        <v>-0.11045345734980039</v>
      </c>
      <c r="D78" s="43">
        <v>-0.18277029368378231</v>
      </c>
      <c r="E78" s="41"/>
      <c r="F78" s="43">
        <v>24.75</v>
      </c>
      <c r="G78" s="43">
        <v>7.1</v>
      </c>
      <c r="H78" s="41"/>
      <c r="I78" s="41"/>
    </row>
    <row r="79" spans="1:9" x14ac:dyDescent="0.35">
      <c r="A79" s="43">
        <v>51</v>
      </c>
      <c r="B79" s="43">
        <v>7.3544818629967672</v>
      </c>
      <c r="C79" s="43">
        <v>-0.15448186299676703</v>
      </c>
      <c r="D79" s="43">
        <v>-0.25562527553410225</v>
      </c>
      <c r="E79" s="41"/>
      <c r="F79" s="43">
        <v>25.25</v>
      </c>
      <c r="G79" s="43">
        <v>7.1</v>
      </c>
      <c r="H79" s="41"/>
      <c r="I79" s="41"/>
    </row>
    <row r="80" spans="1:9" x14ac:dyDescent="0.35">
      <c r="A80" s="43">
        <v>52</v>
      </c>
      <c r="B80" s="43">
        <v>7.9925938563516601</v>
      </c>
      <c r="C80" s="43">
        <v>0.2074061436483392</v>
      </c>
      <c r="D80" s="43">
        <v>0.34320049997508029</v>
      </c>
      <c r="E80" s="41"/>
      <c r="F80" s="43">
        <v>25.75</v>
      </c>
      <c r="G80" s="43">
        <v>7.1</v>
      </c>
      <c r="H80" s="41"/>
      <c r="I80" s="41"/>
    </row>
    <row r="81" spans="1:9" x14ac:dyDescent="0.35">
      <c r="A81" s="43">
        <v>53</v>
      </c>
      <c r="B81" s="43">
        <v>8.2023814971344464</v>
      </c>
      <c r="C81" s="43">
        <v>0.79761850286555358</v>
      </c>
      <c r="D81" s="43">
        <v>1.3198406959292837</v>
      </c>
      <c r="E81" s="41"/>
      <c r="F81" s="43">
        <v>26.25</v>
      </c>
      <c r="G81" s="43">
        <v>7.1</v>
      </c>
      <c r="H81" s="41"/>
      <c r="I81" s="41"/>
    </row>
    <row r="82" spans="1:9" x14ac:dyDescent="0.35">
      <c r="A82" s="43">
        <v>54</v>
      </c>
      <c r="B82" s="43">
        <v>7.4813674963637702</v>
      </c>
      <c r="C82" s="43">
        <v>-0.28136749636377001</v>
      </c>
      <c r="D82" s="43">
        <v>-0.46558633090691331</v>
      </c>
      <c r="E82" s="41"/>
      <c r="F82" s="43">
        <v>26.75</v>
      </c>
      <c r="G82" s="43">
        <v>7.1</v>
      </c>
      <c r="H82" s="41"/>
      <c r="I82" s="41"/>
    </row>
    <row r="83" spans="1:9" x14ac:dyDescent="0.35">
      <c r="A83" s="43">
        <v>55</v>
      </c>
      <c r="B83" s="43">
        <v>8.1822769728895164</v>
      </c>
      <c r="C83" s="43">
        <v>-8.2276972889516742E-2</v>
      </c>
      <c r="D83" s="43">
        <v>-0.13614591031592319</v>
      </c>
      <c r="E83" s="41"/>
      <c r="F83" s="43">
        <v>27.25</v>
      </c>
      <c r="G83" s="43">
        <v>7.1</v>
      </c>
      <c r="H83" s="41"/>
      <c r="I83" s="41"/>
    </row>
    <row r="84" spans="1:9" x14ac:dyDescent="0.35">
      <c r="A84" s="43">
        <v>56</v>
      </c>
      <c r="B84" s="43">
        <v>8.3719480805271616</v>
      </c>
      <c r="C84" s="43">
        <v>0.5280519194728388</v>
      </c>
      <c r="D84" s="43">
        <v>0.873781651729439</v>
      </c>
      <c r="E84" s="41"/>
      <c r="F84" s="43">
        <v>27.75</v>
      </c>
      <c r="G84" s="43">
        <v>7.2</v>
      </c>
      <c r="H84" s="41"/>
      <c r="I84" s="41"/>
    </row>
    <row r="85" spans="1:9" x14ac:dyDescent="0.35">
      <c r="A85" s="43">
        <v>57</v>
      </c>
      <c r="B85" s="43">
        <v>8.7652406429607534</v>
      </c>
      <c r="C85" s="43">
        <v>3.4759357039247263E-2</v>
      </c>
      <c r="D85" s="43">
        <v>5.7517238905461475E-2</v>
      </c>
      <c r="E85" s="41"/>
      <c r="F85" s="43">
        <v>28.25</v>
      </c>
      <c r="G85" s="43">
        <v>7.2</v>
      </c>
      <c r="H85" s="41"/>
      <c r="I85" s="41"/>
    </row>
    <row r="86" spans="1:9" x14ac:dyDescent="0.35">
      <c r="A86" s="43">
        <v>58</v>
      </c>
      <c r="B86" s="43">
        <v>7.4881502029458282</v>
      </c>
      <c r="C86" s="43">
        <v>1.1849797054171773E-2</v>
      </c>
      <c r="D86" s="43">
        <v>1.9608176508456823E-2</v>
      </c>
      <c r="E86" s="41"/>
      <c r="F86" s="43">
        <v>28.75</v>
      </c>
      <c r="G86" s="43">
        <v>7.2</v>
      </c>
      <c r="H86" s="41"/>
      <c r="I86" s="41"/>
    </row>
    <row r="87" spans="1:9" x14ac:dyDescent="0.35">
      <c r="A87" s="43">
        <v>59</v>
      </c>
      <c r="B87" s="43">
        <v>7.0662188873897067</v>
      </c>
      <c r="C87" s="43">
        <v>-6.6218887389706715E-2</v>
      </c>
      <c r="D87" s="43">
        <v>-0.10957416622370561</v>
      </c>
      <c r="E87" s="41"/>
      <c r="F87" s="43">
        <v>29.25</v>
      </c>
      <c r="G87" s="43">
        <v>7.2</v>
      </c>
      <c r="H87" s="41"/>
      <c r="I87" s="41"/>
    </row>
    <row r="88" spans="1:9" x14ac:dyDescent="0.35">
      <c r="A88" s="43">
        <v>60</v>
      </c>
      <c r="B88" s="43">
        <v>8.2325774455816791</v>
      </c>
      <c r="C88" s="43">
        <v>0.26742255441832086</v>
      </c>
      <c r="D88" s="43">
        <v>0.44251126204146923</v>
      </c>
      <c r="E88" s="41"/>
      <c r="F88" s="43">
        <v>29.75</v>
      </c>
      <c r="G88" s="43">
        <v>7.2</v>
      </c>
      <c r="H88" s="41"/>
      <c r="I88" s="41"/>
    </row>
    <row r="89" spans="1:9" x14ac:dyDescent="0.35">
      <c r="A89" s="43">
        <v>61</v>
      </c>
      <c r="B89" s="43">
        <v>7.4537372361140486</v>
      </c>
      <c r="C89" s="43">
        <v>-0.25373723611404841</v>
      </c>
      <c r="D89" s="43">
        <v>-0.41986579936748042</v>
      </c>
      <c r="E89" s="41"/>
      <c r="F89" s="43">
        <v>30.25</v>
      </c>
      <c r="G89" s="43">
        <v>7.2</v>
      </c>
      <c r="H89" s="41"/>
      <c r="I89" s="41"/>
    </row>
    <row r="90" spans="1:9" x14ac:dyDescent="0.35">
      <c r="A90" s="43">
        <v>62</v>
      </c>
      <c r="B90" s="43">
        <v>8.1898814064588894</v>
      </c>
      <c r="C90" s="43">
        <v>0.61011859354111131</v>
      </c>
      <c r="D90" s="43">
        <v>1.0095795749543068</v>
      </c>
      <c r="E90" s="41"/>
      <c r="F90" s="43">
        <v>30.75</v>
      </c>
      <c r="G90" s="43">
        <v>7.2</v>
      </c>
      <c r="H90" s="41"/>
      <c r="I90" s="41"/>
    </row>
    <row r="91" spans="1:9" x14ac:dyDescent="0.35">
      <c r="A91" s="43">
        <v>63</v>
      </c>
      <c r="B91" s="43">
        <v>7.2206807115278613</v>
      </c>
      <c r="C91" s="43">
        <v>0.77931928847213872</v>
      </c>
      <c r="D91" s="43">
        <v>1.2895604958421565</v>
      </c>
      <c r="E91" s="41"/>
      <c r="F91" s="43">
        <v>31.25</v>
      </c>
      <c r="G91" s="43">
        <v>7.2</v>
      </c>
      <c r="H91" s="41"/>
      <c r="I91" s="41"/>
    </row>
    <row r="92" spans="1:9" x14ac:dyDescent="0.35">
      <c r="A92" s="43">
        <v>64</v>
      </c>
      <c r="B92" s="43">
        <v>7.1632900866559606</v>
      </c>
      <c r="C92" s="43">
        <v>0.93670991334403908</v>
      </c>
      <c r="D92" s="43">
        <v>1.5499989775440897</v>
      </c>
      <c r="E92" s="41"/>
      <c r="F92" s="43">
        <v>31.75</v>
      </c>
      <c r="G92" s="43">
        <v>7.2</v>
      </c>
      <c r="H92" s="41"/>
      <c r="I92" s="41"/>
    </row>
    <row r="93" spans="1:9" x14ac:dyDescent="0.35">
      <c r="A93" s="43">
        <v>65</v>
      </c>
      <c r="B93" s="43">
        <v>6.8122275223187687</v>
      </c>
      <c r="C93" s="43">
        <v>0.28777247768123093</v>
      </c>
      <c r="D93" s="43">
        <v>0.47618482501039905</v>
      </c>
      <c r="E93" s="41"/>
      <c r="F93" s="43">
        <v>32.25</v>
      </c>
      <c r="G93" s="43">
        <v>7.2</v>
      </c>
      <c r="H93" s="41"/>
      <c r="I93" s="41"/>
    </row>
    <row r="94" spans="1:9" x14ac:dyDescent="0.35">
      <c r="A94" s="43">
        <v>66</v>
      </c>
      <c r="B94" s="43">
        <v>7.6282038423885066</v>
      </c>
      <c r="C94" s="43">
        <v>1.3717961576114934</v>
      </c>
      <c r="D94" s="43">
        <v>2.2699478370053021</v>
      </c>
      <c r="E94" s="41"/>
      <c r="F94" s="43">
        <v>32.75</v>
      </c>
      <c r="G94" s="43">
        <v>7.2</v>
      </c>
      <c r="H94" s="41"/>
      <c r="I94" s="41"/>
    </row>
    <row r="95" spans="1:9" x14ac:dyDescent="0.35">
      <c r="A95" s="43">
        <v>67</v>
      </c>
      <c r="B95" s="43">
        <v>6.8669377383365031</v>
      </c>
      <c r="C95" s="43">
        <v>-0.66693773833650294</v>
      </c>
      <c r="D95" s="43">
        <v>-1.1035997353937106</v>
      </c>
      <c r="E95" s="41"/>
      <c r="F95" s="43">
        <v>33.25</v>
      </c>
      <c r="G95" s="43">
        <v>7.2</v>
      </c>
      <c r="H95" s="41"/>
      <c r="I95" s="41"/>
    </row>
    <row r="96" spans="1:9" x14ac:dyDescent="0.35">
      <c r="A96" s="43">
        <v>68</v>
      </c>
      <c r="B96" s="43">
        <v>6.8852515675004051</v>
      </c>
      <c r="C96" s="43">
        <v>1.3147484324995942</v>
      </c>
      <c r="D96" s="43">
        <v>2.1755494385950751</v>
      </c>
      <c r="E96" s="41"/>
      <c r="F96" s="43">
        <v>33.75</v>
      </c>
      <c r="G96" s="43">
        <v>7.2</v>
      </c>
      <c r="H96" s="41"/>
      <c r="I96" s="41"/>
    </row>
    <row r="97" spans="1:9" x14ac:dyDescent="0.35">
      <c r="A97" s="43">
        <v>69</v>
      </c>
      <c r="B97" s="43">
        <v>6.7189355578393855</v>
      </c>
      <c r="C97" s="43">
        <v>-0.91893555783938563</v>
      </c>
      <c r="D97" s="43">
        <v>-1.5205872755152683</v>
      </c>
      <c r="E97" s="41"/>
      <c r="F97" s="43">
        <v>34.25</v>
      </c>
      <c r="G97" s="43">
        <v>7.2</v>
      </c>
      <c r="H97" s="41"/>
      <c r="I97" s="41"/>
    </row>
    <row r="98" spans="1:9" x14ac:dyDescent="0.35">
      <c r="A98" s="43">
        <v>70</v>
      </c>
      <c r="B98" s="43">
        <v>7.2099223661385494</v>
      </c>
      <c r="C98" s="43">
        <v>0.79007763386145058</v>
      </c>
      <c r="D98" s="43">
        <v>1.3073626180530431</v>
      </c>
      <c r="E98" s="41"/>
      <c r="F98" s="43">
        <v>34.75</v>
      </c>
      <c r="G98" s="43">
        <v>7.4</v>
      </c>
      <c r="H98" s="41"/>
      <c r="I98" s="41"/>
    </row>
    <row r="99" spans="1:9" x14ac:dyDescent="0.35">
      <c r="A99" s="43">
        <v>71</v>
      </c>
      <c r="B99" s="43">
        <v>8.6908572026025332</v>
      </c>
      <c r="C99" s="43">
        <v>-0.99085720260253307</v>
      </c>
      <c r="D99" s="43">
        <v>-1.6395979470776001</v>
      </c>
      <c r="E99" s="41"/>
      <c r="F99" s="43">
        <v>35.25</v>
      </c>
      <c r="G99" s="43">
        <v>7.4</v>
      </c>
      <c r="H99" s="41"/>
      <c r="I99" s="41"/>
    </row>
    <row r="100" spans="1:9" x14ac:dyDescent="0.35">
      <c r="A100" s="43">
        <v>72</v>
      </c>
      <c r="B100" s="43">
        <v>6.7592594694688684</v>
      </c>
      <c r="C100" s="43">
        <v>0.24074053053113165</v>
      </c>
      <c r="D100" s="43">
        <v>0.39835980260371645</v>
      </c>
      <c r="E100" s="41"/>
      <c r="F100" s="43">
        <v>35.75</v>
      </c>
      <c r="G100" s="43">
        <v>7.4</v>
      </c>
      <c r="H100" s="41"/>
      <c r="I100" s="41"/>
    </row>
    <row r="101" spans="1:9" x14ac:dyDescent="0.35">
      <c r="A101" s="43">
        <v>73</v>
      </c>
      <c r="B101" s="43">
        <v>7.8260965192245671</v>
      </c>
      <c r="C101" s="43">
        <v>7.3903480775433295E-2</v>
      </c>
      <c r="D101" s="43">
        <v>0.12229006868298012</v>
      </c>
      <c r="E101" s="41"/>
      <c r="F101" s="43">
        <v>36.25</v>
      </c>
      <c r="G101" s="43">
        <v>7.4</v>
      </c>
      <c r="H101" s="41"/>
      <c r="I101" s="41"/>
    </row>
    <row r="102" spans="1:9" x14ac:dyDescent="0.35">
      <c r="A102" s="43">
        <v>74</v>
      </c>
      <c r="B102" s="43">
        <v>9.2360083713922734</v>
      </c>
      <c r="C102" s="43">
        <v>0.56399162860772734</v>
      </c>
      <c r="D102" s="43">
        <v>0.93325205085592822</v>
      </c>
      <c r="E102" s="41"/>
      <c r="F102" s="43">
        <v>36.75</v>
      </c>
      <c r="G102" s="43">
        <v>7.4</v>
      </c>
      <c r="H102" s="41"/>
      <c r="I102" s="41"/>
    </row>
    <row r="103" spans="1:9" x14ac:dyDescent="0.35">
      <c r="A103" s="43">
        <v>75</v>
      </c>
      <c r="B103" s="43">
        <v>8.1725244420907757</v>
      </c>
      <c r="C103" s="43">
        <v>0.22747555790922469</v>
      </c>
      <c r="D103" s="43">
        <v>0.37640989718667567</v>
      </c>
      <c r="E103" s="41"/>
      <c r="F103" s="43">
        <v>37.25</v>
      </c>
      <c r="G103" s="43">
        <v>7.4</v>
      </c>
      <c r="H103" s="41"/>
      <c r="I103" s="41"/>
    </row>
    <row r="104" spans="1:9" x14ac:dyDescent="0.35">
      <c r="A104" s="43">
        <v>76</v>
      </c>
      <c r="B104" s="43">
        <v>7.6968829245018924</v>
      </c>
      <c r="C104" s="43">
        <v>1.203117075498108</v>
      </c>
      <c r="D104" s="43">
        <v>1.9908300428149512</v>
      </c>
      <c r="E104" s="41"/>
      <c r="F104" s="43">
        <v>37.75</v>
      </c>
      <c r="G104" s="43">
        <v>7.4</v>
      </c>
      <c r="H104" s="41"/>
      <c r="I104" s="41"/>
    </row>
    <row r="105" spans="1:9" x14ac:dyDescent="0.35">
      <c r="A105" s="43">
        <v>77</v>
      </c>
      <c r="B105" s="43">
        <v>6.9406884097553716</v>
      </c>
      <c r="C105" s="43">
        <v>0.5593115902446284</v>
      </c>
      <c r="D105" s="43">
        <v>0.92550786605086555</v>
      </c>
      <c r="E105" s="41"/>
      <c r="F105" s="43">
        <v>38.25</v>
      </c>
      <c r="G105" s="43">
        <v>7.4</v>
      </c>
      <c r="H105" s="41"/>
      <c r="I105" s="41"/>
    </row>
    <row r="106" spans="1:9" x14ac:dyDescent="0.35">
      <c r="A106" s="43">
        <v>78</v>
      </c>
      <c r="B106" s="43">
        <v>8.1015453323821855</v>
      </c>
      <c r="C106" s="43">
        <v>-0.10154533238218555</v>
      </c>
      <c r="D106" s="43">
        <v>-0.16802978075129385</v>
      </c>
      <c r="E106" s="41"/>
      <c r="F106" s="43">
        <v>38.75</v>
      </c>
      <c r="G106" s="43">
        <v>7.4</v>
      </c>
      <c r="H106" s="41"/>
      <c r="I106" s="41"/>
    </row>
    <row r="107" spans="1:9" x14ac:dyDescent="0.35">
      <c r="A107" s="43">
        <v>79</v>
      </c>
      <c r="B107" s="43">
        <v>8.7914018625843315</v>
      </c>
      <c r="C107" s="43">
        <v>-0.69140186258433189</v>
      </c>
      <c r="D107" s="43">
        <v>-1.144081176905603</v>
      </c>
      <c r="E107" s="41"/>
      <c r="F107" s="43">
        <v>39.25</v>
      </c>
      <c r="G107" s="43">
        <v>7.5</v>
      </c>
      <c r="H107" s="41"/>
      <c r="I107" s="41"/>
    </row>
    <row r="108" spans="1:9" x14ac:dyDescent="0.35">
      <c r="A108" s="43">
        <v>80</v>
      </c>
      <c r="B108" s="43">
        <v>7.2210754884193236</v>
      </c>
      <c r="C108" s="43">
        <v>0.37892451158067608</v>
      </c>
      <c r="D108" s="43">
        <v>0.62701653644261501</v>
      </c>
      <c r="E108" s="41"/>
      <c r="F108" s="43">
        <v>39.75</v>
      </c>
      <c r="G108" s="43">
        <v>7.5</v>
      </c>
      <c r="H108" s="41"/>
      <c r="I108" s="41"/>
    </row>
    <row r="109" spans="1:9" x14ac:dyDescent="0.35">
      <c r="A109" s="43">
        <v>81</v>
      </c>
      <c r="B109" s="43">
        <v>8.043816649869898</v>
      </c>
      <c r="C109" s="43">
        <v>0.75618335013010274</v>
      </c>
      <c r="D109" s="43">
        <v>1.2512768391157567</v>
      </c>
      <c r="E109" s="41"/>
      <c r="F109" s="43">
        <v>40.25</v>
      </c>
      <c r="G109" s="43">
        <v>7.5</v>
      </c>
      <c r="H109" s="41"/>
      <c r="I109" s="41"/>
    </row>
    <row r="110" spans="1:9" x14ac:dyDescent="0.35">
      <c r="A110" s="43">
        <v>82</v>
      </c>
      <c r="B110" s="43">
        <v>7.4668419091208387</v>
      </c>
      <c r="C110" s="43">
        <v>0.53315809087916133</v>
      </c>
      <c r="D110" s="43">
        <v>0.88223097029243991</v>
      </c>
      <c r="E110" s="41"/>
      <c r="F110" s="43">
        <v>40.75</v>
      </c>
      <c r="G110" s="43">
        <v>7.5</v>
      </c>
      <c r="H110" s="41"/>
      <c r="I110" s="41"/>
    </row>
    <row r="111" spans="1:9" x14ac:dyDescent="0.35">
      <c r="A111" s="43">
        <v>83</v>
      </c>
      <c r="B111" s="43">
        <v>7.0249970906161634</v>
      </c>
      <c r="C111" s="43">
        <v>1.4750029093838366</v>
      </c>
      <c r="D111" s="43">
        <v>2.4407268129122475</v>
      </c>
      <c r="E111" s="41"/>
      <c r="F111" s="43">
        <v>41.25</v>
      </c>
      <c r="G111" s="43">
        <v>7.5</v>
      </c>
      <c r="H111" s="41"/>
      <c r="I111" s="41"/>
    </row>
    <row r="112" spans="1:9" x14ac:dyDescent="0.35">
      <c r="A112" s="43">
        <v>84</v>
      </c>
      <c r="B112" s="43">
        <v>6.5777910044032737</v>
      </c>
      <c r="C112" s="43">
        <v>-7.7791004403273689E-2</v>
      </c>
      <c r="D112" s="43">
        <v>-0.1287228581330454</v>
      </c>
      <c r="E112" s="41"/>
      <c r="F112" s="43">
        <v>41.75</v>
      </c>
      <c r="G112" s="43">
        <v>7.5</v>
      </c>
      <c r="H112" s="41"/>
      <c r="I112" s="41"/>
    </row>
    <row r="113" spans="1:9" x14ac:dyDescent="0.35">
      <c r="A113" s="43">
        <v>85</v>
      </c>
      <c r="B113" s="43">
        <v>7.7053570304476766</v>
      </c>
      <c r="C113" s="43">
        <v>-5.3570304476764363E-3</v>
      </c>
      <c r="D113" s="43">
        <v>-8.8644217364243112E-3</v>
      </c>
      <c r="E113" s="41"/>
      <c r="F113" s="43">
        <v>42.25</v>
      </c>
      <c r="G113" s="43">
        <v>7.5</v>
      </c>
      <c r="H113" s="41"/>
      <c r="I113" s="41"/>
    </row>
    <row r="114" spans="1:9" x14ac:dyDescent="0.35">
      <c r="A114" s="43">
        <v>86</v>
      </c>
      <c r="B114" s="43">
        <v>7.3728219258850478</v>
      </c>
      <c r="C114" s="43">
        <v>-0.17282192588504763</v>
      </c>
      <c r="D114" s="43">
        <v>-0.28597306871955602</v>
      </c>
      <c r="E114" s="41"/>
      <c r="F114" s="43">
        <v>42.75</v>
      </c>
      <c r="G114" s="43">
        <v>7.5</v>
      </c>
      <c r="H114" s="41"/>
      <c r="I114" s="41"/>
    </row>
    <row r="115" spans="1:9" x14ac:dyDescent="0.35">
      <c r="A115" s="43">
        <v>87</v>
      </c>
      <c r="B115" s="43">
        <v>6.087074795204936</v>
      </c>
      <c r="C115" s="43">
        <v>-8.7074795204935995E-2</v>
      </c>
      <c r="D115" s="43">
        <v>-0.14408499538099895</v>
      </c>
      <c r="E115" s="41"/>
      <c r="F115" s="43">
        <v>43.25</v>
      </c>
      <c r="G115" s="43">
        <v>7.5</v>
      </c>
      <c r="H115" s="41"/>
      <c r="I115" s="41"/>
    </row>
    <row r="116" spans="1:9" x14ac:dyDescent="0.35">
      <c r="A116" s="43">
        <v>88</v>
      </c>
      <c r="B116" s="43">
        <v>8.1055998235953872</v>
      </c>
      <c r="C116" s="43">
        <v>9.4400176404612068E-2</v>
      </c>
      <c r="D116" s="43">
        <v>0.15620649981675733</v>
      </c>
      <c r="E116" s="41"/>
      <c r="F116" s="43">
        <v>43.75</v>
      </c>
      <c r="G116" s="43">
        <v>7.6</v>
      </c>
      <c r="H116" s="41"/>
      <c r="I116" s="41"/>
    </row>
    <row r="117" spans="1:9" x14ac:dyDescent="0.35">
      <c r="A117" s="43">
        <v>89</v>
      </c>
      <c r="B117" s="43">
        <v>7.6475470700948502</v>
      </c>
      <c r="C117" s="43">
        <v>-0.24754707009484989</v>
      </c>
      <c r="D117" s="43">
        <v>-0.40962276589051766</v>
      </c>
      <c r="E117" s="41"/>
      <c r="F117" s="43">
        <v>44.25</v>
      </c>
      <c r="G117" s="43">
        <v>7.6</v>
      </c>
      <c r="H117" s="41"/>
      <c r="I117" s="41"/>
    </row>
    <row r="118" spans="1:9" x14ac:dyDescent="0.35">
      <c r="A118" s="43">
        <v>90</v>
      </c>
      <c r="B118" s="43">
        <v>8.384599683686961</v>
      </c>
      <c r="C118" s="43">
        <v>0.91540031631303975</v>
      </c>
      <c r="D118" s="43">
        <v>1.5147374166922252</v>
      </c>
      <c r="E118" s="41"/>
      <c r="F118" s="43">
        <v>44.75</v>
      </c>
      <c r="G118" s="43">
        <v>7.6</v>
      </c>
      <c r="H118" s="41"/>
      <c r="I118" s="41"/>
    </row>
    <row r="119" spans="1:9" x14ac:dyDescent="0.35">
      <c r="A119" s="43">
        <v>91</v>
      </c>
      <c r="B119" s="43">
        <v>8.178557443152874</v>
      </c>
      <c r="C119" s="43">
        <v>-0.27855744315287367</v>
      </c>
      <c r="D119" s="43">
        <v>-0.46093646060909138</v>
      </c>
      <c r="E119" s="41"/>
      <c r="F119" s="43">
        <v>45.25</v>
      </c>
      <c r="G119" s="43">
        <v>7.6</v>
      </c>
      <c r="H119" s="41"/>
      <c r="I119" s="41"/>
    </row>
    <row r="120" spans="1:9" x14ac:dyDescent="0.35">
      <c r="A120" s="43">
        <v>92</v>
      </c>
      <c r="B120" s="43">
        <v>6.5442853922079376</v>
      </c>
      <c r="C120" s="43">
        <v>-4.4285392207937591E-2</v>
      </c>
      <c r="D120" s="43">
        <v>-7.3280224394541016E-2</v>
      </c>
      <c r="E120" s="41"/>
      <c r="F120" s="43">
        <v>45.75</v>
      </c>
      <c r="G120" s="43">
        <v>7.6</v>
      </c>
      <c r="H120" s="41"/>
      <c r="I120" s="41"/>
    </row>
    <row r="121" spans="1:9" x14ac:dyDescent="0.35">
      <c r="A121" s="43">
        <v>93</v>
      </c>
      <c r="B121" s="43">
        <v>8.3334699117034265</v>
      </c>
      <c r="C121" s="43">
        <v>0.2665300882965731</v>
      </c>
      <c r="D121" s="43">
        <v>0.44103447445067356</v>
      </c>
      <c r="E121" s="41"/>
      <c r="F121" s="43">
        <v>46.25</v>
      </c>
      <c r="G121" s="43">
        <v>7.6</v>
      </c>
      <c r="H121" s="41"/>
      <c r="I121" s="41"/>
    </row>
    <row r="122" spans="1:9" x14ac:dyDescent="0.35">
      <c r="A122" s="43">
        <v>94</v>
      </c>
      <c r="B122" s="43">
        <v>8.7123207041424564</v>
      </c>
      <c r="C122" s="43">
        <v>0.18767929585754395</v>
      </c>
      <c r="D122" s="43">
        <v>0.31055795667504987</v>
      </c>
      <c r="E122" s="41"/>
      <c r="F122" s="43">
        <v>46.75</v>
      </c>
      <c r="G122" s="43">
        <v>7.6</v>
      </c>
      <c r="H122" s="41"/>
      <c r="I122" s="41"/>
    </row>
    <row r="123" spans="1:9" x14ac:dyDescent="0.35">
      <c r="A123" s="43">
        <v>95</v>
      </c>
      <c r="B123" s="43">
        <v>7.9659237380624557</v>
      </c>
      <c r="C123" s="43">
        <v>0.43407626193754467</v>
      </c>
      <c r="D123" s="43">
        <v>0.71827761465383266</v>
      </c>
      <c r="E123" s="41"/>
      <c r="F123" s="43">
        <v>47.25</v>
      </c>
      <c r="G123" s="43">
        <v>7.6</v>
      </c>
      <c r="H123" s="41"/>
      <c r="I123" s="41"/>
    </row>
    <row r="124" spans="1:9" x14ac:dyDescent="0.35">
      <c r="A124" s="43">
        <v>96</v>
      </c>
      <c r="B124" s="43">
        <v>8.2179284219135731</v>
      </c>
      <c r="C124" s="43">
        <v>-0.11792842191357344</v>
      </c>
      <c r="D124" s="43">
        <v>-0.19513931771776957</v>
      </c>
      <c r="E124" s="41"/>
      <c r="F124" s="43">
        <v>47.75</v>
      </c>
      <c r="G124" s="43">
        <v>7.6</v>
      </c>
      <c r="H124" s="41"/>
      <c r="I124" s="41"/>
    </row>
    <row r="125" spans="1:9" x14ac:dyDescent="0.35">
      <c r="A125" s="43">
        <v>97</v>
      </c>
      <c r="B125" s="43">
        <v>7.3399541578361589</v>
      </c>
      <c r="C125" s="43">
        <v>-0.13995415783615872</v>
      </c>
      <c r="D125" s="43">
        <v>-0.23158589277085567</v>
      </c>
      <c r="E125" s="41"/>
      <c r="F125" s="43">
        <v>48.25</v>
      </c>
      <c r="G125" s="43">
        <v>7.6</v>
      </c>
      <c r="H125" s="41"/>
      <c r="I125" s="41"/>
    </row>
    <row r="126" spans="1:9" x14ac:dyDescent="0.35">
      <c r="A126" s="43">
        <v>98</v>
      </c>
      <c r="B126" s="43">
        <v>7.3547849428188901</v>
      </c>
      <c r="C126" s="43">
        <v>0.34521505718111012</v>
      </c>
      <c r="D126" s="43">
        <v>0.57123659955012929</v>
      </c>
      <c r="E126" s="41"/>
      <c r="F126" s="43">
        <v>48.75</v>
      </c>
      <c r="G126" s="43">
        <v>7.6</v>
      </c>
      <c r="H126" s="41"/>
      <c r="I126" s="41"/>
    </row>
    <row r="127" spans="1:9" x14ac:dyDescent="0.35">
      <c r="A127" s="43">
        <v>99</v>
      </c>
      <c r="B127" s="43">
        <v>7.6398059054370293</v>
      </c>
      <c r="C127" s="43">
        <v>-0.23980590543702895</v>
      </c>
      <c r="D127" s="43">
        <v>-0.39681325343239987</v>
      </c>
      <c r="E127" s="41"/>
      <c r="F127" s="43">
        <v>49.25</v>
      </c>
      <c r="G127" s="43">
        <v>7.6</v>
      </c>
      <c r="H127" s="41"/>
      <c r="I127" s="41"/>
    </row>
    <row r="128" spans="1:9" x14ac:dyDescent="0.35">
      <c r="A128" s="43">
        <v>100</v>
      </c>
      <c r="B128" s="43">
        <v>7.5871801496714335</v>
      </c>
      <c r="C128" s="43">
        <v>-0.5871801496714335</v>
      </c>
      <c r="D128" s="43">
        <v>-0.97162271761997598</v>
      </c>
      <c r="E128" s="41"/>
      <c r="F128" s="43">
        <v>49.75</v>
      </c>
      <c r="G128" s="43">
        <v>7.6</v>
      </c>
      <c r="H128" s="41"/>
      <c r="I128" s="41"/>
    </row>
    <row r="129" spans="1:9" x14ac:dyDescent="0.35">
      <c r="A129" s="43">
        <v>101</v>
      </c>
      <c r="B129" s="43">
        <v>7.2252658428395025</v>
      </c>
      <c r="C129" s="43">
        <v>-1.1252658428395028</v>
      </c>
      <c r="D129" s="43">
        <v>-1.8620075233749707</v>
      </c>
      <c r="E129" s="41"/>
      <c r="F129" s="43">
        <v>50.25</v>
      </c>
      <c r="G129" s="43">
        <v>7.6</v>
      </c>
      <c r="H129" s="41"/>
      <c r="I129" s="41"/>
    </row>
    <row r="130" spans="1:9" x14ac:dyDescent="0.35">
      <c r="A130" s="43">
        <v>102</v>
      </c>
      <c r="B130" s="43">
        <v>8.4933274210034977</v>
      </c>
      <c r="C130" s="43">
        <v>-1.393327421003498</v>
      </c>
      <c r="D130" s="43">
        <v>-2.3055761951206732</v>
      </c>
      <c r="E130" s="41"/>
      <c r="F130" s="43">
        <v>50.75</v>
      </c>
      <c r="G130" s="43">
        <v>7.7</v>
      </c>
      <c r="H130" s="41"/>
      <c r="I130" s="41"/>
    </row>
    <row r="131" spans="1:9" x14ac:dyDescent="0.35">
      <c r="A131" s="43">
        <v>103</v>
      </c>
      <c r="B131" s="43">
        <v>8.175068569856375</v>
      </c>
      <c r="C131" s="43">
        <v>-0.57506856985637533</v>
      </c>
      <c r="D131" s="43">
        <v>-0.95158136216686162</v>
      </c>
      <c r="E131" s="41"/>
      <c r="F131" s="43">
        <v>51.25</v>
      </c>
      <c r="G131" s="43">
        <v>7.7</v>
      </c>
      <c r="H131" s="41"/>
      <c r="I131" s="41"/>
    </row>
    <row r="132" spans="1:9" x14ac:dyDescent="0.35">
      <c r="A132" s="43">
        <v>104</v>
      </c>
      <c r="B132" s="43">
        <v>8.5661406824992135</v>
      </c>
      <c r="C132" s="43">
        <v>0.43385931750078655</v>
      </c>
      <c r="D132" s="43">
        <v>0.7179186308848251</v>
      </c>
      <c r="E132" s="41"/>
      <c r="F132" s="43">
        <v>51.75</v>
      </c>
      <c r="G132" s="43">
        <v>7.7</v>
      </c>
      <c r="H132" s="41"/>
      <c r="I132" s="41"/>
    </row>
    <row r="133" spans="1:9" x14ac:dyDescent="0.35">
      <c r="A133" s="43">
        <v>105</v>
      </c>
      <c r="B133" s="43">
        <v>8.3157655750439154</v>
      </c>
      <c r="C133" s="43">
        <v>0.58423442495608491</v>
      </c>
      <c r="D133" s="43">
        <v>0.96674834805062171</v>
      </c>
      <c r="E133" s="41"/>
      <c r="F133" s="43">
        <v>52.25</v>
      </c>
      <c r="G133" s="43">
        <v>7.7</v>
      </c>
      <c r="H133" s="41"/>
      <c r="I133" s="41"/>
    </row>
    <row r="134" spans="1:9" x14ac:dyDescent="0.35">
      <c r="A134" s="43">
        <v>106</v>
      </c>
      <c r="B134" s="43">
        <v>8.2777384685141726</v>
      </c>
      <c r="C134" s="43">
        <v>-0.77773846851417261</v>
      </c>
      <c r="D134" s="43">
        <v>-1.2869446707253054</v>
      </c>
      <c r="E134" s="41"/>
      <c r="F134" s="43">
        <v>52.75</v>
      </c>
      <c r="G134" s="43">
        <v>7.7</v>
      </c>
      <c r="H134" s="41"/>
      <c r="I134" s="41"/>
    </row>
    <row r="135" spans="1:9" x14ac:dyDescent="0.35">
      <c r="A135" s="43">
        <v>107</v>
      </c>
      <c r="B135" s="43">
        <v>8.827710807779706</v>
      </c>
      <c r="C135" s="43">
        <v>0.47228919222029475</v>
      </c>
      <c r="D135" s="43">
        <v>0.7815095736877411</v>
      </c>
      <c r="E135" s="41"/>
      <c r="F135" s="43">
        <v>53.25</v>
      </c>
      <c r="G135" s="43">
        <v>7.7</v>
      </c>
      <c r="H135" s="41"/>
      <c r="I135" s="41"/>
    </row>
    <row r="136" spans="1:9" x14ac:dyDescent="0.35">
      <c r="A136" s="43">
        <v>108</v>
      </c>
      <c r="B136" s="43">
        <v>7.882551016327815</v>
      </c>
      <c r="C136" s="43">
        <v>0.11744898367218504</v>
      </c>
      <c r="D136" s="43">
        <v>0.19434597842098067</v>
      </c>
      <c r="E136" s="41"/>
      <c r="F136" s="43">
        <v>53.75</v>
      </c>
      <c r="G136" s="43">
        <v>7.7</v>
      </c>
      <c r="H136" s="41"/>
      <c r="I136" s="41"/>
    </row>
    <row r="137" spans="1:9" x14ac:dyDescent="0.35">
      <c r="A137" s="43">
        <v>109</v>
      </c>
      <c r="B137" s="43">
        <v>7.8959810709541038</v>
      </c>
      <c r="C137" s="43">
        <v>-0.2959810709541042</v>
      </c>
      <c r="D137" s="43">
        <v>-0.48976780411500448</v>
      </c>
      <c r="E137" s="41"/>
      <c r="F137" s="43">
        <v>54.25</v>
      </c>
      <c r="G137" s="43">
        <v>7.9</v>
      </c>
      <c r="H137" s="41"/>
      <c r="I137" s="41"/>
    </row>
    <row r="138" spans="1:9" x14ac:dyDescent="0.35">
      <c r="A138" s="43">
        <v>110</v>
      </c>
      <c r="B138" s="43">
        <v>6.8344767401123283</v>
      </c>
      <c r="C138" s="43">
        <v>0.26552325988767134</v>
      </c>
      <c r="D138" s="43">
        <v>0.43936844852084345</v>
      </c>
      <c r="E138" s="41"/>
      <c r="F138" s="43">
        <v>54.75</v>
      </c>
      <c r="G138" s="43">
        <v>7.9</v>
      </c>
      <c r="H138" s="41"/>
      <c r="I138" s="41"/>
    </row>
    <row r="139" spans="1:9" x14ac:dyDescent="0.35">
      <c r="A139" s="43">
        <v>111</v>
      </c>
      <c r="B139" s="43">
        <v>8.627505802898277</v>
      </c>
      <c r="C139" s="43">
        <v>-0.52750580289827731</v>
      </c>
      <c r="D139" s="43">
        <v>-0.87287797800918521</v>
      </c>
      <c r="E139" s="41"/>
      <c r="F139" s="43">
        <v>55.25</v>
      </c>
      <c r="G139" s="43">
        <v>7.9</v>
      </c>
      <c r="H139" s="41"/>
      <c r="I139" s="41"/>
    </row>
    <row r="140" spans="1:9" x14ac:dyDescent="0.35">
      <c r="A140" s="43">
        <v>112</v>
      </c>
      <c r="B140" s="43">
        <v>8.0544844027676579</v>
      </c>
      <c r="C140" s="43">
        <v>-0.15448440276765751</v>
      </c>
      <c r="D140" s="43">
        <v>-0.25562947816100667</v>
      </c>
      <c r="E140" s="41"/>
      <c r="F140" s="43">
        <v>55.75</v>
      </c>
      <c r="G140" s="43">
        <v>7.9</v>
      </c>
      <c r="H140" s="41"/>
      <c r="I140" s="41"/>
    </row>
    <row r="141" spans="1:9" x14ac:dyDescent="0.35">
      <c r="A141" s="43">
        <v>113</v>
      </c>
      <c r="B141" s="43">
        <v>7.7516507240436141</v>
      </c>
      <c r="C141" s="43">
        <v>-0.55165072404361393</v>
      </c>
      <c r="D141" s="43">
        <v>-0.9128312255995189</v>
      </c>
      <c r="E141" s="41"/>
      <c r="F141" s="43">
        <v>56.25</v>
      </c>
      <c r="G141" s="43">
        <v>7.9</v>
      </c>
      <c r="H141" s="41"/>
      <c r="I141" s="41"/>
    </row>
    <row r="142" spans="1:9" x14ac:dyDescent="0.35">
      <c r="A142" s="43">
        <v>114</v>
      </c>
      <c r="B142" s="43">
        <v>8.6107989990937348</v>
      </c>
      <c r="C142" s="43">
        <v>-0.91079899909373463</v>
      </c>
      <c r="D142" s="43">
        <v>-1.507123493871853</v>
      </c>
      <c r="E142" s="41"/>
      <c r="F142" s="43">
        <v>56.75</v>
      </c>
      <c r="G142" s="43">
        <v>7.9</v>
      </c>
      <c r="H142" s="41"/>
      <c r="I142" s="41"/>
    </row>
    <row r="143" spans="1:9" x14ac:dyDescent="0.35">
      <c r="A143" s="43">
        <v>115</v>
      </c>
      <c r="B143" s="43">
        <v>8.2217084924636215</v>
      </c>
      <c r="C143" s="43">
        <v>-0.3217084924636211</v>
      </c>
      <c r="D143" s="43">
        <v>-0.53233965743535105</v>
      </c>
      <c r="E143" s="41"/>
      <c r="F143" s="43">
        <v>57.25</v>
      </c>
      <c r="G143" s="43">
        <v>7.9</v>
      </c>
      <c r="H143" s="41"/>
      <c r="I143" s="41"/>
    </row>
    <row r="144" spans="1:9" x14ac:dyDescent="0.35">
      <c r="A144" s="43">
        <v>116</v>
      </c>
      <c r="B144" s="43">
        <v>7.8310256191468675</v>
      </c>
      <c r="C144" s="43">
        <v>-0.9310256191468671</v>
      </c>
      <c r="D144" s="43">
        <v>-1.5405930237176564</v>
      </c>
      <c r="E144" s="41"/>
      <c r="F144" s="43">
        <v>57.75</v>
      </c>
      <c r="G144" s="43">
        <v>7.9</v>
      </c>
      <c r="H144" s="41"/>
      <c r="I144" s="41"/>
    </row>
    <row r="145" spans="1:9" x14ac:dyDescent="0.35">
      <c r="A145" s="43">
        <v>117</v>
      </c>
      <c r="B145" s="43">
        <v>8.8318337036603207</v>
      </c>
      <c r="C145" s="43">
        <v>0.66816629633967928</v>
      </c>
      <c r="D145" s="43">
        <v>1.1056326632208313</v>
      </c>
      <c r="E145" s="41"/>
      <c r="F145" s="43">
        <v>58.25</v>
      </c>
      <c r="G145" s="43">
        <v>7.9</v>
      </c>
      <c r="H145" s="41"/>
      <c r="I145" s="41"/>
    </row>
    <row r="146" spans="1:9" x14ac:dyDescent="0.35">
      <c r="A146" s="43">
        <v>118</v>
      </c>
      <c r="B146" s="43">
        <v>7.0185538056839345</v>
      </c>
      <c r="C146" s="43">
        <v>0.4814461943160655</v>
      </c>
      <c r="D146" s="43">
        <v>0.79666191026881106</v>
      </c>
      <c r="E146" s="41"/>
      <c r="F146" s="43">
        <v>58.75</v>
      </c>
      <c r="G146" s="43">
        <v>7.9</v>
      </c>
      <c r="H146" s="41"/>
      <c r="I146" s="41"/>
    </row>
    <row r="147" spans="1:9" x14ac:dyDescent="0.35">
      <c r="A147" s="43">
        <v>119</v>
      </c>
      <c r="B147" s="43">
        <v>7.9119347655579455</v>
      </c>
      <c r="C147" s="43">
        <v>8.8065234442054496E-2</v>
      </c>
      <c r="D147" s="43">
        <v>0.1457239017093975</v>
      </c>
      <c r="E147" s="41"/>
      <c r="F147" s="43">
        <v>59.25</v>
      </c>
      <c r="G147" s="43">
        <v>7.9</v>
      </c>
      <c r="H147" s="41"/>
      <c r="I147" s="41"/>
    </row>
    <row r="148" spans="1:9" x14ac:dyDescent="0.35">
      <c r="A148" s="43">
        <v>120</v>
      </c>
      <c r="B148" s="43">
        <v>6.8952005023195282</v>
      </c>
      <c r="C148" s="43">
        <v>0.20479949768047145</v>
      </c>
      <c r="D148" s="43">
        <v>0.33888721308929232</v>
      </c>
      <c r="E148" s="41"/>
      <c r="F148" s="43">
        <v>59.75</v>
      </c>
      <c r="G148" s="43">
        <v>7.9</v>
      </c>
      <c r="H148" s="41"/>
      <c r="I148" s="41"/>
    </row>
    <row r="149" spans="1:9" x14ac:dyDescent="0.35">
      <c r="A149" s="43">
        <v>121</v>
      </c>
      <c r="B149" s="43">
        <v>8.3399254262652232</v>
      </c>
      <c r="C149" s="43">
        <v>0.46007457373477756</v>
      </c>
      <c r="D149" s="43">
        <v>0.76129771738736995</v>
      </c>
      <c r="E149" s="41"/>
      <c r="F149" s="43">
        <v>60.25</v>
      </c>
      <c r="G149" s="43">
        <v>7.9</v>
      </c>
      <c r="H149" s="41"/>
      <c r="I149" s="41"/>
    </row>
    <row r="150" spans="1:9" x14ac:dyDescent="0.35">
      <c r="A150" s="43">
        <v>122</v>
      </c>
      <c r="B150" s="43">
        <v>7.6559162038835442</v>
      </c>
      <c r="C150" s="43">
        <v>0.34408379611645579</v>
      </c>
      <c r="D150" s="43">
        <v>0.56936467157267268</v>
      </c>
      <c r="E150" s="41"/>
      <c r="F150" s="43">
        <v>60.75</v>
      </c>
      <c r="G150" s="43">
        <v>8</v>
      </c>
      <c r="H150" s="41"/>
      <c r="I150" s="41"/>
    </row>
    <row r="151" spans="1:9" x14ac:dyDescent="0.35">
      <c r="A151" s="43">
        <v>123</v>
      </c>
      <c r="B151" s="43">
        <v>6.8652832139793647</v>
      </c>
      <c r="C151" s="43">
        <v>0.83471678602063548</v>
      </c>
      <c r="D151" s="43">
        <v>1.3812282185121671</v>
      </c>
      <c r="E151" s="41"/>
      <c r="F151" s="43">
        <v>61.25</v>
      </c>
      <c r="G151" s="43">
        <v>8</v>
      </c>
      <c r="H151" s="41"/>
      <c r="I151" s="41"/>
    </row>
    <row r="152" spans="1:9" x14ac:dyDescent="0.35">
      <c r="A152" s="43">
        <v>124</v>
      </c>
      <c r="B152" s="43">
        <v>8.2399901324561746</v>
      </c>
      <c r="C152" s="43">
        <v>-3.9990132456175331E-2</v>
      </c>
      <c r="D152" s="43">
        <v>-6.6172743061552783E-2</v>
      </c>
      <c r="E152" s="41"/>
      <c r="F152" s="43">
        <v>61.75</v>
      </c>
      <c r="G152" s="43">
        <v>8</v>
      </c>
      <c r="H152" s="41"/>
      <c r="I152" s="41"/>
    </row>
    <row r="153" spans="1:9" x14ac:dyDescent="0.35">
      <c r="A153" s="43">
        <v>125</v>
      </c>
      <c r="B153" s="43">
        <v>6.945955567318058</v>
      </c>
      <c r="C153" s="43">
        <v>-0.44595556731805797</v>
      </c>
      <c r="D153" s="43">
        <v>-0.73793461938008331</v>
      </c>
      <c r="E153" s="41"/>
      <c r="F153" s="43">
        <v>62.25</v>
      </c>
      <c r="G153" s="43">
        <v>8</v>
      </c>
      <c r="H153" s="41"/>
      <c r="I153" s="41"/>
    </row>
    <row r="154" spans="1:9" x14ac:dyDescent="0.35">
      <c r="A154" s="43">
        <v>126</v>
      </c>
      <c r="B154" s="43">
        <v>8.0813297825269217</v>
      </c>
      <c r="C154" s="43">
        <v>1.8670217473077955E-2</v>
      </c>
      <c r="D154" s="43">
        <v>3.0894108818049677E-2</v>
      </c>
      <c r="E154" s="41"/>
      <c r="F154" s="43">
        <v>62.75</v>
      </c>
      <c r="G154" s="43">
        <v>8</v>
      </c>
      <c r="H154" s="41"/>
      <c r="I154" s="41"/>
    </row>
    <row r="155" spans="1:9" x14ac:dyDescent="0.35">
      <c r="A155" s="43">
        <v>127</v>
      </c>
      <c r="B155" s="43">
        <v>8.0366969742582786</v>
      </c>
      <c r="C155" s="43">
        <v>6.3303025741721086E-2</v>
      </c>
      <c r="D155" s="43">
        <v>0.10474921187161286</v>
      </c>
      <c r="E155" s="41"/>
      <c r="F155" s="43">
        <v>63.25</v>
      </c>
      <c r="G155" s="43">
        <v>8</v>
      </c>
      <c r="H155" s="41"/>
      <c r="I155" s="41"/>
    </row>
    <row r="156" spans="1:9" x14ac:dyDescent="0.35">
      <c r="A156" s="43">
        <v>128</v>
      </c>
      <c r="B156" s="43">
        <v>7.1043896265827238</v>
      </c>
      <c r="C156" s="43">
        <v>-0.20438962658272342</v>
      </c>
      <c r="D156" s="43">
        <v>-0.33820898840800723</v>
      </c>
      <c r="E156" s="41"/>
      <c r="F156" s="43">
        <v>63.75</v>
      </c>
      <c r="G156" s="43">
        <v>8</v>
      </c>
      <c r="H156" s="41"/>
      <c r="I156" s="41"/>
    </row>
    <row r="157" spans="1:9" x14ac:dyDescent="0.35">
      <c r="A157" s="43">
        <v>129</v>
      </c>
      <c r="B157" s="43">
        <v>8.8441952528466636</v>
      </c>
      <c r="C157" s="43">
        <v>0.45580474715333708</v>
      </c>
      <c r="D157" s="43">
        <v>0.75423232100238202</v>
      </c>
      <c r="E157" s="41"/>
      <c r="F157" s="43">
        <v>64.25</v>
      </c>
      <c r="G157" s="43">
        <v>8</v>
      </c>
      <c r="H157" s="41"/>
      <c r="I157" s="41"/>
    </row>
    <row r="158" spans="1:9" x14ac:dyDescent="0.35">
      <c r="A158" s="43">
        <v>130</v>
      </c>
      <c r="B158" s="43">
        <v>6.3713016335022008</v>
      </c>
      <c r="C158" s="43">
        <v>-0.17130163350220062</v>
      </c>
      <c r="D158" s="43">
        <v>-0.28345740020210813</v>
      </c>
      <c r="E158" s="41"/>
      <c r="F158" s="43">
        <v>64.75</v>
      </c>
      <c r="G158" s="43">
        <v>8</v>
      </c>
      <c r="H158" s="41"/>
      <c r="I158" s="41"/>
    </row>
    <row r="159" spans="1:9" x14ac:dyDescent="0.35">
      <c r="A159" s="43">
        <v>131</v>
      </c>
      <c r="B159" s="43">
        <v>7.7660391499581056</v>
      </c>
      <c r="C159" s="43">
        <v>0.23396085004189437</v>
      </c>
      <c r="D159" s="43">
        <v>0.3871412837467117</v>
      </c>
      <c r="E159" s="41"/>
      <c r="F159" s="43">
        <v>65.25</v>
      </c>
      <c r="G159" s="43">
        <v>8</v>
      </c>
      <c r="H159" s="41"/>
      <c r="I159" s="41"/>
    </row>
    <row r="160" spans="1:9" x14ac:dyDescent="0.35">
      <c r="A160" s="43">
        <v>132</v>
      </c>
      <c r="B160" s="43">
        <v>7.5978955987192078</v>
      </c>
      <c r="C160" s="43">
        <v>-0.49789559871920819</v>
      </c>
      <c r="D160" s="43">
        <v>-0.8238811802294097</v>
      </c>
      <c r="E160" s="41"/>
      <c r="F160" s="43">
        <v>65.75</v>
      </c>
      <c r="G160" s="43">
        <v>8</v>
      </c>
      <c r="H160" s="41"/>
      <c r="I160" s="41"/>
    </row>
    <row r="161" spans="1:9" x14ac:dyDescent="0.35">
      <c r="A161" s="43">
        <v>133</v>
      </c>
      <c r="B161" s="43">
        <v>6.4157647997211074</v>
      </c>
      <c r="C161" s="43">
        <v>8.4235200278892641E-2</v>
      </c>
      <c r="D161" s="43">
        <v>0.13938624161603261</v>
      </c>
      <c r="E161" s="41"/>
      <c r="F161" s="43">
        <v>66.25</v>
      </c>
      <c r="G161" s="43">
        <v>8</v>
      </c>
      <c r="H161" s="41"/>
      <c r="I161" s="41"/>
    </row>
    <row r="162" spans="1:9" x14ac:dyDescent="0.35">
      <c r="A162" s="43">
        <v>134</v>
      </c>
      <c r="B162" s="43">
        <v>7.696300348809519</v>
      </c>
      <c r="C162" s="43">
        <v>-0.59630034880951932</v>
      </c>
      <c r="D162" s="43">
        <v>-0.98671415536142693</v>
      </c>
      <c r="E162" s="41"/>
      <c r="F162" s="43">
        <v>66.75</v>
      </c>
      <c r="G162" s="43">
        <v>8</v>
      </c>
      <c r="H162" s="41"/>
      <c r="I162" s="41"/>
    </row>
    <row r="163" spans="1:9" x14ac:dyDescent="0.35">
      <c r="A163" s="43">
        <v>135</v>
      </c>
      <c r="B163" s="43">
        <v>8.078593490184856</v>
      </c>
      <c r="C163" s="43">
        <v>0.12140650981514334</v>
      </c>
      <c r="D163" s="43">
        <v>0.20089460290739239</v>
      </c>
      <c r="E163" s="41"/>
      <c r="F163" s="43">
        <v>67.25</v>
      </c>
      <c r="G163" s="43">
        <v>8</v>
      </c>
      <c r="H163" s="41"/>
      <c r="I163" s="41"/>
    </row>
    <row r="164" spans="1:9" x14ac:dyDescent="0.35">
      <c r="A164" s="43">
        <v>136</v>
      </c>
      <c r="B164" s="43">
        <v>7.7264149054429758</v>
      </c>
      <c r="C164" s="43">
        <v>-0.72641490544297582</v>
      </c>
      <c r="D164" s="43">
        <v>-1.2020181965298127</v>
      </c>
      <c r="E164" s="41"/>
      <c r="F164" s="43">
        <v>67.75</v>
      </c>
      <c r="G164" s="43">
        <v>8.1</v>
      </c>
      <c r="H164" s="41"/>
      <c r="I164" s="41"/>
    </row>
    <row r="165" spans="1:9" x14ac:dyDescent="0.35">
      <c r="A165" s="43">
        <v>137</v>
      </c>
      <c r="B165" s="43">
        <v>6.4822098779488098</v>
      </c>
      <c r="C165" s="43">
        <v>0.21779012205119042</v>
      </c>
      <c r="D165" s="43">
        <v>0.36038314710838526</v>
      </c>
      <c r="E165" s="41"/>
      <c r="F165" s="43">
        <v>68.25</v>
      </c>
      <c r="G165" s="43">
        <v>8.1</v>
      </c>
      <c r="H165" s="41"/>
      <c r="I165" s="41"/>
    </row>
    <row r="166" spans="1:9" x14ac:dyDescent="0.35">
      <c r="A166" s="43">
        <v>138</v>
      </c>
      <c r="B166" s="43">
        <v>8.0393490314703886</v>
      </c>
      <c r="C166" s="43">
        <v>-0.5393490314703886</v>
      </c>
      <c r="D166" s="43">
        <v>-0.89247528547448063</v>
      </c>
      <c r="E166" s="41"/>
      <c r="F166" s="43">
        <v>68.75</v>
      </c>
      <c r="G166" s="43">
        <v>8.1</v>
      </c>
      <c r="H166" s="41"/>
      <c r="I166" s="41"/>
    </row>
    <row r="167" spans="1:9" x14ac:dyDescent="0.35">
      <c r="A167" s="43">
        <v>139</v>
      </c>
      <c r="B167" s="43">
        <v>7.0236093437975224</v>
      </c>
      <c r="C167" s="43">
        <v>0.37639065620247791</v>
      </c>
      <c r="D167" s="43">
        <v>0.62282369809479532</v>
      </c>
      <c r="E167" s="41"/>
      <c r="F167" s="43">
        <v>69.25</v>
      </c>
      <c r="G167" s="43">
        <v>8.1</v>
      </c>
      <c r="H167" s="41"/>
      <c r="I167" s="41"/>
    </row>
    <row r="168" spans="1:9" x14ac:dyDescent="0.35">
      <c r="A168" s="43">
        <v>140</v>
      </c>
      <c r="B168" s="43">
        <v>7.6331565262626802</v>
      </c>
      <c r="C168" s="43">
        <v>-0.2331565262626798</v>
      </c>
      <c r="D168" s="43">
        <v>-0.38581034765044869</v>
      </c>
      <c r="E168" s="41"/>
      <c r="F168" s="43">
        <v>69.75</v>
      </c>
      <c r="G168" s="43">
        <v>8.1</v>
      </c>
      <c r="H168" s="41"/>
      <c r="I168" s="41"/>
    </row>
    <row r="169" spans="1:9" x14ac:dyDescent="0.35">
      <c r="A169" s="43">
        <v>141</v>
      </c>
      <c r="B169" s="43">
        <v>7.46670785992319</v>
      </c>
      <c r="C169" s="43">
        <v>0.43329214007681038</v>
      </c>
      <c r="D169" s="43">
        <v>0.71698010721306138</v>
      </c>
      <c r="E169" s="41"/>
      <c r="F169" s="43">
        <v>70.25</v>
      </c>
      <c r="G169" s="43">
        <v>8.1</v>
      </c>
      <c r="H169" s="41"/>
      <c r="I169" s="41"/>
    </row>
    <row r="170" spans="1:9" x14ac:dyDescent="0.35">
      <c r="A170" s="43">
        <v>142</v>
      </c>
      <c r="B170" s="43">
        <v>7.8265531031169733</v>
      </c>
      <c r="C170" s="43">
        <v>0.17344689688302672</v>
      </c>
      <c r="D170" s="43">
        <v>0.28700722496586289</v>
      </c>
      <c r="E170" s="41"/>
      <c r="F170" s="43">
        <v>70.75</v>
      </c>
      <c r="G170" s="43">
        <v>8.1</v>
      </c>
      <c r="H170" s="41"/>
      <c r="I170" s="41"/>
    </row>
    <row r="171" spans="1:9" x14ac:dyDescent="0.35">
      <c r="A171" s="43">
        <v>143</v>
      </c>
      <c r="B171" s="43">
        <v>8.2243081802332476</v>
      </c>
      <c r="C171" s="43">
        <v>-0.22430818023324761</v>
      </c>
      <c r="D171" s="43">
        <v>-0.37116875252777709</v>
      </c>
      <c r="E171" s="41"/>
      <c r="F171" s="43">
        <v>71.25</v>
      </c>
      <c r="G171" s="43">
        <v>8.1</v>
      </c>
      <c r="H171" s="41"/>
      <c r="I171" s="41"/>
    </row>
    <row r="172" spans="1:9" x14ac:dyDescent="0.35">
      <c r="A172" s="43">
        <v>144</v>
      </c>
      <c r="B172" s="43">
        <v>7.5139905915193008</v>
      </c>
      <c r="C172" s="43">
        <v>0.88600940848069953</v>
      </c>
      <c r="D172" s="43">
        <v>1.4661034944498672</v>
      </c>
      <c r="E172" s="41"/>
      <c r="F172" s="43">
        <v>71.75</v>
      </c>
      <c r="G172" s="43">
        <v>8.1</v>
      </c>
      <c r="H172" s="41"/>
      <c r="I172" s="41"/>
    </row>
    <row r="173" spans="1:9" x14ac:dyDescent="0.35">
      <c r="A173" s="43">
        <v>145</v>
      </c>
      <c r="B173" s="43">
        <v>8.0838894172711893</v>
      </c>
      <c r="C173" s="43">
        <v>0.71611058272881145</v>
      </c>
      <c r="D173" s="43">
        <v>1.1849673577976589</v>
      </c>
      <c r="E173" s="41"/>
      <c r="F173" s="43">
        <v>72.25</v>
      </c>
      <c r="G173" s="43">
        <v>8.1</v>
      </c>
      <c r="H173" s="41"/>
      <c r="I173" s="41"/>
    </row>
    <row r="174" spans="1:9" x14ac:dyDescent="0.35">
      <c r="A174" s="43">
        <v>146</v>
      </c>
      <c r="B174" s="43">
        <v>8.1735891259683928</v>
      </c>
      <c r="C174" s="43">
        <v>-0.27358912596839247</v>
      </c>
      <c r="D174" s="43">
        <v>-0.45271525311853694</v>
      </c>
      <c r="E174" s="41"/>
      <c r="F174" s="43">
        <v>72.75</v>
      </c>
      <c r="G174" s="43">
        <v>8.1999999999999993</v>
      </c>
      <c r="H174" s="41"/>
      <c r="I174" s="41"/>
    </row>
    <row r="175" spans="1:9" x14ac:dyDescent="0.35">
      <c r="A175" s="43">
        <v>147</v>
      </c>
      <c r="B175" s="43">
        <v>7.0713502921100941</v>
      </c>
      <c r="C175" s="43">
        <v>-1.0713502921100941</v>
      </c>
      <c r="D175" s="43">
        <v>-1.7727920177912091</v>
      </c>
      <c r="E175" s="41"/>
      <c r="F175" s="43">
        <v>73.25</v>
      </c>
      <c r="G175" s="43">
        <v>8.1999999999999993</v>
      </c>
      <c r="H175" s="41"/>
      <c r="I175" s="41"/>
    </row>
    <row r="176" spans="1:9" x14ac:dyDescent="0.35">
      <c r="A176" s="43">
        <v>148</v>
      </c>
      <c r="B176" s="43">
        <v>7.9743590482362103</v>
      </c>
      <c r="C176" s="43">
        <v>0.22564095176378896</v>
      </c>
      <c r="D176" s="43">
        <v>0.37337412526933816</v>
      </c>
      <c r="E176" s="41"/>
      <c r="F176" s="43">
        <v>73.75</v>
      </c>
      <c r="G176" s="43">
        <v>8.1999999999999993</v>
      </c>
      <c r="H176" s="41"/>
      <c r="I176" s="41"/>
    </row>
    <row r="177" spans="1:9" x14ac:dyDescent="0.35">
      <c r="A177" s="43">
        <v>149</v>
      </c>
      <c r="B177" s="43">
        <v>7.6940413648442227</v>
      </c>
      <c r="C177" s="43">
        <v>0.70595863515577761</v>
      </c>
      <c r="D177" s="43">
        <v>1.1681686582919515</v>
      </c>
      <c r="E177" s="41"/>
      <c r="F177" s="43">
        <v>74.25</v>
      </c>
      <c r="G177" s="43">
        <v>8.1999999999999993</v>
      </c>
      <c r="H177" s="41"/>
      <c r="I177" s="41"/>
    </row>
    <row r="178" spans="1:9" x14ac:dyDescent="0.35">
      <c r="A178" s="43">
        <v>150</v>
      </c>
      <c r="B178" s="43">
        <v>7.4538327547457168</v>
      </c>
      <c r="C178" s="43">
        <v>-5.3832754745716471E-2</v>
      </c>
      <c r="D178" s="43">
        <v>-8.9078500852371983E-2</v>
      </c>
      <c r="E178" s="41"/>
      <c r="F178" s="43">
        <v>74.75</v>
      </c>
      <c r="G178" s="43">
        <v>8.1999999999999993</v>
      </c>
      <c r="H178" s="41"/>
      <c r="I178" s="41"/>
    </row>
    <row r="179" spans="1:9" x14ac:dyDescent="0.35">
      <c r="A179" s="43">
        <v>151</v>
      </c>
      <c r="B179" s="43">
        <v>7.9716399503661295</v>
      </c>
      <c r="C179" s="43">
        <v>2.836004963387051E-2</v>
      </c>
      <c r="D179" s="43">
        <v>4.6928133576241773E-2</v>
      </c>
      <c r="E179" s="41"/>
      <c r="F179" s="43">
        <v>75.25</v>
      </c>
      <c r="G179" s="43">
        <v>8.1999999999999993</v>
      </c>
      <c r="H179" s="41"/>
      <c r="I179" s="41"/>
    </row>
    <row r="180" spans="1:9" x14ac:dyDescent="0.35">
      <c r="A180" s="43">
        <v>152</v>
      </c>
      <c r="B180" s="43">
        <v>6.948547083716762</v>
      </c>
      <c r="C180" s="43">
        <v>-0.34854708371676235</v>
      </c>
      <c r="D180" s="43">
        <v>-0.57675019308622522</v>
      </c>
      <c r="E180" s="41"/>
      <c r="F180" s="43">
        <v>75.75</v>
      </c>
      <c r="G180" s="43">
        <v>8.1999999999999993</v>
      </c>
      <c r="H180" s="41"/>
      <c r="I180" s="41"/>
    </row>
    <row r="181" spans="1:9" x14ac:dyDescent="0.35">
      <c r="A181" s="43">
        <v>153</v>
      </c>
      <c r="B181" s="43">
        <v>6.9652464415488815</v>
      </c>
      <c r="C181" s="43">
        <v>0.63475355845111814</v>
      </c>
      <c r="D181" s="43">
        <v>1.0503437110848066</v>
      </c>
      <c r="E181" s="41"/>
      <c r="F181" s="43">
        <v>76.25</v>
      </c>
      <c r="G181" s="43">
        <v>8.1999999999999993</v>
      </c>
      <c r="H181" s="41"/>
      <c r="I181" s="41"/>
    </row>
    <row r="182" spans="1:9" x14ac:dyDescent="0.35">
      <c r="A182" s="43">
        <v>154</v>
      </c>
      <c r="B182" s="43">
        <v>7.4642522067314641</v>
      </c>
      <c r="C182" s="43">
        <v>3.5747793268535943E-2</v>
      </c>
      <c r="D182" s="43">
        <v>5.9152830803165968E-2</v>
      </c>
      <c r="E182" s="41"/>
      <c r="F182" s="43">
        <v>76.75</v>
      </c>
      <c r="G182" s="43">
        <v>8.1999999999999993</v>
      </c>
      <c r="H182" s="41"/>
      <c r="I182" s="41"/>
    </row>
    <row r="183" spans="1:9" x14ac:dyDescent="0.35">
      <c r="A183" s="43">
        <v>155</v>
      </c>
      <c r="B183" s="43">
        <v>7.0341481190961659</v>
      </c>
      <c r="C183" s="43">
        <v>6.5851880903833759E-2</v>
      </c>
      <c r="D183" s="43">
        <v>0.10896687076355156</v>
      </c>
      <c r="E183" s="41"/>
      <c r="F183" s="43">
        <v>77.25</v>
      </c>
      <c r="G183" s="43">
        <v>8.1999999999999993</v>
      </c>
      <c r="H183" s="41"/>
      <c r="I183" s="41"/>
    </row>
    <row r="184" spans="1:9" x14ac:dyDescent="0.35">
      <c r="A184" s="43">
        <v>156</v>
      </c>
      <c r="B184" s="43">
        <v>7.5497732464248291</v>
      </c>
      <c r="C184" s="43">
        <v>0.3502267535751713</v>
      </c>
      <c r="D184" s="43">
        <v>0.5795295877804173</v>
      </c>
      <c r="E184" s="41"/>
      <c r="F184" s="43">
        <v>77.75</v>
      </c>
      <c r="G184" s="43">
        <v>8.1999999999999993</v>
      </c>
      <c r="H184" s="41"/>
      <c r="I184" s="41"/>
    </row>
    <row r="185" spans="1:9" x14ac:dyDescent="0.35">
      <c r="A185" s="43">
        <v>157</v>
      </c>
      <c r="B185" s="43">
        <v>6.2355916749732749</v>
      </c>
      <c r="C185" s="43">
        <v>1.3644083250267247</v>
      </c>
      <c r="D185" s="43">
        <v>2.25772299259026</v>
      </c>
      <c r="E185" s="41"/>
      <c r="F185" s="43">
        <v>78.25</v>
      </c>
      <c r="G185" s="43">
        <v>8.4</v>
      </c>
      <c r="H185" s="41"/>
      <c r="I185" s="41"/>
    </row>
    <row r="186" spans="1:9" x14ac:dyDescent="0.35">
      <c r="A186" s="43">
        <v>158</v>
      </c>
      <c r="B186" s="43">
        <v>7.1846826156109058</v>
      </c>
      <c r="C186" s="43">
        <v>-8.4682615610906176E-2</v>
      </c>
      <c r="D186" s="43">
        <v>-0.14012659174714501</v>
      </c>
      <c r="E186" s="41"/>
      <c r="F186" s="43">
        <v>78.75</v>
      </c>
      <c r="G186" s="43">
        <v>8.4</v>
      </c>
      <c r="H186" s="41"/>
      <c r="I186" s="41"/>
    </row>
    <row r="187" spans="1:9" x14ac:dyDescent="0.35">
      <c r="A187" s="43">
        <v>159</v>
      </c>
      <c r="B187" s="43">
        <v>6.8437790443802591</v>
      </c>
      <c r="C187" s="43">
        <v>0.75622095561974056</v>
      </c>
      <c r="D187" s="43">
        <v>1.2513390659264889</v>
      </c>
      <c r="E187" s="41"/>
      <c r="F187" s="43">
        <v>79.25</v>
      </c>
      <c r="G187" s="43">
        <v>8.4</v>
      </c>
      <c r="H187" s="41"/>
      <c r="I187" s="41"/>
    </row>
    <row r="188" spans="1:9" x14ac:dyDescent="0.35">
      <c r="A188" s="43">
        <v>160</v>
      </c>
      <c r="B188" s="43">
        <v>8.1217891394817912</v>
      </c>
      <c r="C188" s="43">
        <v>7.8210860518208136E-2</v>
      </c>
      <c r="D188" s="43">
        <v>0.12941760528965524</v>
      </c>
      <c r="E188" s="41"/>
      <c r="F188" s="43">
        <v>79.75</v>
      </c>
      <c r="G188" s="43">
        <v>8.4</v>
      </c>
      <c r="H188" s="41"/>
      <c r="I188" s="41"/>
    </row>
    <row r="189" spans="1:9" x14ac:dyDescent="0.35">
      <c r="A189" s="43">
        <v>161</v>
      </c>
      <c r="B189" s="43">
        <v>6.915424239512677</v>
      </c>
      <c r="C189" s="43">
        <v>-1.5424239512676685E-2</v>
      </c>
      <c r="D189" s="43">
        <v>-2.5522902163695939E-2</v>
      </c>
      <c r="E189" s="41"/>
      <c r="F189" s="43">
        <v>80.25</v>
      </c>
      <c r="G189" s="43">
        <v>8.4</v>
      </c>
      <c r="H189" s="41"/>
      <c r="I189" s="41"/>
    </row>
    <row r="190" spans="1:9" x14ac:dyDescent="0.35">
      <c r="A190" s="43">
        <v>162</v>
      </c>
      <c r="B190" s="43">
        <v>7.9564848451890473</v>
      </c>
      <c r="C190" s="43">
        <v>0.14351515481095234</v>
      </c>
      <c r="D190" s="43">
        <v>0.23747836982414428</v>
      </c>
      <c r="E190" s="41"/>
      <c r="F190" s="43">
        <v>80.75</v>
      </c>
      <c r="G190" s="43">
        <v>8.4</v>
      </c>
      <c r="H190" s="41"/>
      <c r="I190" s="41"/>
    </row>
    <row r="191" spans="1:9" x14ac:dyDescent="0.35">
      <c r="A191" s="43">
        <v>163</v>
      </c>
      <c r="B191" s="43">
        <v>8.1729471527427062</v>
      </c>
      <c r="C191" s="43">
        <v>-0.57294715274270658</v>
      </c>
      <c r="D191" s="43">
        <v>-0.94807099645994575</v>
      </c>
      <c r="E191" s="41"/>
      <c r="F191" s="43">
        <v>81.25</v>
      </c>
      <c r="G191" s="43">
        <v>8.4</v>
      </c>
      <c r="H191" s="41"/>
      <c r="I191" s="41"/>
    </row>
    <row r="192" spans="1:9" x14ac:dyDescent="0.35">
      <c r="A192" s="43">
        <v>164</v>
      </c>
      <c r="B192" s="43">
        <v>7.8855425819773108</v>
      </c>
      <c r="C192" s="43">
        <v>0.51445741802268952</v>
      </c>
      <c r="D192" s="43">
        <v>0.85128646613593084</v>
      </c>
      <c r="E192" s="41"/>
      <c r="F192" s="43">
        <v>81.75</v>
      </c>
      <c r="G192" s="43">
        <v>8.4</v>
      </c>
      <c r="H192" s="41"/>
      <c r="I192" s="41"/>
    </row>
    <row r="193" spans="1:9" x14ac:dyDescent="0.35">
      <c r="A193" s="43">
        <v>165</v>
      </c>
      <c r="B193" s="43">
        <v>7.4942455588306611</v>
      </c>
      <c r="C193" s="43">
        <v>-9.4245558830660769E-2</v>
      </c>
      <c r="D193" s="43">
        <v>-0.15595064997667257</v>
      </c>
      <c r="E193" s="41"/>
      <c r="F193" s="43">
        <v>82.25</v>
      </c>
      <c r="G193" s="43">
        <v>8.4</v>
      </c>
      <c r="H193" s="41"/>
      <c r="I193" s="41"/>
    </row>
    <row r="194" spans="1:9" x14ac:dyDescent="0.35">
      <c r="A194" s="43">
        <v>166</v>
      </c>
      <c r="B194" s="43">
        <v>7.5650010401899399</v>
      </c>
      <c r="C194" s="43">
        <v>0.33499895981006045</v>
      </c>
      <c r="D194" s="43">
        <v>0.55433174965579279</v>
      </c>
      <c r="E194" s="41"/>
      <c r="F194" s="43">
        <v>82.75</v>
      </c>
      <c r="G194" s="43">
        <v>8.4</v>
      </c>
      <c r="H194" s="41"/>
      <c r="I194" s="41"/>
    </row>
    <row r="195" spans="1:9" x14ac:dyDescent="0.35">
      <c r="A195" s="43">
        <v>167</v>
      </c>
      <c r="B195" s="43">
        <v>6.6462702788155372</v>
      </c>
      <c r="C195" s="43">
        <v>0.55372972118446295</v>
      </c>
      <c r="D195" s="43">
        <v>0.91627139784145561</v>
      </c>
      <c r="E195" s="41"/>
      <c r="F195" s="43">
        <v>83.25</v>
      </c>
      <c r="G195" s="43">
        <v>8.4</v>
      </c>
      <c r="H195" s="41"/>
      <c r="I195" s="41"/>
    </row>
    <row r="196" spans="1:9" x14ac:dyDescent="0.35">
      <c r="A196" s="43">
        <v>168</v>
      </c>
      <c r="B196" s="43">
        <v>6.9592735634185985</v>
      </c>
      <c r="C196" s="43">
        <v>0.64072643658140116</v>
      </c>
      <c r="D196" s="43">
        <v>1.0602271924732798</v>
      </c>
      <c r="E196" s="41"/>
      <c r="F196" s="43">
        <v>83.75</v>
      </c>
      <c r="G196" s="43">
        <v>8.5</v>
      </c>
      <c r="H196" s="41"/>
      <c r="I196" s="41"/>
    </row>
    <row r="197" spans="1:9" x14ac:dyDescent="0.35">
      <c r="A197" s="43">
        <v>169</v>
      </c>
      <c r="B197" s="43">
        <v>7.3712311488698186</v>
      </c>
      <c r="C197" s="43">
        <v>-0.67123114886981838</v>
      </c>
      <c r="D197" s="43">
        <v>-1.1107041567754152</v>
      </c>
      <c r="E197" s="41"/>
      <c r="F197" s="43">
        <v>84.25</v>
      </c>
      <c r="G197" s="43">
        <v>8.5</v>
      </c>
      <c r="H197" s="41"/>
      <c r="I197" s="41"/>
    </row>
    <row r="198" spans="1:9" x14ac:dyDescent="0.35">
      <c r="A198" s="43">
        <v>170</v>
      </c>
      <c r="B198" s="43">
        <v>7.5827107172625938</v>
      </c>
      <c r="C198" s="43">
        <v>-0.18271071726259347</v>
      </c>
      <c r="D198" s="43">
        <v>-0.30233631662159172</v>
      </c>
      <c r="E198" s="41"/>
      <c r="F198" s="43">
        <v>84.75</v>
      </c>
      <c r="G198" s="43">
        <v>8.5</v>
      </c>
      <c r="H198" s="41"/>
      <c r="I198" s="41"/>
    </row>
    <row r="199" spans="1:9" x14ac:dyDescent="0.35">
      <c r="A199" s="43">
        <v>171</v>
      </c>
      <c r="B199" s="43">
        <v>7.541265292139741</v>
      </c>
      <c r="C199" s="43">
        <v>-1.3412652921397408</v>
      </c>
      <c r="D199" s="43">
        <v>-2.2194275963303518</v>
      </c>
      <c r="E199" s="41"/>
      <c r="F199" s="43">
        <v>85.25</v>
      </c>
      <c r="G199" s="43">
        <v>8.5</v>
      </c>
      <c r="H199" s="41"/>
      <c r="I199" s="41"/>
    </row>
    <row r="200" spans="1:9" x14ac:dyDescent="0.35">
      <c r="A200" s="43">
        <v>172</v>
      </c>
      <c r="B200" s="43">
        <v>7.6510136415939751</v>
      </c>
      <c r="C200" s="43">
        <v>-0.15101364159397512</v>
      </c>
      <c r="D200" s="43">
        <v>-0.24988631670422001</v>
      </c>
      <c r="E200" s="41"/>
      <c r="F200" s="43">
        <v>85.75</v>
      </c>
      <c r="G200" s="43">
        <v>8.6</v>
      </c>
      <c r="H200" s="41"/>
      <c r="I200" s="41"/>
    </row>
    <row r="201" spans="1:9" x14ac:dyDescent="0.35">
      <c r="A201" s="43">
        <v>173</v>
      </c>
      <c r="B201" s="43">
        <v>8.1857430979973174</v>
      </c>
      <c r="C201" s="43">
        <v>-0.78574309799731701</v>
      </c>
      <c r="D201" s="43">
        <v>-1.3001901454851483</v>
      </c>
      <c r="E201" s="41"/>
      <c r="F201" s="43">
        <v>86.25</v>
      </c>
      <c r="G201" s="43">
        <v>8.6</v>
      </c>
      <c r="H201" s="41"/>
      <c r="I201" s="41"/>
    </row>
    <row r="202" spans="1:9" x14ac:dyDescent="0.35">
      <c r="A202" s="43">
        <v>174</v>
      </c>
      <c r="B202" s="43">
        <v>7.0425459120438294</v>
      </c>
      <c r="C202" s="43">
        <v>0.85745408795617095</v>
      </c>
      <c r="D202" s="43">
        <v>1.4188522409017403</v>
      </c>
      <c r="E202" s="41"/>
      <c r="F202" s="43">
        <v>86.75</v>
      </c>
      <c r="G202" s="43">
        <v>8.6</v>
      </c>
      <c r="H202" s="41"/>
      <c r="I202" s="41"/>
    </row>
    <row r="203" spans="1:9" x14ac:dyDescent="0.35">
      <c r="A203" s="43">
        <v>175</v>
      </c>
      <c r="B203" s="43">
        <v>7.1711019002305125</v>
      </c>
      <c r="C203" s="43">
        <v>-0.67110190023051253</v>
      </c>
      <c r="D203" s="43">
        <v>-1.110490285590837</v>
      </c>
      <c r="E203" s="41"/>
      <c r="F203" s="43">
        <v>87.25</v>
      </c>
      <c r="G203" s="43">
        <v>8.6</v>
      </c>
      <c r="H203" s="41"/>
      <c r="I203" s="41"/>
    </row>
    <row r="204" spans="1:9" x14ac:dyDescent="0.35">
      <c r="A204" s="43">
        <v>176</v>
      </c>
      <c r="B204" s="43">
        <v>8.3198061044731677</v>
      </c>
      <c r="C204" s="43">
        <v>0.28019389552683194</v>
      </c>
      <c r="D204" s="43">
        <v>0.46364434217445205</v>
      </c>
      <c r="E204" s="41"/>
      <c r="F204" s="43">
        <v>87.75</v>
      </c>
      <c r="G204" s="43">
        <v>8.8000000000000007</v>
      </c>
      <c r="H204" s="41"/>
      <c r="I204" s="41"/>
    </row>
    <row r="205" spans="1:9" x14ac:dyDescent="0.35">
      <c r="A205" s="43">
        <v>177</v>
      </c>
      <c r="B205" s="43">
        <v>8.0480668197049798</v>
      </c>
      <c r="C205" s="43">
        <v>0.55193318029501981</v>
      </c>
      <c r="D205" s="43">
        <v>0.91329861352254949</v>
      </c>
      <c r="E205" s="41"/>
      <c r="F205" s="43">
        <v>88.25</v>
      </c>
      <c r="G205" s="43">
        <v>8.8000000000000007</v>
      </c>
      <c r="H205" s="41"/>
      <c r="I205" s="41"/>
    </row>
    <row r="206" spans="1:9" x14ac:dyDescent="0.35">
      <c r="A206" s="43">
        <v>178</v>
      </c>
      <c r="B206" s="43">
        <v>8.6091880418073696</v>
      </c>
      <c r="C206" s="43">
        <v>-0.60918804180736963</v>
      </c>
      <c r="D206" s="43">
        <v>-1.0080397660814591</v>
      </c>
      <c r="E206" s="41"/>
      <c r="F206" s="43">
        <v>88.75</v>
      </c>
      <c r="G206" s="43">
        <v>8.8000000000000007</v>
      </c>
      <c r="H206" s="41"/>
      <c r="I206" s="41"/>
    </row>
    <row r="207" spans="1:9" x14ac:dyDescent="0.35">
      <c r="A207" s="43">
        <v>179</v>
      </c>
      <c r="B207" s="43">
        <v>7.9049306625174918</v>
      </c>
      <c r="C207" s="43">
        <v>0.19506933748250788</v>
      </c>
      <c r="D207" s="43">
        <v>0.32278645644805831</v>
      </c>
      <c r="E207" s="41"/>
      <c r="F207" s="43">
        <v>89.25</v>
      </c>
      <c r="G207" s="43">
        <v>8.8000000000000007</v>
      </c>
      <c r="H207" s="41"/>
      <c r="I207" s="41"/>
    </row>
    <row r="208" spans="1:9" x14ac:dyDescent="0.35">
      <c r="A208" s="43">
        <v>180</v>
      </c>
      <c r="B208" s="43">
        <v>8.4979611945930102</v>
      </c>
      <c r="C208" s="43">
        <v>-0.29796119459301096</v>
      </c>
      <c r="D208" s="43">
        <v>-0.49304436772556709</v>
      </c>
      <c r="E208" s="41"/>
      <c r="F208" s="43">
        <v>89.75</v>
      </c>
      <c r="G208" s="43">
        <v>8.8000000000000007</v>
      </c>
      <c r="H208" s="41"/>
      <c r="I208" s="41"/>
    </row>
    <row r="209" spans="1:9" x14ac:dyDescent="0.35">
      <c r="A209" s="43">
        <v>181</v>
      </c>
      <c r="B209" s="43">
        <v>7.9291034972765999</v>
      </c>
      <c r="C209" s="43">
        <v>-0.72910349727659973</v>
      </c>
      <c r="D209" s="43">
        <v>-1.2064670814340765</v>
      </c>
      <c r="E209" s="41"/>
      <c r="F209" s="43">
        <v>90.25</v>
      </c>
      <c r="G209" s="43">
        <v>8.8000000000000007</v>
      </c>
      <c r="H209" s="41"/>
      <c r="I209" s="41"/>
    </row>
    <row r="210" spans="1:9" x14ac:dyDescent="0.35">
      <c r="A210" s="43">
        <v>182</v>
      </c>
      <c r="B210" s="43">
        <v>8.2279205059218832</v>
      </c>
      <c r="C210" s="43">
        <v>0.17207949407811718</v>
      </c>
      <c r="D210" s="43">
        <v>0.28474454692722206</v>
      </c>
      <c r="E210" s="41"/>
      <c r="F210" s="43">
        <v>90.75</v>
      </c>
      <c r="G210" s="43">
        <v>8.9</v>
      </c>
      <c r="H210" s="41"/>
      <c r="I210" s="41"/>
    </row>
    <row r="211" spans="1:9" x14ac:dyDescent="0.35">
      <c r="A211" s="43">
        <v>183</v>
      </c>
      <c r="B211" s="43">
        <v>9.1711384368694944</v>
      </c>
      <c r="C211" s="43">
        <v>0.22886156313050598</v>
      </c>
      <c r="D211" s="43">
        <v>0.37870335714183656</v>
      </c>
      <c r="E211" s="41"/>
      <c r="F211" s="43">
        <v>91.25</v>
      </c>
      <c r="G211" s="43">
        <v>8.9</v>
      </c>
      <c r="H211" s="41"/>
      <c r="I211" s="41"/>
    </row>
    <row r="212" spans="1:9" x14ac:dyDescent="0.35">
      <c r="A212" s="43">
        <v>184</v>
      </c>
      <c r="B212" s="43">
        <v>8.6601783102068737</v>
      </c>
      <c r="C212" s="43">
        <v>0.73982168979312668</v>
      </c>
      <c r="D212" s="43">
        <v>1.2242027616111215</v>
      </c>
      <c r="E212" s="41"/>
      <c r="F212" s="43">
        <v>91.75</v>
      </c>
      <c r="G212" s="43">
        <v>8.9</v>
      </c>
      <c r="H212" s="41"/>
      <c r="I212" s="41"/>
    </row>
    <row r="213" spans="1:9" x14ac:dyDescent="0.35">
      <c r="A213" s="43">
        <v>185</v>
      </c>
      <c r="B213" s="43">
        <v>7.5025191739876869</v>
      </c>
      <c r="C213" s="43">
        <v>-2.5191739876868624E-3</v>
      </c>
      <c r="D213" s="43">
        <v>-4.1685446577911485E-3</v>
      </c>
      <c r="E213" s="41"/>
      <c r="F213" s="43">
        <v>92.25</v>
      </c>
      <c r="G213" s="43">
        <v>8.9</v>
      </c>
      <c r="H213" s="41"/>
      <c r="I213" s="41"/>
    </row>
    <row r="214" spans="1:9" x14ac:dyDescent="0.35">
      <c r="A214" s="43">
        <v>186</v>
      </c>
      <c r="B214" s="43">
        <v>7.4561179688268293</v>
      </c>
      <c r="C214" s="43">
        <v>-0.85611796882682967</v>
      </c>
      <c r="D214" s="43">
        <v>-1.4166413287988004</v>
      </c>
      <c r="E214" s="41"/>
      <c r="F214" s="43">
        <v>92.75</v>
      </c>
      <c r="G214" s="43">
        <v>9</v>
      </c>
      <c r="H214" s="41"/>
      <c r="I214" s="41"/>
    </row>
    <row r="215" spans="1:9" x14ac:dyDescent="0.35">
      <c r="A215" s="43">
        <v>187</v>
      </c>
      <c r="B215" s="43">
        <v>6.2009416907311916</v>
      </c>
      <c r="C215" s="43">
        <v>-1.9009416907311918</v>
      </c>
      <c r="D215" s="43">
        <v>-3.1455391205218213</v>
      </c>
      <c r="E215" s="41"/>
      <c r="F215" s="43">
        <v>93.25</v>
      </c>
      <c r="G215" s="43">
        <v>9</v>
      </c>
      <c r="H215" s="41"/>
      <c r="I215" s="41"/>
    </row>
    <row r="216" spans="1:9" x14ac:dyDescent="0.35">
      <c r="A216" s="43">
        <v>188</v>
      </c>
      <c r="B216" s="43">
        <v>6.8572904872117642</v>
      </c>
      <c r="C216" s="43">
        <v>-0.25729048721176451</v>
      </c>
      <c r="D216" s="43">
        <v>-0.42574545911054384</v>
      </c>
      <c r="E216" s="41"/>
      <c r="F216" s="43">
        <v>93.75</v>
      </c>
      <c r="G216" s="43">
        <v>9</v>
      </c>
      <c r="H216" s="41"/>
      <c r="I216" s="41"/>
    </row>
    <row r="217" spans="1:9" x14ac:dyDescent="0.35">
      <c r="A217" s="43">
        <v>189</v>
      </c>
      <c r="B217" s="43">
        <v>7.6547835332200984</v>
      </c>
      <c r="C217" s="43">
        <v>-0.25478353322009806</v>
      </c>
      <c r="D217" s="43">
        <v>-0.42159713520740405</v>
      </c>
      <c r="E217" s="41"/>
      <c r="F217" s="43">
        <v>94.25</v>
      </c>
      <c r="G217" s="43">
        <v>9</v>
      </c>
      <c r="H217" s="41"/>
      <c r="I217" s="41"/>
    </row>
    <row r="218" spans="1:9" x14ac:dyDescent="0.35">
      <c r="A218" s="43">
        <v>190</v>
      </c>
      <c r="B218" s="43">
        <v>7.7969093711670521</v>
      </c>
      <c r="C218" s="43">
        <v>-0.69690937116705243</v>
      </c>
      <c r="D218" s="43">
        <v>-1.1531945988417032</v>
      </c>
      <c r="E218" s="41"/>
      <c r="F218" s="43">
        <v>94.75</v>
      </c>
      <c r="G218" s="43">
        <v>9</v>
      </c>
      <c r="H218" s="41"/>
      <c r="I218" s="41"/>
    </row>
    <row r="219" spans="1:9" x14ac:dyDescent="0.35">
      <c r="A219" s="43">
        <v>191</v>
      </c>
      <c r="B219" s="43">
        <v>7.3583341597765592</v>
      </c>
      <c r="C219" s="43">
        <v>-0.65833415977655907</v>
      </c>
      <c r="D219" s="43">
        <v>-1.0893631635573717</v>
      </c>
      <c r="E219" s="41"/>
      <c r="F219" s="43">
        <v>95.25</v>
      </c>
      <c r="G219" s="43">
        <v>9</v>
      </c>
      <c r="H219" s="41"/>
      <c r="I219" s="41"/>
    </row>
    <row r="220" spans="1:9" x14ac:dyDescent="0.35">
      <c r="A220" s="43">
        <v>192</v>
      </c>
      <c r="B220" s="43">
        <v>7.318833063745215</v>
      </c>
      <c r="C220" s="43">
        <v>-0.61883306374521485</v>
      </c>
      <c r="D220" s="43">
        <v>-1.023999642163778</v>
      </c>
      <c r="E220" s="41"/>
      <c r="F220" s="43">
        <v>95.75</v>
      </c>
      <c r="G220" s="43">
        <v>9.3000000000000007</v>
      </c>
      <c r="H220" s="41"/>
      <c r="I220" s="41"/>
    </row>
    <row r="221" spans="1:9" x14ac:dyDescent="0.35">
      <c r="A221" s="43">
        <v>193</v>
      </c>
      <c r="B221" s="43">
        <v>6.9574032905331205</v>
      </c>
      <c r="C221" s="43">
        <v>0.24259670946687972</v>
      </c>
      <c r="D221" s="43">
        <v>0.40143127159487646</v>
      </c>
      <c r="E221" s="41"/>
      <c r="F221" s="43">
        <v>96.25</v>
      </c>
      <c r="G221" s="43">
        <v>9.3000000000000007</v>
      </c>
      <c r="H221" s="41"/>
      <c r="I221" s="41"/>
    </row>
    <row r="222" spans="1:9" x14ac:dyDescent="0.35">
      <c r="A222" s="43">
        <v>194</v>
      </c>
      <c r="B222" s="43">
        <v>6.3566558163625997</v>
      </c>
      <c r="C222" s="43">
        <v>0.74334418363739996</v>
      </c>
      <c r="D222" s="43">
        <v>1.230031526503272</v>
      </c>
      <c r="E222" s="41"/>
      <c r="F222" s="43">
        <v>96.75</v>
      </c>
      <c r="G222" s="43">
        <v>9.3000000000000007</v>
      </c>
      <c r="H222" s="41"/>
      <c r="I222" s="41"/>
    </row>
    <row r="223" spans="1:9" x14ac:dyDescent="0.35">
      <c r="A223" s="43">
        <v>195</v>
      </c>
      <c r="B223" s="43">
        <v>6.4934861451048098</v>
      </c>
      <c r="C223" s="43">
        <v>-0.49348614510480981</v>
      </c>
      <c r="D223" s="43">
        <v>-0.81658473925394703</v>
      </c>
      <c r="E223" s="41"/>
      <c r="F223" s="43">
        <v>97.25</v>
      </c>
      <c r="G223" s="43">
        <v>9.4</v>
      </c>
      <c r="H223" s="41"/>
      <c r="I223" s="41"/>
    </row>
    <row r="224" spans="1:9" x14ac:dyDescent="0.35">
      <c r="A224" s="43">
        <v>196</v>
      </c>
      <c r="B224" s="43">
        <v>7.5038506354038024</v>
      </c>
      <c r="C224" s="43">
        <v>0.89614936459619798</v>
      </c>
      <c r="D224" s="43">
        <v>1.4828823513696743</v>
      </c>
      <c r="E224" s="41"/>
      <c r="F224" s="43">
        <v>97.75</v>
      </c>
      <c r="G224" s="43">
        <v>9.4</v>
      </c>
      <c r="H224" s="41"/>
      <c r="I224" s="41"/>
    </row>
    <row r="225" spans="1:9" x14ac:dyDescent="0.35">
      <c r="A225" s="43">
        <v>197</v>
      </c>
      <c r="B225" s="43">
        <v>7.6617076405745141</v>
      </c>
      <c r="C225" s="43">
        <v>0.9382923594254855</v>
      </c>
      <c r="D225" s="43">
        <v>1.5526174934510091</v>
      </c>
      <c r="E225" s="41"/>
      <c r="F225" s="43">
        <v>98.25</v>
      </c>
      <c r="G225" s="43">
        <v>9.5</v>
      </c>
      <c r="H225" s="41"/>
      <c r="I225" s="41"/>
    </row>
    <row r="226" spans="1:9" x14ac:dyDescent="0.35">
      <c r="A226" s="43">
        <v>198</v>
      </c>
      <c r="B226" s="43">
        <v>8.5580700815718131</v>
      </c>
      <c r="C226" s="43">
        <v>-0.65807008157181279</v>
      </c>
      <c r="D226" s="43">
        <v>-1.0889261862802901</v>
      </c>
      <c r="E226" s="41"/>
      <c r="F226" s="43">
        <v>98.75</v>
      </c>
      <c r="G226" s="43">
        <v>9.8000000000000007</v>
      </c>
      <c r="H226" s="41"/>
      <c r="I226" s="41"/>
    </row>
    <row r="227" spans="1:9" x14ac:dyDescent="0.35">
      <c r="A227" s="43">
        <v>199</v>
      </c>
      <c r="B227" s="43">
        <v>7.863803208977231</v>
      </c>
      <c r="C227" s="43">
        <v>-0.26380320897723131</v>
      </c>
      <c r="D227" s="43">
        <v>-0.43652223421850095</v>
      </c>
      <c r="E227" s="41"/>
      <c r="F227" s="43">
        <v>99.25</v>
      </c>
      <c r="G227" s="43">
        <v>9.9</v>
      </c>
      <c r="H227" s="41"/>
      <c r="I227" s="41"/>
    </row>
    <row r="228" spans="1:9" ht="13.15" thickBot="1" x14ac:dyDescent="0.4">
      <c r="A228" s="44">
        <v>200</v>
      </c>
      <c r="B228" s="44">
        <v>8.1992998115442486</v>
      </c>
      <c r="C228" s="44">
        <v>0.30070018845575142</v>
      </c>
      <c r="D228" s="44">
        <v>0.497576654217114</v>
      </c>
      <c r="E228" s="41"/>
      <c r="F228" s="44">
        <v>99.75</v>
      </c>
      <c r="G228" s="44">
        <v>9.9</v>
      </c>
      <c r="H228" s="41"/>
      <c r="I228" s="41"/>
    </row>
  </sheetData>
  <sortState xmlns:xlrd2="http://schemas.microsoft.com/office/spreadsheetml/2017/richdata2" ref="G29:G228">
    <sortCondition ref="G29"/>
  </sortState>
  <conditionalFormatting sqref="D29:D228">
    <cfRule type="cellIs" dxfId="1" priority="1" operator="lessThan">
      <formula>-2</formula>
    </cfRule>
    <cfRule type="cellIs" dxfId="0" priority="2" operator="greaterThan">
      <formula>2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1"/>
  <sheetViews>
    <sheetView topLeftCell="A21" workbookViewId="0">
      <selection activeCell="J18" sqref="J18"/>
    </sheetView>
  </sheetViews>
  <sheetFormatPr defaultColWidth="8.86328125" defaultRowHeight="12.75" x14ac:dyDescent="0.35"/>
  <cols>
    <col min="1" max="1" width="11.86328125" style="26" bestFit="1" customWidth="1"/>
    <col min="2" max="2" width="9.1328125" style="26" customWidth="1"/>
    <col min="3" max="3" width="21.59765625" style="26" customWidth="1"/>
    <col min="4" max="4" width="13.796875" style="26" bestFit="1" customWidth="1"/>
    <col min="6" max="6" width="17.265625" customWidth="1"/>
  </cols>
  <sheetData>
    <row r="1" spans="1:14" ht="14.25" x14ac:dyDescent="0.35">
      <c r="A1" s="24" t="s">
        <v>50</v>
      </c>
      <c r="B1" s="24" t="s">
        <v>44</v>
      </c>
      <c r="C1" s="24" t="s">
        <v>294</v>
      </c>
      <c r="D1" s="24" t="s">
        <v>268</v>
      </c>
    </row>
    <row r="2" spans="1:14" ht="14.25" x14ac:dyDescent="0.35">
      <c r="A2" s="37">
        <v>6</v>
      </c>
      <c r="B2" s="37">
        <v>8.5</v>
      </c>
      <c r="C2" s="37">
        <f>A2*B2</f>
        <v>51</v>
      </c>
      <c r="D2" s="37">
        <v>8.4</v>
      </c>
      <c r="F2" t="s">
        <v>295</v>
      </c>
      <c r="G2" s="41">
        <f>AVERAGE(B2:B201)</f>
        <v>7.8940000000000001</v>
      </c>
    </row>
    <row r="3" spans="1:14" ht="14.25" x14ac:dyDescent="0.35">
      <c r="A3" s="37">
        <v>3.1</v>
      </c>
      <c r="B3" s="37">
        <v>8.1999999999999993</v>
      </c>
      <c r="C3" s="37">
        <f t="shared" ref="C3:C66" si="0">A3*B3</f>
        <v>25.419999999999998</v>
      </c>
      <c r="D3" s="37">
        <v>7.5</v>
      </c>
      <c r="F3" t="s">
        <v>296</v>
      </c>
      <c r="G3" s="41">
        <f>_xlfn.STDEV.S(B2:B201)</f>
        <v>1.3830139689066567</v>
      </c>
    </row>
    <row r="4" spans="1:14" ht="14.25" x14ac:dyDescent="0.35">
      <c r="A4" s="37">
        <v>5.8</v>
      </c>
      <c r="B4" s="37">
        <v>9.1999999999999993</v>
      </c>
      <c r="C4" s="37">
        <f t="shared" si="0"/>
        <v>53.359999999999992</v>
      </c>
      <c r="D4" s="37">
        <v>9</v>
      </c>
      <c r="F4" t="s">
        <v>297</v>
      </c>
      <c r="G4" s="41">
        <f>AVERAGE(A2:A201)</f>
        <v>5.2479999999999993</v>
      </c>
    </row>
    <row r="5" spans="1:14" ht="14.25" x14ac:dyDescent="0.35">
      <c r="A5" s="37">
        <v>4.5</v>
      </c>
      <c r="B5" s="37">
        <v>6.4</v>
      </c>
      <c r="C5" s="37">
        <f t="shared" si="0"/>
        <v>28.8</v>
      </c>
      <c r="D5" s="37">
        <v>7.2</v>
      </c>
      <c r="F5" t="s">
        <v>298</v>
      </c>
      <c r="G5" s="41">
        <f>_xlfn.STDEV.S(A2:A201)</f>
        <v>1.1285673757503583</v>
      </c>
    </row>
    <row r="6" spans="1:14" ht="14.25" x14ac:dyDescent="0.35">
      <c r="A6" s="37">
        <v>4.5</v>
      </c>
      <c r="B6" s="37">
        <v>9</v>
      </c>
      <c r="C6" s="37">
        <f t="shared" si="0"/>
        <v>40.5</v>
      </c>
      <c r="D6" s="37">
        <v>9</v>
      </c>
    </row>
    <row r="7" spans="1:14" ht="14.25" x14ac:dyDescent="0.35">
      <c r="A7" s="37">
        <v>3.7</v>
      </c>
      <c r="B7" s="37">
        <v>6.5</v>
      </c>
      <c r="C7" s="37">
        <f t="shared" si="0"/>
        <v>24.05</v>
      </c>
      <c r="D7" s="37">
        <v>6.1</v>
      </c>
      <c r="F7" t="s">
        <v>299</v>
      </c>
    </row>
    <row r="8" spans="1:14" ht="14.65" thickBot="1" x14ac:dyDescent="0.4">
      <c r="A8" s="37">
        <v>5.4</v>
      </c>
      <c r="B8" s="37">
        <v>6.9</v>
      </c>
      <c r="C8" s="37">
        <f t="shared" si="0"/>
        <v>37.260000000000005</v>
      </c>
      <c r="D8" s="37">
        <v>7.2</v>
      </c>
    </row>
    <row r="9" spans="1:14" ht="14.25" x14ac:dyDescent="0.35">
      <c r="A9" s="37">
        <v>5.0999999999999996</v>
      </c>
      <c r="B9" s="37">
        <v>6.2</v>
      </c>
      <c r="C9" s="37">
        <f t="shared" si="0"/>
        <v>31.619999999999997</v>
      </c>
      <c r="D9" s="37">
        <v>7.7</v>
      </c>
      <c r="F9" s="42" t="s">
        <v>300</v>
      </c>
      <c r="G9" s="42"/>
      <c r="H9" s="41"/>
      <c r="I9" s="41"/>
      <c r="J9" s="41"/>
      <c r="K9" s="41"/>
      <c r="L9" s="41"/>
      <c r="M9" s="41"/>
      <c r="N9" s="41"/>
    </row>
    <row r="10" spans="1:14" ht="14.25" x14ac:dyDescent="0.35">
      <c r="A10" s="37">
        <v>5.8</v>
      </c>
      <c r="B10" s="37">
        <v>5.8</v>
      </c>
      <c r="C10" s="37">
        <f t="shared" si="0"/>
        <v>33.64</v>
      </c>
      <c r="D10" s="37">
        <v>8.1999999999999993</v>
      </c>
      <c r="F10" s="43" t="s">
        <v>301</v>
      </c>
      <c r="G10" s="43">
        <v>0.59575665974189762</v>
      </c>
      <c r="H10" s="41"/>
      <c r="I10" s="41"/>
      <c r="J10" s="41"/>
      <c r="K10" s="41"/>
      <c r="L10" s="41"/>
      <c r="M10" s="41"/>
      <c r="N10" s="41"/>
    </row>
    <row r="11" spans="1:14" ht="14.25" x14ac:dyDescent="0.35">
      <c r="A11" s="37">
        <v>5.7</v>
      </c>
      <c r="B11" s="37">
        <v>6.4</v>
      </c>
      <c r="C11" s="37">
        <f t="shared" si="0"/>
        <v>36.480000000000004</v>
      </c>
      <c r="D11" s="37">
        <v>6.7</v>
      </c>
      <c r="F11" s="43" t="s">
        <v>302</v>
      </c>
      <c r="G11" s="43">
        <v>0.35492599762682314</v>
      </c>
      <c r="H11" s="41"/>
      <c r="I11" s="41"/>
      <c r="J11" s="41"/>
      <c r="K11" s="41"/>
      <c r="L11" s="41"/>
      <c r="M11" s="41"/>
      <c r="N11" s="41"/>
    </row>
    <row r="12" spans="1:14" ht="14.25" x14ac:dyDescent="0.35">
      <c r="A12" s="37">
        <v>4.5999999999999996</v>
      </c>
      <c r="B12" s="37">
        <v>8.6999999999999993</v>
      </c>
      <c r="C12" s="37">
        <f t="shared" si="0"/>
        <v>40.019999999999996</v>
      </c>
      <c r="D12" s="37">
        <v>8.4</v>
      </c>
      <c r="F12" s="43" t="s">
        <v>303</v>
      </c>
      <c r="G12" s="43">
        <v>0.34505241595784591</v>
      </c>
      <c r="H12" s="41"/>
      <c r="I12" s="41"/>
      <c r="J12" s="41"/>
      <c r="K12" s="41"/>
      <c r="L12" s="41"/>
      <c r="M12" s="41"/>
      <c r="N12" s="41"/>
    </row>
    <row r="13" spans="1:14" ht="14.25" x14ac:dyDescent="0.35">
      <c r="A13" s="37">
        <v>6.4</v>
      </c>
      <c r="B13" s="37">
        <v>6.1</v>
      </c>
      <c r="C13" s="37">
        <f t="shared" si="0"/>
        <v>39.04</v>
      </c>
      <c r="D13" s="37">
        <v>6.6</v>
      </c>
      <c r="F13" s="43" t="s">
        <v>304</v>
      </c>
      <c r="G13" s="43">
        <v>0.72288263904358541</v>
      </c>
      <c r="H13" s="41"/>
      <c r="I13" s="41"/>
      <c r="J13" s="41"/>
      <c r="K13" s="41"/>
      <c r="L13" s="41"/>
      <c r="M13" s="41"/>
      <c r="N13" s="41"/>
    </row>
    <row r="14" spans="1:14" ht="14.65" thickBot="1" x14ac:dyDescent="0.4">
      <c r="A14" s="37">
        <v>6.6</v>
      </c>
      <c r="B14" s="37">
        <v>9.5</v>
      </c>
      <c r="C14" s="37">
        <f>A14*B14</f>
        <v>62.699999999999996</v>
      </c>
      <c r="D14" s="37">
        <v>7.9</v>
      </c>
      <c r="F14" s="44" t="s">
        <v>305</v>
      </c>
      <c r="G14" s="44">
        <v>200</v>
      </c>
      <c r="H14" s="41"/>
      <c r="I14" s="41"/>
      <c r="J14" s="41"/>
      <c r="K14" s="41"/>
      <c r="L14" s="41"/>
      <c r="M14" s="41"/>
      <c r="N14" s="41"/>
    </row>
    <row r="15" spans="1:14" ht="14.25" x14ac:dyDescent="0.35">
      <c r="A15" s="37">
        <v>4.8</v>
      </c>
      <c r="B15" s="37">
        <v>9.1999999999999993</v>
      </c>
      <c r="C15" s="37">
        <f t="shared" si="0"/>
        <v>44.16</v>
      </c>
      <c r="D15" s="37">
        <v>8.1999999999999993</v>
      </c>
      <c r="F15" s="41"/>
      <c r="G15" s="41"/>
      <c r="H15" s="41"/>
      <c r="I15" s="41"/>
      <c r="J15" s="41"/>
      <c r="K15" s="41"/>
      <c r="L15" s="41"/>
      <c r="M15" s="41"/>
      <c r="N15" s="41"/>
    </row>
    <row r="16" spans="1:14" ht="14.65" thickBot="1" x14ac:dyDescent="0.4">
      <c r="A16" s="37">
        <v>5.9</v>
      </c>
      <c r="B16" s="37">
        <v>6.3</v>
      </c>
      <c r="C16" s="37">
        <f t="shared" si="0"/>
        <v>37.17</v>
      </c>
      <c r="D16" s="37">
        <v>7.6</v>
      </c>
      <c r="F16" s="41" t="s">
        <v>306</v>
      </c>
      <c r="G16" s="41"/>
      <c r="H16" s="41"/>
      <c r="I16" s="41"/>
      <c r="J16" s="41"/>
      <c r="K16" s="41"/>
      <c r="L16" s="41"/>
      <c r="M16" s="41"/>
      <c r="N16" s="41"/>
    </row>
    <row r="17" spans="1:14" ht="14.25" x14ac:dyDescent="0.35">
      <c r="A17" s="37">
        <v>3.8</v>
      </c>
      <c r="B17" s="37">
        <v>8.6999999999999993</v>
      </c>
      <c r="C17" s="37">
        <f t="shared" si="0"/>
        <v>33.059999999999995</v>
      </c>
      <c r="D17" s="37">
        <v>7.1</v>
      </c>
      <c r="F17" s="45"/>
      <c r="G17" s="45" t="s">
        <v>311</v>
      </c>
      <c r="H17" s="45" t="s">
        <v>312</v>
      </c>
      <c r="I17" s="45" t="s">
        <v>313</v>
      </c>
      <c r="J17" s="45" t="s">
        <v>314</v>
      </c>
      <c r="K17" s="45" t="s">
        <v>315</v>
      </c>
      <c r="L17" s="41"/>
      <c r="M17" s="41"/>
      <c r="N17" s="41"/>
    </row>
    <row r="18" spans="1:14" ht="14.25" x14ac:dyDescent="0.35">
      <c r="A18" s="37">
        <v>5.0999999999999996</v>
      </c>
      <c r="B18" s="37">
        <v>5.7</v>
      </c>
      <c r="C18" s="37">
        <f t="shared" si="0"/>
        <v>29.07</v>
      </c>
      <c r="D18" s="37">
        <v>7.2</v>
      </c>
      <c r="F18" s="43" t="s">
        <v>307</v>
      </c>
      <c r="G18" s="43">
        <v>3</v>
      </c>
      <c r="H18" s="43">
        <v>56.353375273198893</v>
      </c>
      <c r="I18" s="43">
        <v>18.784458424399631</v>
      </c>
      <c r="J18" s="43">
        <v>35.947036194778327</v>
      </c>
      <c r="K18" s="43">
        <v>1.4806806839049454E-18</v>
      </c>
      <c r="L18" s="41"/>
      <c r="M18" s="41"/>
      <c r="N18" s="41"/>
    </row>
    <row r="19" spans="1:14" ht="14.25" x14ac:dyDescent="0.35">
      <c r="A19" s="37">
        <v>5.5</v>
      </c>
      <c r="B19" s="37">
        <v>5.9</v>
      </c>
      <c r="C19" s="37">
        <f t="shared" si="0"/>
        <v>32.450000000000003</v>
      </c>
      <c r="D19" s="37">
        <v>8.1999999999999993</v>
      </c>
      <c r="F19" s="43" t="s">
        <v>308</v>
      </c>
      <c r="G19" s="43">
        <v>196</v>
      </c>
      <c r="H19" s="43">
        <v>102.42162472680126</v>
      </c>
      <c r="I19" s="43">
        <v>0.5225593098306186</v>
      </c>
      <c r="J19" s="43"/>
      <c r="K19" s="43"/>
      <c r="L19" s="41"/>
      <c r="M19" s="41"/>
      <c r="N19" s="41"/>
    </row>
    <row r="20" spans="1:14" ht="14.65" thickBot="1" x14ac:dyDescent="0.4">
      <c r="A20" s="37">
        <v>5.6</v>
      </c>
      <c r="B20" s="37">
        <v>5.6</v>
      </c>
      <c r="C20" s="37">
        <f t="shared" si="0"/>
        <v>31.359999999999996</v>
      </c>
      <c r="D20" s="37">
        <v>7.9</v>
      </c>
      <c r="F20" s="44" t="s">
        <v>309</v>
      </c>
      <c r="G20" s="44">
        <v>199</v>
      </c>
      <c r="H20" s="44">
        <v>158.77500000000015</v>
      </c>
      <c r="I20" s="44"/>
      <c r="J20" s="44"/>
      <c r="K20" s="44"/>
      <c r="L20" s="41"/>
      <c r="M20" s="41"/>
      <c r="N20" s="41"/>
    </row>
    <row r="21" spans="1:14" ht="14.65" thickBot="1" x14ac:dyDescent="0.4">
      <c r="A21" s="37">
        <v>7.1</v>
      </c>
      <c r="B21" s="37">
        <v>9.1</v>
      </c>
      <c r="C21" s="37">
        <f t="shared" si="0"/>
        <v>64.61</v>
      </c>
      <c r="D21" s="37">
        <v>8.8000000000000007</v>
      </c>
      <c r="F21" s="41"/>
      <c r="G21" s="41"/>
      <c r="H21" s="41"/>
      <c r="I21" s="41"/>
      <c r="J21" s="41"/>
      <c r="K21" s="41"/>
      <c r="L21" s="41"/>
      <c r="M21" s="41"/>
      <c r="N21" s="41"/>
    </row>
    <row r="22" spans="1:14" ht="14.25" x14ac:dyDescent="0.35">
      <c r="A22" s="37">
        <v>5</v>
      </c>
      <c r="B22" s="37">
        <v>5.2</v>
      </c>
      <c r="C22" s="37">
        <f t="shared" si="0"/>
        <v>26</v>
      </c>
      <c r="D22" s="37">
        <v>7</v>
      </c>
      <c r="F22" s="45"/>
      <c r="G22" s="45" t="s">
        <v>339</v>
      </c>
      <c r="H22" s="45" t="s">
        <v>338</v>
      </c>
      <c r="I22" s="45" t="s">
        <v>317</v>
      </c>
      <c r="J22" s="45" t="s">
        <v>318</v>
      </c>
      <c r="K22" s="45" t="s">
        <v>319</v>
      </c>
      <c r="L22" s="45" t="s">
        <v>320</v>
      </c>
      <c r="M22" s="45" t="s">
        <v>321</v>
      </c>
      <c r="N22" s="45" t="s">
        <v>322</v>
      </c>
    </row>
    <row r="23" spans="1:14" ht="14.25" x14ac:dyDescent="0.35">
      <c r="A23" s="37">
        <v>7.8</v>
      </c>
      <c r="B23" s="37">
        <v>9.6</v>
      </c>
      <c r="C23" s="37">
        <f t="shared" si="0"/>
        <v>74.88</v>
      </c>
      <c r="D23" s="37">
        <v>9.9</v>
      </c>
      <c r="F23" s="43" t="s">
        <v>310</v>
      </c>
      <c r="G23" s="43">
        <v>0.50108690287343549</v>
      </c>
      <c r="H23" s="43">
        <v>1.5367697576774191</v>
      </c>
      <c r="I23" s="43">
        <v>0.32606504674502962</v>
      </c>
      <c r="J23" s="43">
        <v>0.74472301324805823</v>
      </c>
      <c r="K23" s="43">
        <v>-2.5296400844457883</v>
      </c>
      <c r="L23" s="43">
        <v>3.5318138901926592</v>
      </c>
      <c r="M23" s="43">
        <v>-2.5296400844457883</v>
      </c>
      <c r="N23" s="43">
        <v>3.5318138901926592</v>
      </c>
    </row>
    <row r="24" spans="1:14" ht="14.25" x14ac:dyDescent="0.35">
      <c r="A24" s="37">
        <v>4.7</v>
      </c>
      <c r="B24" s="37">
        <v>8.6</v>
      </c>
      <c r="C24" s="37">
        <f t="shared" si="0"/>
        <v>40.42</v>
      </c>
      <c r="D24" s="37">
        <v>8.1</v>
      </c>
      <c r="F24" s="43" t="s">
        <v>50</v>
      </c>
      <c r="G24" s="43">
        <v>0.86432712556401148</v>
      </c>
      <c r="H24" s="43">
        <v>0.26945851807337551</v>
      </c>
      <c r="I24" s="43">
        <v>3.20764447063666</v>
      </c>
      <c r="J24" s="43">
        <v>1.5632123804713105E-3</v>
      </c>
      <c r="K24" s="43">
        <v>0.33291687454354157</v>
      </c>
      <c r="L24" s="43">
        <v>1.3957373765844814</v>
      </c>
      <c r="M24" s="43">
        <v>0.33291687454354157</v>
      </c>
      <c r="N24" s="43">
        <v>1.3957373765844814</v>
      </c>
    </row>
    <row r="25" spans="1:14" ht="14.25" x14ac:dyDescent="0.35">
      <c r="A25" s="37">
        <v>4.5</v>
      </c>
      <c r="B25" s="37">
        <v>9.3000000000000007</v>
      </c>
      <c r="C25" s="37">
        <f t="shared" si="0"/>
        <v>41.85</v>
      </c>
      <c r="D25" s="37">
        <v>8</v>
      </c>
      <c r="F25" s="43" t="s">
        <v>44</v>
      </c>
      <c r="G25" s="43">
        <v>0.69111421384215588</v>
      </c>
      <c r="H25" s="43">
        <v>0.18712241163000606</v>
      </c>
      <c r="I25" s="43">
        <v>3.6933802200491312</v>
      </c>
      <c r="J25" s="43">
        <v>2.8692239266105222E-4</v>
      </c>
      <c r="K25" s="43">
        <v>0.32208239236980846</v>
      </c>
      <c r="L25" s="43">
        <v>1.0601460353145034</v>
      </c>
      <c r="M25" s="43">
        <v>0.32208239236980846</v>
      </c>
      <c r="N25" s="43">
        <v>1.0601460353145034</v>
      </c>
    </row>
    <row r="26" spans="1:14" ht="14.65" thickBot="1" x14ac:dyDescent="0.4">
      <c r="A26" s="37">
        <v>5.3</v>
      </c>
      <c r="B26" s="37">
        <v>6</v>
      </c>
      <c r="C26" s="37">
        <f t="shared" si="0"/>
        <v>31.799999999999997</v>
      </c>
      <c r="D26" s="37">
        <v>5.5</v>
      </c>
      <c r="F26" s="44" t="s">
        <v>294</v>
      </c>
      <c r="G26" s="44">
        <v>-6.8555381961125803E-2</v>
      </c>
      <c r="H26" s="44">
        <v>3.2933539375607848E-2</v>
      </c>
      <c r="I26" s="44">
        <v>-2.0816281292833407</v>
      </c>
      <c r="J26" s="44">
        <v>3.8675338261257193E-2</v>
      </c>
      <c r="K26" s="44">
        <v>-0.13350497253899199</v>
      </c>
      <c r="L26" s="44">
        <v>-3.6057913832596156E-3</v>
      </c>
      <c r="M26" s="44">
        <v>-0.13350497253899199</v>
      </c>
      <c r="N26" s="44">
        <v>-3.6057913832596156E-3</v>
      </c>
    </row>
    <row r="27" spans="1:14" ht="14.25" x14ac:dyDescent="0.35">
      <c r="A27" s="37">
        <v>5.3</v>
      </c>
      <c r="B27" s="37">
        <v>6.4</v>
      </c>
      <c r="C27" s="37">
        <f t="shared" si="0"/>
        <v>33.92</v>
      </c>
      <c r="D27" s="37">
        <v>7</v>
      </c>
    </row>
    <row r="28" spans="1:14" ht="14.25" x14ac:dyDescent="0.35">
      <c r="A28" s="37">
        <v>3.7</v>
      </c>
      <c r="B28" s="37">
        <v>8.5</v>
      </c>
      <c r="C28" s="37">
        <f t="shared" si="0"/>
        <v>31.450000000000003</v>
      </c>
      <c r="D28" s="37">
        <v>7</v>
      </c>
    </row>
    <row r="29" spans="1:14" ht="14.25" x14ac:dyDescent="0.35">
      <c r="A29" s="37">
        <v>4.2</v>
      </c>
      <c r="B29" s="37">
        <v>7</v>
      </c>
      <c r="C29" s="37">
        <f t="shared" si="0"/>
        <v>29.400000000000002</v>
      </c>
      <c r="D29" s="37">
        <v>5.6</v>
      </c>
    </row>
    <row r="30" spans="1:14" ht="14.25" x14ac:dyDescent="0.35">
      <c r="A30" s="37">
        <v>3.7</v>
      </c>
      <c r="B30" s="37">
        <v>8.5</v>
      </c>
      <c r="C30" s="37">
        <f t="shared" si="0"/>
        <v>31.450000000000003</v>
      </c>
      <c r="D30" s="37">
        <v>7.2</v>
      </c>
    </row>
    <row r="31" spans="1:14" ht="14.25" x14ac:dyDescent="0.35">
      <c r="A31" s="37">
        <v>4.5999999999999996</v>
      </c>
      <c r="B31" s="37">
        <v>7.6</v>
      </c>
      <c r="C31" s="37">
        <f t="shared" si="0"/>
        <v>34.959999999999994</v>
      </c>
      <c r="D31" s="37">
        <v>6.2</v>
      </c>
    </row>
    <row r="32" spans="1:14" ht="14.25" x14ac:dyDescent="0.35">
      <c r="A32" s="37">
        <v>4.7</v>
      </c>
      <c r="B32" s="37">
        <v>6.9</v>
      </c>
      <c r="C32" s="37">
        <f t="shared" si="0"/>
        <v>32.43</v>
      </c>
      <c r="D32" s="37">
        <v>7.1</v>
      </c>
    </row>
    <row r="33" spans="1:4" ht="14.25" x14ac:dyDescent="0.35">
      <c r="A33" s="37">
        <v>3.8</v>
      </c>
      <c r="B33" s="37">
        <v>8.1</v>
      </c>
      <c r="C33" s="37">
        <f t="shared" si="0"/>
        <v>30.779999999999998</v>
      </c>
      <c r="D33" s="37">
        <v>6.2</v>
      </c>
    </row>
    <row r="34" spans="1:4" ht="14.25" x14ac:dyDescent="0.35">
      <c r="A34" s="37">
        <v>4.9000000000000004</v>
      </c>
      <c r="B34" s="37">
        <v>6.7</v>
      </c>
      <c r="C34" s="37">
        <f t="shared" si="0"/>
        <v>32.830000000000005</v>
      </c>
      <c r="D34" s="37">
        <v>7.6</v>
      </c>
    </row>
    <row r="35" spans="1:4" ht="14.25" x14ac:dyDescent="0.35">
      <c r="A35" s="37">
        <v>4.7</v>
      </c>
      <c r="B35" s="37">
        <v>8</v>
      </c>
      <c r="C35" s="37">
        <f t="shared" si="0"/>
        <v>37.6</v>
      </c>
      <c r="D35" s="37">
        <v>9</v>
      </c>
    </row>
    <row r="36" spans="1:4" ht="14.25" x14ac:dyDescent="0.35">
      <c r="A36" s="37">
        <v>6.8</v>
      </c>
      <c r="B36" s="37">
        <v>6.7</v>
      </c>
      <c r="C36" s="37">
        <f t="shared" si="0"/>
        <v>45.56</v>
      </c>
      <c r="D36" s="37">
        <v>6.7</v>
      </c>
    </row>
    <row r="37" spans="1:4" ht="14.25" x14ac:dyDescent="0.35">
      <c r="A37" s="37">
        <v>2.9</v>
      </c>
      <c r="B37" s="37">
        <v>8.6999999999999993</v>
      </c>
      <c r="C37" s="37">
        <f t="shared" si="0"/>
        <v>25.229999999999997</v>
      </c>
      <c r="D37" s="37">
        <v>7.1</v>
      </c>
    </row>
    <row r="38" spans="1:4" ht="14.25" x14ac:dyDescent="0.35">
      <c r="A38" s="37">
        <v>4.5</v>
      </c>
      <c r="B38" s="37">
        <v>9</v>
      </c>
      <c r="C38" s="37">
        <f t="shared" si="0"/>
        <v>40.5</v>
      </c>
      <c r="D38" s="37">
        <v>7.2</v>
      </c>
    </row>
    <row r="39" spans="1:4" ht="14.25" x14ac:dyDescent="0.35">
      <c r="A39" s="37">
        <v>5.5</v>
      </c>
      <c r="B39" s="37">
        <v>9.6</v>
      </c>
      <c r="C39" s="37">
        <f t="shared" si="0"/>
        <v>52.8</v>
      </c>
      <c r="D39" s="37">
        <v>9.9</v>
      </c>
    </row>
    <row r="40" spans="1:4" ht="14.25" x14ac:dyDescent="0.35">
      <c r="A40" s="37">
        <v>5</v>
      </c>
      <c r="B40" s="37">
        <v>8.1999999999999993</v>
      </c>
      <c r="C40" s="37">
        <f t="shared" si="0"/>
        <v>41</v>
      </c>
      <c r="D40" s="37">
        <v>7.6</v>
      </c>
    </row>
    <row r="41" spans="1:4" ht="14.25" x14ac:dyDescent="0.35">
      <c r="A41" s="37">
        <v>6.4</v>
      </c>
      <c r="B41" s="37">
        <v>6.1</v>
      </c>
      <c r="C41" s="37">
        <f t="shared" si="0"/>
        <v>39.04</v>
      </c>
      <c r="D41" s="37">
        <v>5.8</v>
      </c>
    </row>
    <row r="42" spans="1:4" ht="14.25" x14ac:dyDescent="0.35">
      <c r="A42" s="37">
        <v>5.2</v>
      </c>
      <c r="B42" s="37">
        <v>8.3000000000000007</v>
      </c>
      <c r="C42" s="37">
        <f t="shared" si="0"/>
        <v>43.160000000000004</v>
      </c>
      <c r="D42" s="37">
        <v>8.4</v>
      </c>
    </row>
    <row r="43" spans="1:4" ht="14.25" x14ac:dyDescent="0.35">
      <c r="A43" s="37">
        <v>4.9000000000000004</v>
      </c>
      <c r="B43" s="37">
        <v>9.4</v>
      </c>
      <c r="C43" s="37">
        <f t="shared" si="0"/>
        <v>46.06</v>
      </c>
      <c r="D43" s="37">
        <v>7.9</v>
      </c>
    </row>
    <row r="44" spans="1:4" ht="14.25" x14ac:dyDescent="0.35">
      <c r="A44" s="37">
        <v>6.3</v>
      </c>
      <c r="B44" s="37">
        <v>9.3000000000000007</v>
      </c>
      <c r="C44" s="37">
        <f t="shared" si="0"/>
        <v>58.59</v>
      </c>
      <c r="D44" s="37">
        <v>7.6</v>
      </c>
    </row>
    <row r="45" spans="1:4" ht="14.25" x14ac:dyDescent="0.35">
      <c r="A45" s="37">
        <v>7.8</v>
      </c>
      <c r="B45" s="37">
        <v>5.0999999999999996</v>
      </c>
      <c r="C45" s="37">
        <f t="shared" si="0"/>
        <v>39.779999999999994</v>
      </c>
      <c r="D45" s="37">
        <v>8.4</v>
      </c>
    </row>
    <row r="46" spans="1:4" ht="14.25" x14ac:dyDescent="0.35">
      <c r="A46" s="37">
        <v>3</v>
      </c>
      <c r="B46" s="37">
        <v>8</v>
      </c>
      <c r="C46" s="37">
        <f t="shared" si="0"/>
        <v>24</v>
      </c>
      <c r="D46" s="37">
        <v>6.5</v>
      </c>
    </row>
    <row r="47" spans="1:4" ht="14.25" x14ac:dyDescent="0.35">
      <c r="A47" s="37">
        <v>5.5</v>
      </c>
      <c r="B47" s="37">
        <v>5.9</v>
      </c>
      <c r="C47" s="37">
        <f t="shared" si="0"/>
        <v>32.450000000000003</v>
      </c>
      <c r="D47" s="37">
        <v>7.7</v>
      </c>
    </row>
    <row r="48" spans="1:4" ht="14.25" x14ac:dyDescent="0.35">
      <c r="A48" s="37">
        <v>4.5</v>
      </c>
      <c r="B48" s="37">
        <v>10</v>
      </c>
      <c r="C48" s="37">
        <f t="shared" si="0"/>
        <v>45</v>
      </c>
      <c r="D48" s="37">
        <v>8</v>
      </c>
    </row>
    <row r="49" spans="1:4" ht="14.25" x14ac:dyDescent="0.35">
      <c r="A49" s="37">
        <v>6</v>
      </c>
      <c r="B49" s="37">
        <v>5.7</v>
      </c>
      <c r="C49" s="37">
        <f t="shared" si="0"/>
        <v>34.200000000000003</v>
      </c>
      <c r="D49" s="37">
        <v>7.1</v>
      </c>
    </row>
    <row r="50" spans="1:4" ht="14.25" x14ac:dyDescent="0.35">
      <c r="A50" s="37">
        <v>6.7</v>
      </c>
      <c r="B50" s="37">
        <v>9.9</v>
      </c>
      <c r="C50" s="37">
        <f t="shared" si="0"/>
        <v>66.33</v>
      </c>
      <c r="D50" s="37">
        <v>8.5</v>
      </c>
    </row>
    <row r="51" spans="1:4" ht="14.25" x14ac:dyDescent="0.35">
      <c r="A51" s="37">
        <v>5.8</v>
      </c>
      <c r="B51" s="37">
        <v>7.9</v>
      </c>
      <c r="C51" s="37">
        <f t="shared" si="0"/>
        <v>45.82</v>
      </c>
      <c r="D51" s="37">
        <v>7.6</v>
      </c>
    </row>
    <row r="52" spans="1:4" ht="14.25" x14ac:dyDescent="0.35">
      <c r="A52" s="37">
        <v>4.8</v>
      </c>
      <c r="B52" s="37">
        <v>6.7</v>
      </c>
      <c r="C52" s="37">
        <f t="shared" si="0"/>
        <v>32.159999999999997</v>
      </c>
      <c r="D52" s="37">
        <v>7.2</v>
      </c>
    </row>
    <row r="53" spans="1:4" ht="14.25" x14ac:dyDescent="0.35">
      <c r="A53" s="37">
        <v>3.1</v>
      </c>
      <c r="B53" s="37">
        <v>8.1999999999999993</v>
      </c>
      <c r="C53" s="37">
        <f t="shared" si="0"/>
        <v>25.419999999999998</v>
      </c>
      <c r="D53" s="37">
        <v>8.1999999999999993</v>
      </c>
    </row>
    <row r="54" spans="1:4" ht="14.25" x14ac:dyDescent="0.35">
      <c r="A54" s="37">
        <v>4.5999999999999996</v>
      </c>
      <c r="B54" s="37">
        <v>9.4</v>
      </c>
      <c r="C54" s="37">
        <f t="shared" si="0"/>
        <v>43.239999999999995</v>
      </c>
      <c r="D54" s="37">
        <v>9</v>
      </c>
    </row>
    <row r="55" spans="1:4" ht="14.25" x14ac:dyDescent="0.35">
      <c r="A55" s="37">
        <v>4.7</v>
      </c>
      <c r="B55" s="37">
        <v>6.9</v>
      </c>
      <c r="C55" s="37">
        <f t="shared" si="0"/>
        <v>32.43</v>
      </c>
      <c r="D55" s="37">
        <v>7.2</v>
      </c>
    </row>
    <row r="56" spans="1:4" ht="14.25" x14ac:dyDescent="0.35">
      <c r="A56" s="37">
        <v>4.7</v>
      </c>
      <c r="B56" s="37">
        <v>8</v>
      </c>
      <c r="C56" s="37">
        <f t="shared" si="0"/>
        <v>37.6</v>
      </c>
      <c r="D56" s="37">
        <v>8.1</v>
      </c>
    </row>
    <row r="57" spans="1:4" ht="14.25" x14ac:dyDescent="0.35">
      <c r="A57" s="37">
        <v>5.5</v>
      </c>
      <c r="B57" s="37">
        <v>9.3000000000000007</v>
      </c>
      <c r="C57" s="37">
        <f t="shared" si="0"/>
        <v>51.150000000000006</v>
      </c>
      <c r="D57" s="37">
        <v>8.9</v>
      </c>
    </row>
    <row r="58" spans="1:4" ht="14.25" x14ac:dyDescent="0.35">
      <c r="A58" s="37">
        <v>6.9</v>
      </c>
      <c r="B58" s="37">
        <v>7.4</v>
      </c>
      <c r="C58" s="37">
        <f t="shared" si="0"/>
        <v>51.06</v>
      </c>
      <c r="D58" s="37">
        <v>8.8000000000000007</v>
      </c>
    </row>
    <row r="59" spans="1:4" ht="14.25" x14ac:dyDescent="0.35">
      <c r="A59" s="37">
        <v>5.4</v>
      </c>
      <c r="B59" s="37">
        <v>7.6</v>
      </c>
      <c r="C59" s="37">
        <f t="shared" si="0"/>
        <v>41.04</v>
      </c>
      <c r="D59" s="37">
        <v>7.5</v>
      </c>
    </row>
    <row r="60" spans="1:4" ht="14.25" x14ac:dyDescent="0.35">
      <c r="A60" s="37">
        <v>4.5</v>
      </c>
      <c r="B60" s="37">
        <v>10</v>
      </c>
      <c r="C60" s="37">
        <f t="shared" si="0"/>
        <v>45</v>
      </c>
      <c r="D60" s="37">
        <v>7</v>
      </c>
    </row>
    <row r="61" spans="1:4" ht="14.25" x14ac:dyDescent="0.35">
      <c r="A61" s="37">
        <v>3.5</v>
      </c>
      <c r="B61" s="37">
        <v>9.9</v>
      </c>
      <c r="C61" s="37">
        <f t="shared" si="0"/>
        <v>34.65</v>
      </c>
      <c r="D61" s="37">
        <v>8.5</v>
      </c>
    </row>
    <row r="62" spans="1:4" ht="14.25" x14ac:dyDescent="0.35">
      <c r="A62" s="37">
        <v>3.8</v>
      </c>
      <c r="B62" s="37">
        <v>8.6999999999999993</v>
      </c>
      <c r="C62" s="37">
        <f t="shared" si="0"/>
        <v>33.059999999999995</v>
      </c>
      <c r="D62" s="37">
        <v>7.2</v>
      </c>
    </row>
    <row r="63" spans="1:4" ht="14.25" x14ac:dyDescent="0.35">
      <c r="A63" s="37">
        <v>5.9</v>
      </c>
      <c r="B63" s="37">
        <v>8.4</v>
      </c>
      <c r="C63" s="37">
        <f t="shared" si="0"/>
        <v>49.56</v>
      </c>
      <c r="D63" s="37">
        <v>8.8000000000000007</v>
      </c>
    </row>
    <row r="64" spans="1:4" ht="14.25" x14ac:dyDescent="0.35">
      <c r="A64" s="37">
        <v>4.8</v>
      </c>
      <c r="B64" s="37">
        <v>8.8000000000000007</v>
      </c>
      <c r="C64" s="37">
        <f t="shared" si="0"/>
        <v>42.24</v>
      </c>
      <c r="D64" s="37">
        <v>8</v>
      </c>
    </row>
    <row r="65" spans="1:4" ht="14.25" x14ac:dyDescent="0.35">
      <c r="A65" s="37">
        <v>3.4</v>
      </c>
      <c r="B65" s="37">
        <v>7.7</v>
      </c>
      <c r="C65" s="37">
        <f t="shared" si="0"/>
        <v>26.18</v>
      </c>
      <c r="D65" s="37">
        <v>8.1</v>
      </c>
    </row>
    <row r="66" spans="1:4" ht="14.25" x14ac:dyDescent="0.35">
      <c r="A66" s="37">
        <v>4.8</v>
      </c>
      <c r="B66" s="37">
        <v>6.6</v>
      </c>
      <c r="C66" s="37">
        <f t="shared" si="0"/>
        <v>31.679999999999996</v>
      </c>
      <c r="D66" s="37">
        <v>7.1</v>
      </c>
    </row>
    <row r="67" spans="1:4" ht="14.25" x14ac:dyDescent="0.35">
      <c r="A67" s="37">
        <v>6</v>
      </c>
      <c r="B67" s="37">
        <v>5.7</v>
      </c>
      <c r="C67" s="37">
        <f t="shared" ref="C67:C130" si="1">A67*B67</f>
        <v>34.200000000000003</v>
      </c>
      <c r="D67" s="37">
        <v>9</v>
      </c>
    </row>
    <row r="68" spans="1:4" ht="14.25" x14ac:dyDescent="0.35">
      <c r="A68" s="37">
        <v>5.0999999999999996</v>
      </c>
      <c r="B68" s="37">
        <v>5.7</v>
      </c>
      <c r="C68" s="37">
        <f t="shared" si="1"/>
        <v>29.07</v>
      </c>
      <c r="D68" s="37">
        <v>6.2</v>
      </c>
    </row>
    <row r="69" spans="1:4" ht="14.25" x14ac:dyDescent="0.35">
      <c r="A69" s="37">
        <v>4.9000000000000004</v>
      </c>
      <c r="B69" s="37">
        <v>5.5</v>
      </c>
      <c r="C69" s="37">
        <f t="shared" si="1"/>
        <v>26.950000000000003</v>
      </c>
      <c r="D69" s="37">
        <v>8.1999999999999993</v>
      </c>
    </row>
    <row r="70" spans="1:4" ht="14.25" x14ac:dyDescent="0.35">
      <c r="A70" s="37">
        <v>4.5</v>
      </c>
      <c r="B70" s="37">
        <v>7.5</v>
      </c>
      <c r="C70" s="37">
        <f t="shared" si="1"/>
        <v>33.75</v>
      </c>
      <c r="D70" s="37">
        <v>5.8</v>
      </c>
    </row>
    <row r="71" spans="1:4" ht="14.25" x14ac:dyDescent="0.35">
      <c r="A71" s="37">
        <v>5.3</v>
      </c>
      <c r="B71" s="37">
        <v>6.4</v>
      </c>
      <c r="C71" s="37">
        <f t="shared" si="1"/>
        <v>33.92</v>
      </c>
      <c r="D71" s="37">
        <v>8</v>
      </c>
    </row>
    <row r="72" spans="1:4" ht="14.25" x14ac:dyDescent="0.35">
      <c r="A72" s="37">
        <v>7.1</v>
      </c>
      <c r="B72" s="37">
        <v>9.1</v>
      </c>
      <c r="C72" s="37">
        <f t="shared" si="1"/>
        <v>64.61</v>
      </c>
      <c r="D72" s="37">
        <v>7.7</v>
      </c>
    </row>
    <row r="73" spans="1:4" ht="14.25" x14ac:dyDescent="0.35">
      <c r="A73" s="37">
        <v>4.5</v>
      </c>
      <c r="B73" s="37">
        <v>6.7</v>
      </c>
      <c r="C73" s="37">
        <f t="shared" si="1"/>
        <v>30.150000000000002</v>
      </c>
      <c r="D73" s="37">
        <v>7</v>
      </c>
    </row>
    <row r="74" spans="1:4" ht="14.25" x14ac:dyDescent="0.35">
      <c r="A74" s="37">
        <v>6</v>
      </c>
      <c r="B74" s="37">
        <v>6.5</v>
      </c>
      <c r="C74" s="37">
        <f t="shared" si="1"/>
        <v>39</v>
      </c>
      <c r="D74" s="37">
        <v>7.9</v>
      </c>
    </row>
    <row r="75" spans="1:4" ht="14.25" x14ac:dyDescent="0.35">
      <c r="A75" s="37">
        <v>6.7</v>
      </c>
      <c r="B75" s="37">
        <v>9.9</v>
      </c>
      <c r="C75" s="37">
        <f t="shared" si="1"/>
        <v>66.33</v>
      </c>
      <c r="D75" s="37">
        <v>9.8000000000000007</v>
      </c>
    </row>
    <row r="76" spans="1:4" ht="14.25" x14ac:dyDescent="0.35">
      <c r="A76" s="37">
        <v>6</v>
      </c>
      <c r="B76" s="37">
        <v>8.5</v>
      </c>
      <c r="C76" s="37">
        <f t="shared" si="1"/>
        <v>51</v>
      </c>
      <c r="D76" s="37">
        <v>8.4</v>
      </c>
    </row>
    <row r="77" spans="1:4" ht="14.25" x14ac:dyDescent="0.35">
      <c r="A77" s="37">
        <v>4.8</v>
      </c>
      <c r="B77" s="37">
        <v>9.9</v>
      </c>
      <c r="C77" s="37">
        <f t="shared" si="1"/>
        <v>47.52</v>
      </c>
      <c r="D77" s="37">
        <v>8.9</v>
      </c>
    </row>
    <row r="78" spans="1:4" ht="14.25" x14ac:dyDescent="0.35">
      <c r="A78" s="37">
        <v>5</v>
      </c>
      <c r="B78" s="37">
        <v>7.6</v>
      </c>
      <c r="C78" s="37">
        <f t="shared" si="1"/>
        <v>38</v>
      </c>
      <c r="D78" s="37">
        <v>7.5</v>
      </c>
    </row>
    <row r="79" spans="1:4" ht="14.25" x14ac:dyDescent="0.35">
      <c r="A79" s="37">
        <v>4.9000000000000004</v>
      </c>
      <c r="B79" s="37">
        <v>9.4</v>
      </c>
      <c r="C79" s="37">
        <f t="shared" si="1"/>
        <v>46.06</v>
      </c>
      <c r="D79" s="37">
        <v>8</v>
      </c>
    </row>
    <row r="80" spans="1:4" ht="14.25" x14ac:dyDescent="0.35">
      <c r="A80" s="37">
        <v>5.9</v>
      </c>
      <c r="B80" s="37">
        <v>9.3000000000000007</v>
      </c>
      <c r="C80" s="37">
        <f t="shared" si="1"/>
        <v>54.870000000000005</v>
      </c>
      <c r="D80" s="37">
        <v>8.1</v>
      </c>
    </row>
    <row r="81" spans="1:4" ht="14.25" x14ac:dyDescent="0.35">
      <c r="A81" s="37">
        <v>5.9</v>
      </c>
      <c r="B81" s="37">
        <v>7.1</v>
      </c>
      <c r="C81" s="37">
        <f t="shared" si="1"/>
        <v>41.89</v>
      </c>
      <c r="D81" s="37">
        <v>7.6</v>
      </c>
    </row>
    <row r="82" spans="1:4" ht="14.25" x14ac:dyDescent="0.35">
      <c r="A82" s="37">
        <v>4.8</v>
      </c>
      <c r="B82" s="37">
        <v>9.9</v>
      </c>
      <c r="C82" s="37">
        <f t="shared" si="1"/>
        <v>47.52</v>
      </c>
      <c r="D82" s="37">
        <v>8.8000000000000007</v>
      </c>
    </row>
    <row r="83" spans="1:4" ht="14.25" x14ac:dyDescent="0.35">
      <c r="A83" s="37">
        <v>4.5999999999999996</v>
      </c>
      <c r="B83" s="37">
        <v>8.6999999999999993</v>
      </c>
      <c r="C83" s="37">
        <f t="shared" si="1"/>
        <v>40.019999999999996</v>
      </c>
      <c r="D83" s="37">
        <v>8</v>
      </c>
    </row>
    <row r="84" spans="1:4" ht="14.25" x14ac:dyDescent="0.35">
      <c r="A84" s="37">
        <v>4</v>
      </c>
      <c r="B84" s="37">
        <v>8.6</v>
      </c>
      <c r="C84" s="37">
        <f t="shared" si="1"/>
        <v>34.4</v>
      </c>
      <c r="D84" s="37">
        <v>8.5</v>
      </c>
    </row>
    <row r="85" spans="1:4" ht="14.25" x14ac:dyDescent="0.35">
      <c r="A85" s="37">
        <v>5</v>
      </c>
      <c r="B85" s="37">
        <v>6.4</v>
      </c>
      <c r="C85" s="37">
        <f t="shared" si="1"/>
        <v>32</v>
      </c>
      <c r="D85" s="37">
        <v>6.5</v>
      </c>
    </row>
    <row r="86" spans="1:4" ht="14.25" x14ac:dyDescent="0.35">
      <c r="A86" s="37">
        <v>4.3</v>
      </c>
      <c r="B86" s="37">
        <v>7.7</v>
      </c>
      <c r="C86" s="37">
        <f t="shared" si="1"/>
        <v>33.11</v>
      </c>
      <c r="D86" s="37">
        <v>7.7</v>
      </c>
    </row>
    <row r="87" spans="1:4" ht="14.25" x14ac:dyDescent="0.35">
      <c r="A87" s="37">
        <v>4.5</v>
      </c>
      <c r="B87" s="37">
        <v>7.5</v>
      </c>
      <c r="C87" s="37">
        <f t="shared" si="1"/>
        <v>33.75</v>
      </c>
      <c r="D87" s="37">
        <v>7.2</v>
      </c>
    </row>
    <row r="88" spans="1:4" ht="14.25" x14ac:dyDescent="0.35">
      <c r="A88" s="37">
        <v>4.9000000000000004</v>
      </c>
      <c r="B88" s="37">
        <v>5</v>
      </c>
      <c r="C88" s="37">
        <f t="shared" si="1"/>
        <v>24.5</v>
      </c>
      <c r="D88" s="37">
        <v>6</v>
      </c>
    </row>
    <row r="89" spans="1:4" ht="14.25" x14ac:dyDescent="0.35">
      <c r="A89" s="37">
        <v>4.3</v>
      </c>
      <c r="B89" s="37">
        <v>7.7</v>
      </c>
      <c r="C89" s="37">
        <f t="shared" si="1"/>
        <v>33.11</v>
      </c>
      <c r="D89" s="37">
        <v>8.1999999999999993</v>
      </c>
    </row>
    <row r="90" spans="1:4" ht="14.25" x14ac:dyDescent="0.35">
      <c r="A90" s="37">
        <v>4.5999999999999996</v>
      </c>
      <c r="B90" s="37">
        <v>9.1</v>
      </c>
      <c r="C90" s="37">
        <f t="shared" si="1"/>
        <v>41.859999999999992</v>
      </c>
      <c r="D90" s="37">
        <v>7.4</v>
      </c>
    </row>
    <row r="91" spans="1:4" ht="14.25" x14ac:dyDescent="0.35">
      <c r="A91" s="37">
        <v>8.1999999999999993</v>
      </c>
      <c r="B91" s="37">
        <v>5.5</v>
      </c>
      <c r="C91" s="37">
        <f t="shared" si="1"/>
        <v>45.099999999999994</v>
      </c>
      <c r="D91" s="37">
        <v>9.3000000000000007</v>
      </c>
    </row>
    <row r="92" spans="1:4" ht="14.25" x14ac:dyDescent="0.35">
      <c r="A92" s="37">
        <v>5.4</v>
      </c>
      <c r="B92" s="37">
        <v>9.1</v>
      </c>
      <c r="C92" s="37">
        <f t="shared" si="1"/>
        <v>49.14</v>
      </c>
      <c r="D92" s="37">
        <v>7.9</v>
      </c>
    </row>
    <row r="93" spans="1:4" ht="14.25" x14ac:dyDescent="0.35">
      <c r="A93" s="37">
        <v>4.5</v>
      </c>
      <c r="B93" s="37">
        <v>7.1</v>
      </c>
      <c r="C93" s="37">
        <f t="shared" si="1"/>
        <v>31.95</v>
      </c>
      <c r="D93" s="37">
        <v>6.5</v>
      </c>
    </row>
    <row r="94" spans="1:4" ht="14.25" x14ac:dyDescent="0.35">
      <c r="A94" s="37">
        <v>4.8</v>
      </c>
      <c r="B94" s="37">
        <v>9.1999999999999993</v>
      </c>
      <c r="C94" s="37">
        <f t="shared" si="1"/>
        <v>44.16</v>
      </c>
      <c r="D94" s="37">
        <v>8.6</v>
      </c>
    </row>
    <row r="95" spans="1:4" ht="14.25" x14ac:dyDescent="0.35">
      <c r="A95" s="37">
        <v>5.9</v>
      </c>
      <c r="B95" s="37">
        <v>9.3000000000000007</v>
      </c>
      <c r="C95" s="37">
        <f t="shared" si="1"/>
        <v>54.870000000000005</v>
      </c>
      <c r="D95" s="37">
        <v>8.9</v>
      </c>
    </row>
    <row r="96" spans="1:4" ht="14.25" x14ac:dyDescent="0.35">
      <c r="A96" s="37">
        <v>5.5</v>
      </c>
      <c r="B96" s="37">
        <v>9.3000000000000007</v>
      </c>
      <c r="C96" s="37">
        <f t="shared" si="1"/>
        <v>51.150000000000006</v>
      </c>
      <c r="D96" s="37">
        <v>8.4</v>
      </c>
    </row>
    <row r="97" spans="1:4" ht="14.25" x14ac:dyDescent="0.35">
      <c r="A97" s="37">
        <v>5.7</v>
      </c>
      <c r="B97" s="37">
        <v>8.6</v>
      </c>
      <c r="C97" s="37">
        <f t="shared" si="1"/>
        <v>49.019999999999996</v>
      </c>
      <c r="D97" s="37">
        <v>8.1</v>
      </c>
    </row>
    <row r="98" spans="1:4" ht="14.25" x14ac:dyDescent="0.35">
      <c r="A98" s="37">
        <v>4.8</v>
      </c>
      <c r="B98" s="37">
        <v>7.4</v>
      </c>
      <c r="C98" s="37">
        <f t="shared" si="1"/>
        <v>35.520000000000003</v>
      </c>
      <c r="D98" s="37">
        <v>7.2</v>
      </c>
    </row>
    <row r="99" spans="1:4" ht="14.25" x14ac:dyDescent="0.35">
      <c r="A99" s="37">
        <v>2.9</v>
      </c>
      <c r="B99" s="37">
        <v>8.6999999999999993</v>
      </c>
      <c r="C99" s="37">
        <f t="shared" si="1"/>
        <v>25.229999999999997</v>
      </c>
      <c r="D99" s="37">
        <v>7.7</v>
      </c>
    </row>
    <row r="100" spans="1:4" ht="14.25" x14ac:dyDescent="0.35">
      <c r="A100" s="37">
        <v>7.1</v>
      </c>
      <c r="B100" s="37">
        <v>7.8</v>
      </c>
      <c r="C100" s="37">
        <f t="shared" si="1"/>
        <v>55.379999999999995</v>
      </c>
      <c r="D100" s="37">
        <v>7.4</v>
      </c>
    </row>
    <row r="101" spans="1:4" ht="14.25" x14ac:dyDescent="0.35">
      <c r="A101" s="37">
        <v>4.8</v>
      </c>
      <c r="B101" s="37">
        <v>7.9</v>
      </c>
      <c r="C101" s="37">
        <f t="shared" si="1"/>
        <v>37.92</v>
      </c>
      <c r="D101" s="37">
        <v>7</v>
      </c>
    </row>
    <row r="102" spans="1:4" ht="14.25" x14ac:dyDescent="0.35">
      <c r="A102" s="37">
        <v>4.5999999999999996</v>
      </c>
      <c r="B102" s="37">
        <v>7.6</v>
      </c>
      <c r="C102" s="37">
        <f t="shared" si="1"/>
        <v>34.959999999999994</v>
      </c>
      <c r="D102" s="37">
        <v>6.1</v>
      </c>
    </row>
    <row r="103" spans="1:4" ht="14.25" x14ac:dyDescent="0.35">
      <c r="A103" s="37">
        <v>6.2</v>
      </c>
      <c r="B103" s="37">
        <v>9.1999999999999993</v>
      </c>
      <c r="C103" s="37">
        <f t="shared" si="1"/>
        <v>57.04</v>
      </c>
      <c r="D103" s="37">
        <v>7.1</v>
      </c>
    </row>
    <row r="104" spans="1:4" ht="14.25" x14ac:dyDescent="0.35">
      <c r="A104" s="37">
        <v>7</v>
      </c>
      <c r="B104" s="37">
        <v>7.7</v>
      </c>
      <c r="C104" s="37">
        <f t="shared" si="1"/>
        <v>53.9</v>
      </c>
      <c r="D104" s="37">
        <v>7.6</v>
      </c>
    </row>
    <row r="105" spans="1:4" ht="14.25" x14ac:dyDescent="0.35">
      <c r="A105" s="37">
        <v>6.6</v>
      </c>
      <c r="B105" s="37">
        <v>9.5</v>
      </c>
      <c r="C105" s="37">
        <f t="shared" si="1"/>
        <v>62.699999999999996</v>
      </c>
      <c r="D105" s="37">
        <v>9</v>
      </c>
    </row>
    <row r="106" spans="1:4" ht="14.25" x14ac:dyDescent="0.35">
      <c r="A106" s="37">
        <v>6</v>
      </c>
      <c r="B106" s="37">
        <v>6.5</v>
      </c>
      <c r="C106" s="37">
        <f t="shared" si="1"/>
        <v>39</v>
      </c>
      <c r="D106" s="37">
        <v>8.9</v>
      </c>
    </row>
    <row r="107" spans="1:4" ht="14.25" x14ac:dyDescent="0.35">
      <c r="A107" s="37">
        <v>5.2</v>
      </c>
      <c r="B107" s="37">
        <v>8.3000000000000007</v>
      </c>
      <c r="C107" s="37">
        <f t="shared" si="1"/>
        <v>43.160000000000004</v>
      </c>
      <c r="D107" s="37">
        <v>7.5</v>
      </c>
    </row>
    <row r="108" spans="1:4" ht="14.25" x14ac:dyDescent="0.35">
      <c r="A108" s="37">
        <v>5.5</v>
      </c>
      <c r="B108" s="37">
        <v>9.6</v>
      </c>
      <c r="C108" s="37">
        <f t="shared" si="1"/>
        <v>52.8</v>
      </c>
      <c r="D108" s="37">
        <v>9.3000000000000007</v>
      </c>
    </row>
    <row r="109" spans="1:4" ht="14.25" x14ac:dyDescent="0.35">
      <c r="A109" s="37">
        <v>6.2</v>
      </c>
      <c r="B109" s="37">
        <v>5.9</v>
      </c>
      <c r="C109" s="37">
        <f t="shared" si="1"/>
        <v>36.580000000000005</v>
      </c>
      <c r="D109" s="37">
        <v>8</v>
      </c>
    </row>
    <row r="110" spans="1:4" ht="14.25" x14ac:dyDescent="0.35">
      <c r="A110" s="37">
        <v>4.8</v>
      </c>
      <c r="B110" s="37">
        <v>8.6999999999999993</v>
      </c>
      <c r="C110" s="37">
        <f t="shared" si="1"/>
        <v>41.76</v>
      </c>
      <c r="D110" s="37">
        <v>7.6</v>
      </c>
    </row>
    <row r="111" spans="1:4" ht="14.25" x14ac:dyDescent="0.35">
      <c r="A111" s="37">
        <v>4.5</v>
      </c>
      <c r="B111" s="37">
        <v>6.7</v>
      </c>
      <c r="C111" s="37">
        <f t="shared" si="1"/>
        <v>30.150000000000002</v>
      </c>
      <c r="D111" s="37">
        <v>7.1</v>
      </c>
    </row>
    <row r="112" spans="1:4" ht="14.25" x14ac:dyDescent="0.35">
      <c r="A112" s="37">
        <v>6.1</v>
      </c>
      <c r="B112" s="37">
        <v>9.6999999999999993</v>
      </c>
      <c r="C112" s="37">
        <f t="shared" si="1"/>
        <v>59.169999999999995</v>
      </c>
      <c r="D112" s="37">
        <v>8.1</v>
      </c>
    </row>
    <row r="113" spans="1:4" ht="14.25" x14ac:dyDescent="0.35">
      <c r="A113" s="37">
        <v>4.5</v>
      </c>
      <c r="B113" s="37">
        <v>8.8000000000000007</v>
      </c>
      <c r="C113" s="37">
        <f t="shared" si="1"/>
        <v>39.6</v>
      </c>
      <c r="D113" s="37">
        <v>7.9</v>
      </c>
    </row>
    <row r="114" spans="1:4" ht="14.25" x14ac:dyDescent="0.35">
      <c r="A114" s="37">
        <v>5</v>
      </c>
      <c r="B114" s="37">
        <v>8.1999999999999993</v>
      </c>
      <c r="C114" s="37">
        <f t="shared" si="1"/>
        <v>41</v>
      </c>
      <c r="D114" s="37">
        <v>7.2</v>
      </c>
    </row>
    <row r="115" spans="1:4" ht="14.25" x14ac:dyDescent="0.35">
      <c r="A115" s="37">
        <v>6.9</v>
      </c>
      <c r="B115" s="37">
        <v>8.9</v>
      </c>
      <c r="C115" s="37">
        <f t="shared" si="1"/>
        <v>61.410000000000004</v>
      </c>
      <c r="D115" s="37">
        <v>7.7</v>
      </c>
    </row>
    <row r="116" spans="1:4" ht="14.25" x14ac:dyDescent="0.35">
      <c r="A116" s="37">
        <v>5.9</v>
      </c>
      <c r="B116" s="37">
        <v>8.4</v>
      </c>
      <c r="C116" s="37">
        <f t="shared" si="1"/>
        <v>49.56</v>
      </c>
      <c r="D116" s="37">
        <v>7.9</v>
      </c>
    </row>
    <row r="117" spans="1:4" ht="14.25" x14ac:dyDescent="0.35">
      <c r="A117" s="37">
        <v>7</v>
      </c>
      <c r="B117" s="37">
        <v>7.7</v>
      </c>
      <c r="C117" s="37">
        <f t="shared" si="1"/>
        <v>53.9</v>
      </c>
      <c r="D117" s="37">
        <v>6.9</v>
      </c>
    </row>
    <row r="118" spans="1:4" ht="14.25" x14ac:dyDescent="0.35">
      <c r="A118" s="37">
        <v>6.2</v>
      </c>
      <c r="B118" s="37">
        <v>9.1999999999999993</v>
      </c>
      <c r="C118" s="37">
        <f t="shared" si="1"/>
        <v>57.04</v>
      </c>
      <c r="D118" s="37">
        <v>9.5</v>
      </c>
    </row>
    <row r="119" spans="1:4" ht="14.25" x14ac:dyDescent="0.35">
      <c r="A119" s="37">
        <v>6.1</v>
      </c>
      <c r="B119" s="37">
        <v>7.3</v>
      </c>
      <c r="C119" s="37">
        <f t="shared" si="1"/>
        <v>44.529999999999994</v>
      </c>
      <c r="D119" s="37">
        <v>7.5</v>
      </c>
    </row>
    <row r="120" spans="1:4" ht="14.25" x14ac:dyDescent="0.35">
      <c r="A120" s="37">
        <v>5</v>
      </c>
      <c r="B120" s="37">
        <v>9</v>
      </c>
      <c r="C120" s="37">
        <f t="shared" si="1"/>
        <v>45</v>
      </c>
      <c r="D120" s="37">
        <v>8</v>
      </c>
    </row>
    <row r="121" spans="1:4" ht="14.25" x14ac:dyDescent="0.35">
      <c r="A121" s="37">
        <v>3.8</v>
      </c>
      <c r="B121" s="37">
        <v>8.1</v>
      </c>
      <c r="C121" s="37">
        <f t="shared" si="1"/>
        <v>30.779999999999998</v>
      </c>
      <c r="D121" s="37">
        <v>7.1</v>
      </c>
    </row>
    <row r="122" spans="1:4" ht="14.25" x14ac:dyDescent="0.35">
      <c r="A122" s="37">
        <v>6.9</v>
      </c>
      <c r="B122" s="37">
        <v>7.4</v>
      </c>
      <c r="C122" s="37">
        <f t="shared" si="1"/>
        <v>51.06</v>
      </c>
      <c r="D122" s="37">
        <v>8.8000000000000007</v>
      </c>
    </row>
    <row r="123" spans="1:4" ht="14.25" x14ac:dyDescent="0.35">
      <c r="A123" s="37">
        <v>4.8</v>
      </c>
      <c r="B123" s="37">
        <v>7.9</v>
      </c>
      <c r="C123" s="37">
        <f t="shared" si="1"/>
        <v>37.92</v>
      </c>
      <c r="D123" s="37">
        <v>8</v>
      </c>
    </row>
    <row r="124" spans="1:4" ht="14.25" x14ac:dyDescent="0.35">
      <c r="A124" s="37">
        <v>3.4</v>
      </c>
      <c r="B124" s="37">
        <v>7.7</v>
      </c>
      <c r="C124" s="37">
        <f t="shared" si="1"/>
        <v>26.18</v>
      </c>
      <c r="D124" s="37">
        <v>7.7</v>
      </c>
    </row>
    <row r="125" spans="1:4" ht="14.25" x14ac:dyDescent="0.35">
      <c r="A125" s="37">
        <v>4.5999999999999996</v>
      </c>
      <c r="B125" s="37">
        <v>9.4</v>
      </c>
      <c r="C125" s="37">
        <f t="shared" si="1"/>
        <v>43.239999999999995</v>
      </c>
      <c r="D125" s="37">
        <v>8.1999999999999993</v>
      </c>
    </row>
    <row r="126" spans="1:4" ht="14.25" x14ac:dyDescent="0.35">
      <c r="A126" s="37">
        <v>4.7</v>
      </c>
      <c r="B126" s="37">
        <v>7.2</v>
      </c>
      <c r="C126" s="37">
        <f t="shared" si="1"/>
        <v>33.840000000000003</v>
      </c>
      <c r="D126" s="37">
        <v>6.5</v>
      </c>
    </row>
    <row r="127" spans="1:4" ht="14.25" x14ac:dyDescent="0.35">
      <c r="A127" s="37">
        <v>6.1</v>
      </c>
      <c r="B127" s="37">
        <v>8.3000000000000007</v>
      </c>
      <c r="C127" s="37">
        <f t="shared" si="1"/>
        <v>50.63</v>
      </c>
      <c r="D127" s="37">
        <v>8.1</v>
      </c>
    </row>
    <row r="128" spans="1:4" ht="14.25" x14ac:dyDescent="0.35">
      <c r="A128" s="37">
        <v>5.8</v>
      </c>
      <c r="B128" s="37">
        <v>7.9</v>
      </c>
      <c r="C128" s="37">
        <f t="shared" si="1"/>
        <v>45.82</v>
      </c>
      <c r="D128" s="37">
        <v>8.1</v>
      </c>
    </row>
    <row r="129" spans="1:4" ht="14.25" x14ac:dyDescent="0.35">
      <c r="A129" s="37">
        <v>6.1</v>
      </c>
      <c r="B129" s="37">
        <v>7.3</v>
      </c>
      <c r="C129" s="37">
        <f t="shared" si="1"/>
        <v>44.529999999999994</v>
      </c>
      <c r="D129" s="37">
        <v>6.9</v>
      </c>
    </row>
    <row r="130" spans="1:4" ht="14.25" x14ac:dyDescent="0.35">
      <c r="A130" s="37">
        <v>7.8</v>
      </c>
      <c r="B130" s="37">
        <v>9.6</v>
      </c>
      <c r="C130" s="37">
        <f t="shared" si="1"/>
        <v>74.88</v>
      </c>
      <c r="D130" s="37">
        <v>9.3000000000000007</v>
      </c>
    </row>
    <row r="131" spans="1:4" ht="14.25" x14ac:dyDescent="0.35">
      <c r="A131" s="37">
        <v>2.5</v>
      </c>
      <c r="B131" s="37">
        <v>8.3000000000000007</v>
      </c>
      <c r="C131" s="37">
        <f t="shared" ref="C131:C194" si="2">A131*B131</f>
        <v>20.75</v>
      </c>
      <c r="D131" s="37">
        <v>6.2</v>
      </c>
    </row>
    <row r="132" spans="1:4" ht="14.25" x14ac:dyDescent="0.35">
      <c r="A132" s="37">
        <v>4.7</v>
      </c>
      <c r="B132" s="37">
        <v>8.6</v>
      </c>
      <c r="C132" s="37">
        <f t="shared" si="2"/>
        <v>40.42</v>
      </c>
      <c r="D132" s="37">
        <v>8</v>
      </c>
    </row>
    <row r="133" spans="1:4" ht="14.25" x14ac:dyDescent="0.35">
      <c r="A133" s="37">
        <v>3</v>
      </c>
      <c r="B133" s="37">
        <v>8</v>
      </c>
      <c r="C133" s="37">
        <f t="shared" si="2"/>
        <v>24</v>
      </c>
      <c r="D133" s="37">
        <v>7.1</v>
      </c>
    </row>
    <row r="134" spans="1:4" ht="14.25" x14ac:dyDescent="0.35">
      <c r="A134" s="37">
        <v>5</v>
      </c>
      <c r="B134" s="37">
        <v>6.4</v>
      </c>
      <c r="C134" s="37">
        <f t="shared" si="2"/>
        <v>32</v>
      </c>
      <c r="D134" s="37">
        <v>6.5</v>
      </c>
    </row>
    <row r="135" spans="1:4" ht="14.25" x14ac:dyDescent="0.35">
      <c r="A135" s="37">
        <v>6.6</v>
      </c>
      <c r="B135" s="37">
        <v>6.6</v>
      </c>
      <c r="C135" s="37">
        <f t="shared" si="2"/>
        <v>43.559999999999995</v>
      </c>
      <c r="D135" s="37">
        <v>7.1</v>
      </c>
    </row>
    <row r="136" spans="1:4" ht="14.25" x14ac:dyDescent="0.35">
      <c r="A136" s="37">
        <v>4.2</v>
      </c>
      <c r="B136" s="37">
        <v>7.6</v>
      </c>
      <c r="C136" s="37">
        <f t="shared" si="2"/>
        <v>31.919999999999998</v>
      </c>
      <c r="D136" s="37">
        <v>8.1999999999999993</v>
      </c>
    </row>
    <row r="137" spans="1:4" ht="14.25" x14ac:dyDescent="0.35">
      <c r="A137" s="37">
        <v>4.7</v>
      </c>
      <c r="B137" s="37">
        <v>9.4</v>
      </c>
      <c r="C137" s="37">
        <f t="shared" si="2"/>
        <v>44.180000000000007</v>
      </c>
      <c r="D137" s="37">
        <v>7</v>
      </c>
    </row>
    <row r="138" spans="1:4" ht="14.25" x14ac:dyDescent="0.35">
      <c r="A138" s="37">
        <v>2.5</v>
      </c>
      <c r="B138" s="37">
        <v>8.3000000000000007</v>
      </c>
      <c r="C138" s="37">
        <f t="shared" si="2"/>
        <v>20.75</v>
      </c>
      <c r="D138" s="37">
        <v>6.7</v>
      </c>
    </row>
    <row r="139" spans="1:4" ht="14.25" x14ac:dyDescent="0.35">
      <c r="A139" s="37">
        <v>7.1</v>
      </c>
      <c r="B139" s="37">
        <v>7.8</v>
      </c>
      <c r="C139" s="37">
        <f t="shared" si="2"/>
        <v>55.379999999999995</v>
      </c>
      <c r="D139" s="37">
        <v>7.5</v>
      </c>
    </row>
    <row r="140" spans="1:4" ht="14.25" x14ac:dyDescent="0.35">
      <c r="A140" s="37">
        <v>4.5</v>
      </c>
      <c r="B140" s="37">
        <v>7.1</v>
      </c>
      <c r="C140" s="37">
        <f t="shared" si="2"/>
        <v>31.95</v>
      </c>
      <c r="D140" s="37">
        <v>7.4</v>
      </c>
    </row>
    <row r="141" spans="1:4" ht="14.25" x14ac:dyDescent="0.35">
      <c r="A141" s="37">
        <v>5</v>
      </c>
      <c r="B141" s="37">
        <v>7.6</v>
      </c>
      <c r="C141" s="37">
        <f t="shared" si="2"/>
        <v>38</v>
      </c>
      <c r="D141" s="37">
        <v>7.4</v>
      </c>
    </row>
    <row r="142" spans="1:4" ht="14.25" x14ac:dyDescent="0.35">
      <c r="A142" s="37">
        <v>5.6</v>
      </c>
      <c r="B142" s="37">
        <v>5.6</v>
      </c>
      <c r="C142" s="37">
        <f t="shared" si="2"/>
        <v>31.359999999999996</v>
      </c>
      <c r="D142" s="37">
        <v>7.9</v>
      </c>
    </row>
    <row r="143" spans="1:4" ht="14.25" x14ac:dyDescent="0.35">
      <c r="A143" s="37">
        <v>3.5</v>
      </c>
      <c r="B143" s="37">
        <v>9.9</v>
      </c>
      <c r="C143" s="37">
        <f t="shared" si="2"/>
        <v>34.65</v>
      </c>
      <c r="D143" s="37">
        <v>8</v>
      </c>
    </row>
    <row r="144" spans="1:4" ht="14.25" x14ac:dyDescent="0.35">
      <c r="A144" s="37">
        <v>5.8</v>
      </c>
      <c r="B144" s="37">
        <v>9.1999999999999993</v>
      </c>
      <c r="C144" s="37">
        <f t="shared" si="2"/>
        <v>53.359999999999992</v>
      </c>
      <c r="D144" s="37">
        <v>8</v>
      </c>
    </row>
    <row r="145" spans="1:4" ht="14.25" x14ac:dyDescent="0.35">
      <c r="A145" s="37">
        <v>4.5</v>
      </c>
      <c r="B145" s="37">
        <v>9.1</v>
      </c>
      <c r="C145" s="37">
        <f t="shared" si="2"/>
        <v>40.949999999999996</v>
      </c>
      <c r="D145" s="37">
        <v>8.4</v>
      </c>
    </row>
    <row r="146" spans="1:4" ht="14.25" x14ac:dyDescent="0.35">
      <c r="A146" s="37">
        <v>4.5</v>
      </c>
      <c r="B146" s="37">
        <v>9.9</v>
      </c>
      <c r="C146" s="37">
        <f t="shared" si="2"/>
        <v>44.550000000000004</v>
      </c>
      <c r="D146" s="37">
        <v>8.8000000000000007</v>
      </c>
    </row>
    <row r="147" spans="1:4" ht="14.25" x14ac:dyDescent="0.35">
      <c r="A147" s="37">
        <v>4.5</v>
      </c>
      <c r="B147" s="37">
        <v>9.9</v>
      </c>
      <c r="C147" s="37">
        <f t="shared" si="2"/>
        <v>44.550000000000004</v>
      </c>
      <c r="D147" s="37">
        <v>7.9</v>
      </c>
    </row>
    <row r="148" spans="1:4" ht="14.25" x14ac:dyDescent="0.35">
      <c r="A148" s="37">
        <v>6.6</v>
      </c>
      <c r="B148" s="37">
        <v>6.6</v>
      </c>
      <c r="C148" s="37">
        <f t="shared" si="2"/>
        <v>43.559999999999995</v>
      </c>
      <c r="D148" s="37">
        <v>6</v>
      </c>
    </row>
    <row r="149" spans="1:4" ht="14.25" x14ac:dyDescent="0.35">
      <c r="A149" s="37">
        <v>5.4</v>
      </c>
      <c r="B149" s="37">
        <v>9.1</v>
      </c>
      <c r="C149" s="37">
        <f t="shared" si="2"/>
        <v>49.14</v>
      </c>
      <c r="D149" s="37">
        <v>8.1999999999999993</v>
      </c>
    </row>
    <row r="150" spans="1:4" ht="14.25" x14ac:dyDescent="0.35">
      <c r="A150" s="37">
        <v>7.8</v>
      </c>
      <c r="B150" s="37">
        <v>5.0999999999999996</v>
      </c>
      <c r="C150" s="37">
        <f t="shared" si="2"/>
        <v>39.779999999999994</v>
      </c>
      <c r="D150" s="37">
        <v>8.4</v>
      </c>
    </row>
    <row r="151" spans="1:4" ht="14.25" x14ac:dyDescent="0.35">
      <c r="A151" s="37">
        <v>5.3</v>
      </c>
      <c r="B151" s="37">
        <v>6</v>
      </c>
      <c r="C151" s="37">
        <f t="shared" si="2"/>
        <v>31.799999999999997</v>
      </c>
      <c r="D151" s="37">
        <v>7.4</v>
      </c>
    </row>
    <row r="152" spans="1:4" ht="14.25" x14ac:dyDescent="0.35">
      <c r="A152" s="37">
        <v>6.9</v>
      </c>
      <c r="B152" s="37">
        <v>8.9</v>
      </c>
      <c r="C152" s="37">
        <f t="shared" si="2"/>
        <v>61.410000000000004</v>
      </c>
      <c r="D152" s="37">
        <v>8</v>
      </c>
    </row>
    <row r="153" spans="1:4" ht="14.25" x14ac:dyDescent="0.35">
      <c r="A153" s="37">
        <v>5.0999999999999996</v>
      </c>
      <c r="B153" s="37">
        <v>6.2</v>
      </c>
      <c r="C153" s="37">
        <f t="shared" si="2"/>
        <v>31.619999999999997</v>
      </c>
      <c r="D153" s="37">
        <v>6.6</v>
      </c>
    </row>
    <row r="154" spans="1:4" ht="14.25" x14ac:dyDescent="0.35">
      <c r="A154" s="37">
        <v>4.7</v>
      </c>
      <c r="B154" s="37">
        <v>7.2</v>
      </c>
      <c r="C154" s="37">
        <f t="shared" si="2"/>
        <v>33.840000000000003</v>
      </c>
      <c r="D154" s="37">
        <v>7.6</v>
      </c>
    </row>
    <row r="155" spans="1:4" ht="14.25" x14ac:dyDescent="0.35">
      <c r="A155" s="37">
        <v>4.5</v>
      </c>
      <c r="B155" s="37">
        <v>8.8000000000000007</v>
      </c>
      <c r="C155" s="37">
        <f t="shared" si="2"/>
        <v>39.6</v>
      </c>
      <c r="D155" s="37">
        <v>7.5</v>
      </c>
    </row>
    <row r="156" spans="1:4" ht="14.25" x14ac:dyDescent="0.35">
      <c r="A156" s="37">
        <v>6.6</v>
      </c>
      <c r="B156" s="37">
        <v>6.3</v>
      </c>
      <c r="C156" s="37">
        <f t="shared" si="2"/>
        <v>41.58</v>
      </c>
      <c r="D156" s="37">
        <v>7.1</v>
      </c>
    </row>
    <row r="157" spans="1:4" ht="14.25" x14ac:dyDescent="0.35">
      <c r="A157" s="37">
        <v>4.7</v>
      </c>
      <c r="B157" s="37">
        <v>9.6999999999999993</v>
      </c>
      <c r="C157" s="37">
        <f t="shared" si="2"/>
        <v>45.589999999999996</v>
      </c>
      <c r="D157" s="37">
        <v>7.9</v>
      </c>
    </row>
    <row r="158" spans="1:4" ht="14.25" x14ac:dyDescent="0.35">
      <c r="A158" s="37">
        <v>4.9000000000000004</v>
      </c>
      <c r="B158" s="37">
        <v>5</v>
      </c>
      <c r="C158" s="37">
        <f t="shared" si="2"/>
        <v>24.5</v>
      </c>
      <c r="D158" s="37">
        <v>7.6</v>
      </c>
    </row>
    <row r="159" spans="1:4" ht="14.25" x14ac:dyDescent="0.35">
      <c r="A159" s="37">
        <v>4.8</v>
      </c>
      <c r="B159" s="37">
        <v>7.4</v>
      </c>
      <c r="C159" s="37">
        <f t="shared" si="2"/>
        <v>35.520000000000003</v>
      </c>
      <c r="D159" s="37">
        <v>7.1</v>
      </c>
    </row>
    <row r="160" spans="1:4" ht="14.25" x14ac:dyDescent="0.35">
      <c r="A160" s="37">
        <v>4.9000000000000004</v>
      </c>
      <c r="B160" s="37">
        <v>5.5</v>
      </c>
      <c r="C160" s="37">
        <f t="shared" si="2"/>
        <v>26.950000000000003</v>
      </c>
      <c r="D160" s="37">
        <v>7.6</v>
      </c>
    </row>
    <row r="161" spans="1:4" ht="14.25" x14ac:dyDescent="0.35">
      <c r="A161" s="37">
        <v>4.5999999999999996</v>
      </c>
      <c r="B161" s="37">
        <v>9.1</v>
      </c>
      <c r="C161" s="37">
        <f t="shared" si="2"/>
        <v>41.859999999999992</v>
      </c>
      <c r="D161" s="37">
        <v>8.1999999999999993</v>
      </c>
    </row>
    <row r="162" spans="1:4" ht="14.25" x14ac:dyDescent="0.35">
      <c r="A162" s="37">
        <v>4.9000000000000004</v>
      </c>
      <c r="B162" s="37">
        <v>6.7</v>
      </c>
      <c r="C162" s="37">
        <f t="shared" si="2"/>
        <v>32.830000000000005</v>
      </c>
      <c r="D162" s="37">
        <v>6.9</v>
      </c>
    </row>
    <row r="163" spans="1:4" ht="14.25" x14ac:dyDescent="0.35">
      <c r="A163" s="37">
        <v>5.9</v>
      </c>
      <c r="B163" s="37">
        <v>6.3</v>
      </c>
      <c r="C163" s="37">
        <f t="shared" si="2"/>
        <v>37.17</v>
      </c>
      <c r="D163" s="37">
        <v>8.1</v>
      </c>
    </row>
    <row r="164" spans="1:4" ht="14.25" x14ac:dyDescent="0.35">
      <c r="A164" s="37">
        <v>6.1</v>
      </c>
      <c r="B164" s="37">
        <v>8.3000000000000007</v>
      </c>
      <c r="C164" s="37">
        <f t="shared" si="2"/>
        <v>50.63</v>
      </c>
      <c r="D164" s="37">
        <v>7.6</v>
      </c>
    </row>
    <row r="165" spans="1:4" ht="14.25" x14ac:dyDescent="0.35">
      <c r="A165" s="37">
        <v>6</v>
      </c>
      <c r="B165" s="37">
        <v>8.1999999999999993</v>
      </c>
      <c r="C165" s="37">
        <f t="shared" si="2"/>
        <v>49.199999999999996</v>
      </c>
      <c r="D165" s="37">
        <v>8.4</v>
      </c>
    </row>
    <row r="166" spans="1:4" ht="14.25" x14ac:dyDescent="0.35">
      <c r="A166" s="37">
        <v>6</v>
      </c>
      <c r="B166" s="37">
        <v>8.1999999999999993</v>
      </c>
      <c r="C166" s="37">
        <f t="shared" si="2"/>
        <v>49.199999999999996</v>
      </c>
      <c r="D166" s="37">
        <v>7.4</v>
      </c>
    </row>
    <row r="167" spans="1:4" ht="14.25" x14ac:dyDescent="0.35">
      <c r="A167" s="37">
        <v>5</v>
      </c>
      <c r="B167" s="37">
        <v>9</v>
      </c>
      <c r="C167" s="37">
        <f t="shared" si="2"/>
        <v>45</v>
      </c>
      <c r="D167" s="37">
        <v>7.9</v>
      </c>
    </row>
    <row r="168" spans="1:4" ht="14.25" x14ac:dyDescent="0.35">
      <c r="A168" s="37">
        <v>5.9</v>
      </c>
      <c r="B168" s="37">
        <v>7.1</v>
      </c>
      <c r="C168" s="37">
        <f t="shared" si="2"/>
        <v>41.89</v>
      </c>
      <c r="D168" s="37">
        <v>7.2</v>
      </c>
    </row>
    <row r="169" spans="1:4" ht="14.25" x14ac:dyDescent="0.35">
      <c r="A169" s="37">
        <v>5.4</v>
      </c>
      <c r="B169" s="37">
        <v>6.9</v>
      </c>
      <c r="C169" s="37">
        <f t="shared" si="2"/>
        <v>37.260000000000005</v>
      </c>
      <c r="D169" s="37">
        <v>7.6</v>
      </c>
    </row>
    <row r="170" spans="1:4" ht="14.25" x14ac:dyDescent="0.35">
      <c r="A170" s="37">
        <v>4</v>
      </c>
      <c r="B170" s="37">
        <v>8.6</v>
      </c>
      <c r="C170" s="37">
        <f t="shared" si="2"/>
        <v>34.4</v>
      </c>
      <c r="D170" s="37">
        <v>6.7</v>
      </c>
    </row>
    <row r="171" spans="1:4" ht="14.25" x14ac:dyDescent="0.35">
      <c r="A171" s="37">
        <v>6.8</v>
      </c>
      <c r="B171" s="37">
        <v>6.7</v>
      </c>
      <c r="C171" s="37">
        <f t="shared" si="2"/>
        <v>45.56</v>
      </c>
      <c r="D171" s="37">
        <v>7.4</v>
      </c>
    </row>
    <row r="172" spans="1:4" ht="14.25" x14ac:dyDescent="0.35">
      <c r="A172" s="37">
        <v>4.2</v>
      </c>
      <c r="B172" s="37">
        <v>7</v>
      </c>
      <c r="C172" s="37">
        <f t="shared" si="2"/>
        <v>29.400000000000002</v>
      </c>
      <c r="D172" s="37">
        <v>6.2</v>
      </c>
    </row>
    <row r="173" spans="1:4" ht="14.25" x14ac:dyDescent="0.35">
      <c r="A173" s="37">
        <v>3.3</v>
      </c>
      <c r="B173" s="37">
        <v>9.6999999999999993</v>
      </c>
      <c r="C173" s="37">
        <f t="shared" si="2"/>
        <v>32.01</v>
      </c>
      <c r="D173" s="37">
        <v>7.5</v>
      </c>
    </row>
    <row r="174" spans="1:4" ht="14.25" x14ac:dyDescent="0.35">
      <c r="A174" s="37">
        <v>6.7</v>
      </c>
      <c r="B174" s="37">
        <v>9.9</v>
      </c>
      <c r="C174" s="37">
        <f t="shared" si="2"/>
        <v>66.33</v>
      </c>
      <c r="D174" s="37">
        <v>7.4</v>
      </c>
    </row>
    <row r="175" spans="1:4" ht="14.25" x14ac:dyDescent="0.35">
      <c r="A175" s="37">
        <v>5.7</v>
      </c>
      <c r="B175" s="37">
        <v>8.6</v>
      </c>
      <c r="C175" s="37">
        <f t="shared" si="2"/>
        <v>49.019999999999996</v>
      </c>
      <c r="D175" s="37">
        <v>7.9</v>
      </c>
    </row>
    <row r="176" spans="1:4" ht="14.25" x14ac:dyDescent="0.35">
      <c r="A176" s="37">
        <v>6.6</v>
      </c>
      <c r="B176" s="37">
        <v>6.3</v>
      </c>
      <c r="C176" s="37">
        <f t="shared" si="2"/>
        <v>41.58</v>
      </c>
      <c r="D176" s="37">
        <v>6.5</v>
      </c>
    </row>
    <row r="177" spans="1:4" ht="14.25" x14ac:dyDescent="0.35">
      <c r="A177" s="37">
        <v>6.7</v>
      </c>
      <c r="B177" s="37">
        <v>9.9</v>
      </c>
      <c r="C177" s="37">
        <f t="shared" si="2"/>
        <v>66.33</v>
      </c>
      <c r="D177" s="37">
        <v>8.6</v>
      </c>
    </row>
    <row r="178" spans="1:4" ht="14.25" x14ac:dyDescent="0.35">
      <c r="A178" s="37">
        <v>4.5</v>
      </c>
      <c r="B178" s="37">
        <v>9.3000000000000007</v>
      </c>
      <c r="C178" s="37">
        <f t="shared" si="2"/>
        <v>41.85</v>
      </c>
      <c r="D178" s="37">
        <v>8.6</v>
      </c>
    </row>
    <row r="179" spans="1:4" ht="14.25" x14ac:dyDescent="0.35">
      <c r="A179" s="37">
        <v>6.1</v>
      </c>
      <c r="B179" s="37">
        <v>9.6999999999999993</v>
      </c>
      <c r="C179" s="37">
        <f t="shared" si="2"/>
        <v>59.169999999999995</v>
      </c>
      <c r="D179" s="37">
        <v>8</v>
      </c>
    </row>
    <row r="180" spans="1:4" ht="14.25" x14ac:dyDescent="0.35">
      <c r="A180" s="37">
        <v>3.3</v>
      </c>
      <c r="B180" s="37">
        <v>9.6999999999999993</v>
      </c>
      <c r="C180" s="37">
        <f t="shared" si="2"/>
        <v>32.01</v>
      </c>
      <c r="D180" s="37">
        <v>8.1</v>
      </c>
    </row>
    <row r="181" spans="1:4" ht="14.25" x14ac:dyDescent="0.35">
      <c r="A181" s="37">
        <v>7.8</v>
      </c>
      <c r="B181" s="37">
        <v>9.6</v>
      </c>
      <c r="C181" s="37">
        <f t="shared" si="2"/>
        <v>74.88</v>
      </c>
      <c r="D181" s="37">
        <v>8.1999999999999993</v>
      </c>
    </row>
    <row r="182" spans="1:4" ht="14.25" x14ac:dyDescent="0.35">
      <c r="A182" s="37">
        <v>4.2</v>
      </c>
      <c r="B182" s="37">
        <v>7.6</v>
      </c>
      <c r="C182" s="37">
        <f t="shared" si="2"/>
        <v>31.919999999999998</v>
      </c>
      <c r="D182" s="37">
        <v>7.2</v>
      </c>
    </row>
    <row r="183" spans="1:4" ht="14.25" x14ac:dyDescent="0.35">
      <c r="A183" s="37">
        <v>4.7</v>
      </c>
      <c r="B183" s="37">
        <v>9.4</v>
      </c>
      <c r="C183" s="37">
        <f t="shared" si="2"/>
        <v>44.180000000000007</v>
      </c>
      <c r="D183" s="37">
        <v>8.4</v>
      </c>
    </row>
    <row r="184" spans="1:4" ht="14.25" x14ac:dyDescent="0.35">
      <c r="A184" s="37">
        <v>7.8</v>
      </c>
      <c r="B184" s="37">
        <v>9.6</v>
      </c>
      <c r="C184" s="37">
        <f t="shared" si="2"/>
        <v>74.88</v>
      </c>
      <c r="D184" s="37">
        <v>9.4</v>
      </c>
    </row>
    <row r="185" spans="1:4" ht="14.25" x14ac:dyDescent="0.35">
      <c r="A185" s="37">
        <v>6.3</v>
      </c>
      <c r="B185" s="37">
        <v>9.3000000000000007</v>
      </c>
      <c r="C185" s="37">
        <f t="shared" si="2"/>
        <v>58.59</v>
      </c>
      <c r="D185" s="37">
        <v>9.4</v>
      </c>
    </row>
    <row r="186" spans="1:4" ht="14.25" x14ac:dyDescent="0.35">
      <c r="A186" s="37">
        <v>4.7</v>
      </c>
      <c r="B186" s="37">
        <v>9.6999999999999993</v>
      </c>
      <c r="C186" s="37">
        <f t="shared" si="2"/>
        <v>45.589999999999996</v>
      </c>
      <c r="D186" s="37">
        <v>7.5</v>
      </c>
    </row>
    <row r="187" spans="1:4" ht="14.25" x14ac:dyDescent="0.35">
      <c r="A187" s="37">
        <v>4.5</v>
      </c>
      <c r="B187" s="37">
        <v>9.1</v>
      </c>
      <c r="C187" s="37">
        <f t="shared" si="2"/>
        <v>40.949999999999996</v>
      </c>
      <c r="D187" s="37">
        <v>6.6</v>
      </c>
    </row>
    <row r="188" spans="1:4" ht="14.25" x14ac:dyDescent="0.35">
      <c r="A188" s="37">
        <v>3.7</v>
      </c>
      <c r="B188" s="37">
        <v>6.5</v>
      </c>
      <c r="C188" s="37">
        <f t="shared" si="2"/>
        <v>24.05</v>
      </c>
      <c r="D188" s="37">
        <v>4.3</v>
      </c>
    </row>
    <row r="189" spans="1:4" ht="14.25" x14ac:dyDescent="0.35">
      <c r="A189" s="37">
        <v>4.8</v>
      </c>
      <c r="B189" s="37">
        <v>6.6</v>
      </c>
      <c r="C189" s="37">
        <f t="shared" si="2"/>
        <v>31.679999999999996</v>
      </c>
      <c r="D189" s="37">
        <v>6.6</v>
      </c>
    </row>
    <row r="190" spans="1:4" ht="14.25" x14ac:dyDescent="0.35">
      <c r="A190" s="37">
        <v>5.8</v>
      </c>
      <c r="B190" s="37">
        <v>5.8</v>
      </c>
      <c r="C190" s="37">
        <f t="shared" si="2"/>
        <v>33.64</v>
      </c>
      <c r="D190" s="37">
        <v>7.4</v>
      </c>
    </row>
    <row r="191" spans="1:4" ht="14.25" x14ac:dyDescent="0.35">
      <c r="A191" s="37">
        <v>4.8</v>
      </c>
      <c r="B191" s="37">
        <v>8.6999999999999993</v>
      </c>
      <c r="C191" s="37">
        <f t="shared" si="2"/>
        <v>41.76</v>
      </c>
      <c r="D191" s="37">
        <v>7.1</v>
      </c>
    </row>
    <row r="192" spans="1:4" ht="14.25" x14ac:dyDescent="0.35">
      <c r="A192" s="37">
        <v>4.8</v>
      </c>
      <c r="B192" s="37">
        <v>8.8000000000000007</v>
      </c>
      <c r="C192" s="37">
        <f t="shared" si="2"/>
        <v>42.24</v>
      </c>
      <c r="D192" s="37">
        <v>6.7</v>
      </c>
    </row>
    <row r="193" spans="1:4" ht="14.25" x14ac:dyDescent="0.35">
      <c r="A193" s="37">
        <v>5.7</v>
      </c>
      <c r="B193" s="37">
        <v>6.4</v>
      </c>
      <c r="C193" s="37">
        <f t="shared" si="2"/>
        <v>36.480000000000004</v>
      </c>
      <c r="D193" s="37">
        <v>6.7</v>
      </c>
    </row>
    <row r="194" spans="1:4" ht="14.25" x14ac:dyDescent="0.35">
      <c r="A194" s="37">
        <v>4.8</v>
      </c>
      <c r="B194" s="37">
        <v>6.7</v>
      </c>
      <c r="C194" s="37">
        <f t="shared" si="2"/>
        <v>32.159999999999997</v>
      </c>
      <c r="D194" s="37">
        <v>7.2</v>
      </c>
    </row>
    <row r="195" spans="1:4" ht="14.25" x14ac:dyDescent="0.35">
      <c r="A195" s="37">
        <v>5</v>
      </c>
      <c r="B195" s="37">
        <v>5.2</v>
      </c>
      <c r="C195" s="37">
        <f t="shared" ref="C195:C201" si="3">A195*B195</f>
        <v>26</v>
      </c>
      <c r="D195" s="37">
        <v>7.1</v>
      </c>
    </row>
    <row r="196" spans="1:4" ht="14.25" x14ac:dyDescent="0.35">
      <c r="A196" s="37">
        <v>4.5</v>
      </c>
      <c r="B196" s="37">
        <v>6.4</v>
      </c>
      <c r="C196" s="37">
        <f t="shared" si="3"/>
        <v>28.8</v>
      </c>
      <c r="D196" s="37">
        <v>6</v>
      </c>
    </row>
    <row r="197" spans="1:4" ht="14.25" x14ac:dyDescent="0.35">
      <c r="A197" s="37">
        <v>5.4</v>
      </c>
      <c r="B197" s="37">
        <v>7.6</v>
      </c>
      <c r="C197" s="37">
        <f t="shared" si="3"/>
        <v>41.04</v>
      </c>
      <c r="D197" s="37">
        <v>8.4</v>
      </c>
    </row>
    <row r="198" spans="1:4" ht="14.25" x14ac:dyDescent="0.35">
      <c r="A198" s="37">
        <v>6.2</v>
      </c>
      <c r="B198" s="37">
        <v>5.9</v>
      </c>
      <c r="C198" s="37">
        <f t="shared" si="3"/>
        <v>36.580000000000005</v>
      </c>
      <c r="D198" s="37">
        <v>8.6</v>
      </c>
    </row>
    <row r="199" spans="1:4" ht="14.25" x14ac:dyDescent="0.35">
      <c r="A199" s="37">
        <v>6.1</v>
      </c>
      <c r="B199" s="37">
        <v>9.6999999999999993</v>
      </c>
      <c r="C199" s="37">
        <f t="shared" si="3"/>
        <v>59.169999999999995</v>
      </c>
      <c r="D199" s="37">
        <v>7.9</v>
      </c>
    </row>
    <row r="200" spans="1:4" ht="14.25" x14ac:dyDescent="0.35">
      <c r="A200" s="37">
        <v>8.1999999999999993</v>
      </c>
      <c r="B200" s="37">
        <v>5.5</v>
      </c>
      <c r="C200" s="37">
        <f t="shared" si="3"/>
        <v>45.099999999999994</v>
      </c>
      <c r="D200" s="37">
        <v>7.6</v>
      </c>
    </row>
    <row r="201" spans="1:4" ht="14.25" x14ac:dyDescent="0.35">
      <c r="A201" s="37">
        <v>6.1</v>
      </c>
      <c r="B201" s="37">
        <v>9.6999999999999993</v>
      </c>
      <c r="C201" s="37">
        <f t="shared" si="3"/>
        <v>59.169999999999995</v>
      </c>
      <c r="D201" s="37">
        <v>8.5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4A72-3EBC-4F7E-9F22-96AB4B099B5E}">
  <dimension ref="A1:N32"/>
  <sheetViews>
    <sheetView zoomScale="90" workbookViewId="0">
      <selection activeCell="C31" sqref="C31"/>
    </sheetView>
  </sheetViews>
  <sheetFormatPr defaultRowHeight="12.75" x14ac:dyDescent="0.35"/>
  <cols>
    <col min="1" max="1" width="38.265625" style="26" bestFit="1" customWidth="1"/>
    <col min="2" max="2" width="11.46484375" style="26" customWidth="1"/>
    <col min="3" max="5" width="9.06640625" style="26"/>
    <col min="6" max="6" width="13.73046875" style="26" customWidth="1"/>
    <col min="7" max="8" width="15.1328125" style="26" customWidth="1"/>
    <col min="9" max="12" width="9.06640625" style="26"/>
    <col min="13" max="13" width="12.46484375" style="41" customWidth="1"/>
    <col min="14" max="256" width="9.06640625" style="26"/>
    <col min="257" max="257" width="38.265625" style="26" bestFit="1" customWidth="1"/>
    <col min="258" max="261" width="9.06640625" style="26"/>
    <col min="262" max="262" width="13.73046875" style="26" customWidth="1"/>
    <col min="263" max="264" width="15.1328125" style="26" customWidth="1"/>
    <col min="265" max="512" width="9.06640625" style="26"/>
    <col min="513" max="513" width="38.265625" style="26" bestFit="1" customWidth="1"/>
    <col min="514" max="517" width="9.06640625" style="26"/>
    <col min="518" max="518" width="13.73046875" style="26" customWidth="1"/>
    <col min="519" max="520" width="15.1328125" style="26" customWidth="1"/>
    <col min="521" max="768" width="9.06640625" style="26"/>
    <col min="769" max="769" width="38.265625" style="26" bestFit="1" customWidth="1"/>
    <col min="770" max="773" width="9.06640625" style="26"/>
    <col min="774" max="774" width="13.73046875" style="26" customWidth="1"/>
    <col min="775" max="776" width="15.1328125" style="26" customWidth="1"/>
    <col min="777" max="1024" width="9.06640625" style="26"/>
    <col min="1025" max="1025" width="38.265625" style="26" bestFit="1" customWidth="1"/>
    <col min="1026" max="1029" width="9.06640625" style="26"/>
    <col min="1030" max="1030" width="13.73046875" style="26" customWidth="1"/>
    <col min="1031" max="1032" width="15.1328125" style="26" customWidth="1"/>
    <col min="1033" max="1280" width="9.06640625" style="26"/>
    <col min="1281" max="1281" width="38.265625" style="26" bestFit="1" customWidth="1"/>
    <col min="1282" max="1285" width="9.06640625" style="26"/>
    <col min="1286" max="1286" width="13.73046875" style="26" customWidth="1"/>
    <col min="1287" max="1288" width="15.1328125" style="26" customWidth="1"/>
    <col min="1289" max="1536" width="9.06640625" style="26"/>
    <col min="1537" max="1537" width="38.265625" style="26" bestFit="1" customWidth="1"/>
    <col min="1538" max="1541" width="9.06640625" style="26"/>
    <col min="1542" max="1542" width="13.73046875" style="26" customWidth="1"/>
    <col min="1543" max="1544" width="15.1328125" style="26" customWidth="1"/>
    <col min="1545" max="1792" width="9.06640625" style="26"/>
    <col min="1793" max="1793" width="38.265625" style="26" bestFit="1" customWidth="1"/>
    <col min="1794" max="1797" width="9.06640625" style="26"/>
    <col min="1798" max="1798" width="13.73046875" style="26" customWidth="1"/>
    <col min="1799" max="1800" width="15.1328125" style="26" customWidth="1"/>
    <col min="1801" max="2048" width="9.06640625" style="26"/>
    <col min="2049" max="2049" width="38.265625" style="26" bestFit="1" customWidth="1"/>
    <col min="2050" max="2053" width="9.06640625" style="26"/>
    <col min="2054" max="2054" width="13.73046875" style="26" customWidth="1"/>
    <col min="2055" max="2056" width="15.1328125" style="26" customWidth="1"/>
    <col min="2057" max="2304" width="9.06640625" style="26"/>
    <col min="2305" max="2305" width="38.265625" style="26" bestFit="1" customWidth="1"/>
    <col min="2306" max="2309" width="9.06640625" style="26"/>
    <col min="2310" max="2310" width="13.73046875" style="26" customWidth="1"/>
    <col min="2311" max="2312" width="15.1328125" style="26" customWidth="1"/>
    <col min="2313" max="2560" width="9.06640625" style="26"/>
    <col min="2561" max="2561" width="38.265625" style="26" bestFit="1" customWidth="1"/>
    <col min="2562" max="2565" width="9.06640625" style="26"/>
    <col min="2566" max="2566" width="13.73046875" style="26" customWidth="1"/>
    <col min="2567" max="2568" width="15.1328125" style="26" customWidth="1"/>
    <col min="2569" max="2816" width="9.06640625" style="26"/>
    <col min="2817" max="2817" width="38.265625" style="26" bestFit="1" customWidth="1"/>
    <col min="2818" max="2821" width="9.06640625" style="26"/>
    <col min="2822" max="2822" width="13.73046875" style="26" customWidth="1"/>
    <col min="2823" max="2824" width="15.1328125" style="26" customWidth="1"/>
    <col min="2825" max="3072" width="9.06640625" style="26"/>
    <col min="3073" max="3073" width="38.265625" style="26" bestFit="1" customWidth="1"/>
    <col min="3074" max="3077" width="9.06640625" style="26"/>
    <col min="3078" max="3078" width="13.73046875" style="26" customWidth="1"/>
    <col min="3079" max="3080" width="15.1328125" style="26" customWidth="1"/>
    <col min="3081" max="3328" width="9.06640625" style="26"/>
    <col min="3329" max="3329" width="38.265625" style="26" bestFit="1" customWidth="1"/>
    <col min="3330" max="3333" width="9.06640625" style="26"/>
    <col min="3334" max="3334" width="13.73046875" style="26" customWidth="1"/>
    <col min="3335" max="3336" width="15.1328125" style="26" customWidth="1"/>
    <col min="3337" max="3584" width="9.06640625" style="26"/>
    <col min="3585" max="3585" width="38.265625" style="26" bestFit="1" customWidth="1"/>
    <col min="3586" max="3589" width="9.06640625" style="26"/>
    <col min="3590" max="3590" width="13.73046875" style="26" customWidth="1"/>
    <col min="3591" max="3592" width="15.1328125" style="26" customWidth="1"/>
    <col min="3593" max="3840" width="9.06640625" style="26"/>
    <col min="3841" max="3841" width="38.265625" style="26" bestFit="1" customWidth="1"/>
    <col min="3842" max="3845" width="9.06640625" style="26"/>
    <col min="3846" max="3846" width="13.73046875" style="26" customWidth="1"/>
    <col min="3847" max="3848" width="15.1328125" style="26" customWidth="1"/>
    <col min="3849" max="4096" width="9.06640625" style="26"/>
    <col min="4097" max="4097" width="38.265625" style="26" bestFit="1" customWidth="1"/>
    <col min="4098" max="4101" width="9.06640625" style="26"/>
    <col min="4102" max="4102" width="13.73046875" style="26" customWidth="1"/>
    <col min="4103" max="4104" width="15.1328125" style="26" customWidth="1"/>
    <col min="4105" max="4352" width="9.06640625" style="26"/>
    <col min="4353" max="4353" width="38.265625" style="26" bestFit="1" customWidth="1"/>
    <col min="4354" max="4357" width="9.06640625" style="26"/>
    <col min="4358" max="4358" width="13.73046875" style="26" customWidth="1"/>
    <col min="4359" max="4360" width="15.1328125" style="26" customWidth="1"/>
    <col min="4361" max="4608" width="9.06640625" style="26"/>
    <col min="4609" max="4609" width="38.265625" style="26" bestFit="1" customWidth="1"/>
    <col min="4610" max="4613" width="9.06640625" style="26"/>
    <col min="4614" max="4614" width="13.73046875" style="26" customWidth="1"/>
    <col min="4615" max="4616" width="15.1328125" style="26" customWidth="1"/>
    <col min="4617" max="4864" width="9.06640625" style="26"/>
    <col min="4865" max="4865" width="38.265625" style="26" bestFit="1" customWidth="1"/>
    <col min="4866" max="4869" width="9.06640625" style="26"/>
    <col min="4870" max="4870" width="13.73046875" style="26" customWidth="1"/>
    <col min="4871" max="4872" width="15.1328125" style="26" customWidth="1"/>
    <col min="4873" max="5120" width="9.06640625" style="26"/>
    <col min="5121" max="5121" width="38.265625" style="26" bestFit="1" customWidth="1"/>
    <col min="5122" max="5125" width="9.06640625" style="26"/>
    <col min="5126" max="5126" width="13.73046875" style="26" customWidth="1"/>
    <col min="5127" max="5128" width="15.1328125" style="26" customWidth="1"/>
    <col min="5129" max="5376" width="9.06640625" style="26"/>
    <col min="5377" max="5377" width="38.265625" style="26" bestFit="1" customWidth="1"/>
    <col min="5378" max="5381" width="9.06640625" style="26"/>
    <col min="5382" max="5382" width="13.73046875" style="26" customWidth="1"/>
    <col min="5383" max="5384" width="15.1328125" style="26" customWidth="1"/>
    <col min="5385" max="5632" width="9.06640625" style="26"/>
    <col min="5633" max="5633" width="38.265625" style="26" bestFit="1" customWidth="1"/>
    <col min="5634" max="5637" width="9.06640625" style="26"/>
    <col min="5638" max="5638" width="13.73046875" style="26" customWidth="1"/>
    <col min="5639" max="5640" width="15.1328125" style="26" customWidth="1"/>
    <col min="5641" max="5888" width="9.06640625" style="26"/>
    <col min="5889" max="5889" width="38.265625" style="26" bestFit="1" customWidth="1"/>
    <col min="5890" max="5893" width="9.06640625" style="26"/>
    <col min="5894" max="5894" width="13.73046875" style="26" customWidth="1"/>
    <col min="5895" max="5896" width="15.1328125" style="26" customWidth="1"/>
    <col min="5897" max="6144" width="9.06640625" style="26"/>
    <col min="6145" max="6145" width="38.265625" style="26" bestFit="1" customWidth="1"/>
    <col min="6146" max="6149" width="9.06640625" style="26"/>
    <col min="6150" max="6150" width="13.73046875" style="26" customWidth="1"/>
    <col min="6151" max="6152" width="15.1328125" style="26" customWidth="1"/>
    <col min="6153" max="6400" width="9.06640625" style="26"/>
    <col min="6401" max="6401" width="38.265625" style="26" bestFit="1" customWidth="1"/>
    <col min="6402" max="6405" width="9.06640625" style="26"/>
    <col min="6406" max="6406" width="13.73046875" style="26" customWidth="1"/>
    <col min="6407" max="6408" width="15.1328125" style="26" customWidth="1"/>
    <col min="6409" max="6656" width="9.06640625" style="26"/>
    <col min="6657" max="6657" width="38.265625" style="26" bestFit="1" customWidth="1"/>
    <col min="6658" max="6661" width="9.06640625" style="26"/>
    <col min="6662" max="6662" width="13.73046875" style="26" customWidth="1"/>
    <col min="6663" max="6664" width="15.1328125" style="26" customWidth="1"/>
    <col min="6665" max="6912" width="9.06640625" style="26"/>
    <col min="6913" max="6913" width="38.265625" style="26" bestFit="1" customWidth="1"/>
    <col min="6914" max="6917" width="9.06640625" style="26"/>
    <col min="6918" max="6918" width="13.73046875" style="26" customWidth="1"/>
    <col min="6919" max="6920" width="15.1328125" style="26" customWidth="1"/>
    <col min="6921" max="7168" width="9.06640625" style="26"/>
    <col min="7169" max="7169" width="38.265625" style="26" bestFit="1" customWidth="1"/>
    <col min="7170" max="7173" width="9.06640625" style="26"/>
    <col min="7174" max="7174" width="13.73046875" style="26" customWidth="1"/>
    <col min="7175" max="7176" width="15.1328125" style="26" customWidth="1"/>
    <col min="7177" max="7424" width="9.06640625" style="26"/>
    <col min="7425" max="7425" width="38.265625" style="26" bestFit="1" customWidth="1"/>
    <col min="7426" max="7429" width="9.06640625" style="26"/>
    <col min="7430" max="7430" width="13.73046875" style="26" customWidth="1"/>
    <col min="7431" max="7432" width="15.1328125" style="26" customWidth="1"/>
    <col min="7433" max="7680" width="9.06640625" style="26"/>
    <col min="7681" max="7681" width="38.265625" style="26" bestFit="1" customWidth="1"/>
    <col min="7682" max="7685" width="9.06640625" style="26"/>
    <col min="7686" max="7686" width="13.73046875" style="26" customWidth="1"/>
    <col min="7687" max="7688" width="15.1328125" style="26" customWidth="1"/>
    <col min="7689" max="7936" width="9.06640625" style="26"/>
    <col min="7937" max="7937" width="38.265625" style="26" bestFit="1" customWidth="1"/>
    <col min="7938" max="7941" width="9.06640625" style="26"/>
    <col min="7942" max="7942" width="13.73046875" style="26" customWidth="1"/>
    <col min="7943" max="7944" width="15.1328125" style="26" customWidth="1"/>
    <col min="7945" max="8192" width="9.06640625" style="26"/>
    <col min="8193" max="8193" width="38.265625" style="26" bestFit="1" customWidth="1"/>
    <col min="8194" max="8197" width="9.06640625" style="26"/>
    <col min="8198" max="8198" width="13.73046875" style="26" customWidth="1"/>
    <col min="8199" max="8200" width="15.1328125" style="26" customWidth="1"/>
    <col min="8201" max="8448" width="9.06640625" style="26"/>
    <col min="8449" max="8449" width="38.265625" style="26" bestFit="1" customWidth="1"/>
    <col min="8450" max="8453" width="9.06640625" style="26"/>
    <col min="8454" max="8454" width="13.73046875" style="26" customWidth="1"/>
    <col min="8455" max="8456" width="15.1328125" style="26" customWidth="1"/>
    <col min="8457" max="8704" width="9.06640625" style="26"/>
    <col min="8705" max="8705" width="38.265625" style="26" bestFit="1" customWidth="1"/>
    <col min="8706" max="8709" width="9.06640625" style="26"/>
    <col min="8710" max="8710" width="13.73046875" style="26" customWidth="1"/>
    <col min="8711" max="8712" width="15.1328125" style="26" customWidth="1"/>
    <col min="8713" max="8960" width="9.06640625" style="26"/>
    <col min="8961" max="8961" width="38.265625" style="26" bestFit="1" customWidth="1"/>
    <col min="8962" max="8965" width="9.06640625" style="26"/>
    <col min="8966" max="8966" width="13.73046875" style="26" customWidth="1"/>
    <col min="8967" max="8968" width="15.1328125" style="26" customWidth="1"/>
    <col min="8969" max="9216" width="9.06640625" style="26"/>
    <col min="9217" max="9217" width="38.265625" style="26" bestFit="1" customWidth="1"/>
    <col min="9218" max="9221" width="9.06640625" style="26"/>
    <col min="9222" max="9222" width="13.73046875" style="26" customWidth="1"/>
    <col min="9223" max="9224" width="15.1328125" style="26" customWidth="1"/>
    <col min="9225" max="9472" width="9.06640625" style="26"/>
    <col min="9473" max="9473" width="38.265625" style="26" bestFit="1" customWidth="1"/>
    <col min="9474" max="9477" width="9.06640625" style="26"/>
    <col min="9478" max="9478" width="13.73046875" style="26" customWidth="1"/>
    <col min="9479" max="9480" width="15.1328125" style="26" customWidth="1"/>
    <col min="9481" max="9728" width="9.06640625" style="26"/>
    <col min="9729" max="9729" width="38.265625" style="26" bestFit="1" customWidth="1"/>
    <col min="9730" max="9733" width="9.06640625" style="26"/>
    <col min="9734" max="9734" width="13.73046875" style="26" customWidth="1"/>
    <col min="9735" max="9736" width="15.1328125" style="26" customWidth="1"/>
    <col min="9737" max="9984" width="9.06640625" style="26"/>
    <col min="9985" max="9985" width="38.265625" style="26" bestFit="1" customWidth="1"/>
    <col min="9986" max="9989" width="9.06640625" style="26"/>
    <col min="9990" max="9990" width="13.73046875" style="26" customWidth="1"/>
    <col min="9991" max="9992" width="15.1328125" style="26" customWidth="1"/>
    <col min="9993" max="10240" width="9.06640625" style="26"/>
    <col min="10241" max="10241" width="38.265625" style="26" bestFit="1" customWidth="1"/>
    <col min="10242" max="10245" width="9.06640625" style="26"/>
    <col min="10246" max="10246" width="13.73046875" style="26" customWidth="1"/>
    <col min="10247" max="10248" width="15.1328125" style="26" customWidth="1"/>
    <col min="10249" max="10496" width="9.06640625" style="26"/>
    <col min="10497" max="10497" width="38.265625" style="26" bestFit="1" customWidth="1"/>
    <col min="10498" max="10501" width="9.06640625" style="26"/>
    <col min="10502" max="10502" width="13.73046875" style="26" customWidth="1"/>
    <col min="10503" max="10504" width="15.1328125" style="26" customWidth="1"/>
    <col min="10505" max="10752" width="9.06640625" style="26"/>
    <col min="10753" max="10753" width="38.265625" style="26" bestFit="1" customWidth="1"/>
    <col min="10754" max="10757" width="9.06640625" style="26"/>
    <col min="10758" max="10758" width="13.73046875" style="26" customWidth="1"/>
    <col min="10759" max="10760" width="15.1328125" style="26" customWidth="1"/>
    <col min="10761" max="11008" width="9.06640625" style="26"/>
    <col min="11009" max="11009" width="38.265625" style="26" bestFit="1" customWidth="1"/>
    <col min="11010" max="11013" width="9.06640625" style="26"/>
    <col min="11014" max="11014" width="13.73046875" style="26" customWidth="1"/>
    <col min="11015" max="11016" width="15.1328125" style="26" customWidth="1"/>
    <col min="11017" max="11264" width="9.06640625" style="26"/>
    <col min="11265" max="11265" width="38.265625" style="26" bestFit="1" customWidth="1"/>
    <col min="11266" max="11269" width="9.06640625" style="26"/>
    <col min="11270" max="11270" width="13.73046875" style="26" customWidth="1"/>
    <col min="11271" max="11272" width="15.1328125" style="26" customWidth="1"/>
    <col min="11273" max="11520" width="9.06640625" style="26"/>
    <col min="11521" max="11521" width="38.265625" style="26" bestFit="1" customWidth="1"/>
    <col min="11522" max="11525" width="9.06640625" style="26"/>
    <col min="11526" max="11526" width="13.73046875" style="26" customWidth="1"/>
    <col min="11527" max="11528" width="15.1328125" style="26" customWidth="1"/>
    <col min="11529" max="11776" width="9.06640625" style="26"/>
    <col min="11777" max="11777" width="38.265625" style="26" bestFit="1" customWidth="1"/>
    <col min="11778" max="11781" width="9.06640625" style="26"/>
    <col min="11782" max="11782" width="13.73046875" style="26" customWidth="1"/>
    <col min="11783" max="11784" width="15.1328125" style="26" customWidth="1"/>
    <col min="11785" max="12032" width="9.06640625" style="26"/>
    <col min="12033" max="12033" width="38.265625" style="26" bestFit="1" customWidth="1"/>
    <col min="12034" max="12037" width="9.06640625" style="26"/>
    <col min="12038" max="12038" width="13.73046875" style="26" customWidth="1"/>
    <col min="12039" max="12040" width="15.1328125" style="26" customWidth="1"/>
    <col min="12041" max="12288" width="9.06640625" style="26"/>
    <col min="12289" max="12289" width="38.265625" style="26" bestFit="1" customWidth="1"/>
    <col min="12290" max="12293" width="9.06640625" style="26"/>
    <col min="12294" max="12294" width="13.73046875" style="26" customWidth="1"/>
    <col min="12295" max="12296" width="15.1328125" style="26" customWidth="1"/>
    <col min="12297" max="12544" width="9.06640625" style="26"/>
    <col min="12545" max="12545" width="38.265625" style="26" bestFit="1" customWidth="1"/>
    <col min="12546" max="12549" width="9.06640625" style="26"/>
    <col min="12550" max="12550" width="13.73046875" style="26" customWidth="1"/>
    <col min="12551" max="12552" width="15.1328125" style="26" customWidth="1"/>
    <col min="12553" max="12800" width="9.06640625" style="26"/>
    <col min="12801" max="12801" width="38.265625" style="26" bestFit="1" customWidth="1"/>
    <col min="12802" max="12805" width="9.06640625" style="26"/>
    <col min="12806" max="12806" width="13.73046875" style="26" customWidth="1"/>
    <col min="12807" max="12808" width="15.1328125" style="26" customWidth="1"/>
    <col min="12809" max="13056" width="9.06640625" style="26"/>
    <col min="13057" max="13057" width="38.265625" style="26" bestFit="1" customWidth="1"/>
    <col min="13058" max="13061" width="9.06640625" style="26"/>
    <col min="13062" max="13062" width="13.73046875" style="26" customWidth="1"/>
    <col min="13063" max="13064" width="15.1328125" style="26" customWidth="1"/>
    <col min="13065" max="13312" width="9.06640625" style="26"/>
    <col min="13313" max="13313" width="38.265625" style="26" bestFit="1" customWidth="1"/>
    <col min="13314" max="13317" width="9.06640625" style="26"/>
    <col min="13318" max="13318" width="13.73046875" style="26" customWidth="1"/>
    <col min="13319" max="13320" width="15.1328125" style="26" customWidth="1"/>
    <col min="13321" max="13568" width="9.06640625" style="26"/>
    <col min="13569" max="13569" width="38.265625" style="26" bestFit="1" customWidth="1"/>
    <col min="13570" max="13573" width="9.06640625" style="26"/>
    <col min="13574" max="13574" width="13.73046875" style="26" customWidth="1"/>
    <col min="13575" max="13576" width="15.1328125" style="26" customWidth="1"/>
    <col min="13577" max="13824" width="9.06640625" style="26"/>
    <col min="13825" max="13825" width="38.265625" style="26" bestFit="1" customWidth="1"/>
    <col min="13826" max="13829" width="9.06640625" style="26"/>
    <col min="13830" max="13830" width="13.73046875" style="26" customWidth="1"/>
    <col min="13831" max="13832" width="15.1328125" style="26" customWidth="1"/>
    <col min="13833" max="14080" width="9.06640625" style="26"/>
    <col min="14081" max="14081" width="38.265625" style="26" bestFit="1" customWidth="1"/>
    <col min="14082" max="14085" width="9.06640625" style="26"/>
    <col min="14086" max="14086" width="13.73046875" style="26" customWidth="1"/>
    <col min="14087" max="14088" width="15.1328125" style="26" customWidth="1"/>
    <col min="14089" max="14336" width="9.06640625" style="26"/>
    <col min="14337" max="14337" width="38.265625" style="26" bestFit="1" customWidth="1"/>
    <col min="14338" max="14341" width="9.06640625" style="26"/>
    <col min="14342" max="14342" width="13.73046875" style="26" customWidth="1"/>
    <col min="14343" max="14344" width="15.1328125" style="26" customWidth="1"/>
    <col min="14345" max="14592" width="9.06640625" style="26"/>
    <col min="14593" max="14593" width="38.265625" style="26" bestFit="1" customWidth="1"/>
    <col min="14594" max="14597" width="9.06640625" style="26"/>
    <col min="14598" max="14598" width="13.73046875" style="26" customWidth="1"/>
    <col min="14599" max="14600" width="15.1328125" style="26" customWidth="1"/>
    <col min="14601" max="14848" width="9.06640625" style="26"/>
    <col min="14849" max="14849" width="38.265625" style="26" bestFit="1" customWidth="1"/>
    <col min="14850" max="14853" width="9.06640625" style="26"/>
    <col min="14854" max="14854" width="13.73046875" style="26" customWidth="1"/>
    <col min="14855" max="14856" width="15.1328125" style="26" customWidth="1"/>
    <col min="14857" max="15104" width="9.06640625" style="26"/>
    <col min="15105" max="15105" width="38.265625" style="26" bestFit="1" customWidth="1"/>
    <col min="15106" max="15109" width="9.06640625" style="26"/>
    <col min="15110" max="15110" width="13.73046875" style="26" customWidth="1"/>
    <col min="15111" max="15112" width="15.1328125" style="26" customWidth="1"/>
    <col min="15113" max="15360" width="9.06640625" style="26"/>
    <col min="15361" max="15361" width="38.265625" style="26" bestFit="1" customWidth="1"/>
    <col min="15362" max="15365" width="9.06640625" style="26"/>
    <col min="15366" max="15366" width="13.73046875" style="26" customWidth="1"/>
    <col min="15367" max="15368" width="15.1328125" style="26" customWidth="1"/>
    <col min="15369" max="15616" width="9.06640625" style="26"/>
    <col min="15617" max="15617" width="38.265625" style="26" bestFit="1" customWidth="1"/>
    <col min="15618" max="15621" width="9.06640625" style="26"/>
    <col min="15622" max="15622" width="13.73046875" style="26" customWidth="1"/>
    <col min="15623" max="15624" width="15.1328125" style="26" customWidth="1"/>
    <col min="15625" max="15872" width="9.06640625" style="26"/>
    <col min="15873" max="15873" width="38.265625" style="26" bestFit="1" customWidth="1"/>
    <col min="15874" max="15877" width="9.06640625" style="26"/>
    <col min="15878" max="15878" width="13.73046875" style="26" customWidth="1"/>
    <col min="15879" max="15880" width="15.1328125" style="26" customWidth="1"/>
    <col min="15881" max="16128" width="9.06640625" style="26"/>
    <col min="16129" max="16129" width="38.265625" style="26" bestFit="1" customWidth="1"/>
    <col min="16130" max="16133" width="9.06640625" style="26"/>
    <col min="16134" max="16134" width="13.73046875" style="26" customWidth="1"/>
    <col min="16135" max="16136" width="15.1328125" style="26" customWidth="1"/>
    <col min="16137" max="16384" width="9.06640625" style="26"/>
  </cols>
  <sheetData>
    <row r="1" spans="1:14" ht="13.15" x14ac:dyDescent="0.4">
      <c r="A1" s="2" t="s">
        <v>25</v>
      </c>
    </row>
    <row r="3" spans="1:14" ht="26.25" x14ac:dyDescent="0.4">
      <c r="A3" s="3" t="s">
        <v>26</v>
      </c>
    </row>
    <row r="5" spans="1:14" ht="13.15" x14ac:dyDescent="0.4">
      <c r="A5" s="4" t="s">
        <v>27</v>
      </c>
      <c r="M5" s="41" t="s">
        <v>339</v>
      </c>
    </row>
    <row r="6" spans="1:14" x14ac:dyDescent="0.35">
      <c r="A6" s="5" t="s">
        <v>28</v>
      </c>
      <c r="B6" s="6" t="s">
        <v>44</v>
      </c>
      <c r="L6" s="26" t="s">
        <v>310</v>
      </c>
      <c r="M6" s="41">
        <v>0.50108690287343549</v>
      </c>
    </row>
    <row r="7" spans="1:14" x14ac:dyDescent="0.35">
      <c r="A7" s="5" t="s">
        <v>29</v>
      </c>
      <c r="B7" s="6" t="s">
        <v>323</v>
      </c>
      <c r="L7" s="26" t="s">
        <v>50</v>
      </c>
      <c r="M7" s="41">
        <v>0.86432712556401148</v>
      </c>
      <c r="N7" s="26" t="s">
        <v>342</v>
      </c>
    </row>
    <row r="8" spans="1:14" x14ac:dyDescent="0.35">
      <c r="A8" s="7"/>
      <c r="B8" s="8"/>
      <c r="L8" s="26" t="s">
        <v>44</v>
      </c>
      <c r="M8" s="41">
        <v>0.69111421384215588</v>
      </c>
      <c r="N8" s="26" t="s">
        <v>340</v>
      </c>
    </row>
    <row r="9" spans="1:14" ht="13.15" x14ac:dyDescent="0.4">
      <c r="A9" s="4" t="s">
        <v>30</v>
      </c>
      <c r="B9" s="8"/>
      <c r="L9" s="26" t="s">
        <v>294</v>
      </c>
      <c r="M9" s="41">
        <v>-6.8555381961125803E-2</v>
      </c>
      <c r="N9" s="26" t="s">
        <v>341</v>
      </c>
    </row>
    <row r="10" spans="1:14" x14ac:dyDescent="0.35">
      <c r="A10" s="5" t="s">
        <v>31</v>
      </c>
      <c r="B10" s="9">
        <v>0.69</v>
      </c>
    </row>
    <row r="11" spans="1:14" x14ac:dyDescent="0.35">
      <c r="A11" s="5" t="s">
        <v>32</v>
      </c>
      <c r="B11" s="9">
        <v>0.86</v>
      </c>
      <c r="L11" s="26" t="s">
        <v>295</v>
      </c>
      <c r="M11" s="41">
        <v>7.8940000000000001</v>
      </c>
    </row>
    <row r="12" spans="1:14" x14ac:dyDescent="0.35">
      <c r="A12" s="5" t="s">
        <v>33</v>
      </c>
      <c r="B12" s="9">
        <v>-7.0000000000000007E-2</v>
      </c>
      <c r="L12" s="26" t="s">
        <v>296</v>
      </c>
      <c r="M12" s="41">
        <v>1.3830139689066567</v>
      </c>
    </row>
    <row r="13" spans="1:14" x14ac:dyDescent="0.35">
      <c r="A13" s="7"/>
      <c r="B13" s="8"/>
      <c r="L13" s="26" t="s">
        <v>297</v>
      </c>
      <c r="M13" s="41">
        <v>5.2479999999999993</v>
      </c>
    </row>
    <row r="14" spans="1:14" x14ac:dyDescent="0.35">
      <c r="A14" s="5" t="s">
        <v>34</v>
      </c>
      <c r="B14" s="9">
        <v>0.5</v>
      </c>
      <c r="L14" s="26" t="s">
        <v>298</v>
      </c>
      <c r="M14" s="41">
        <v>1.1285673757503583</v>
      </c>
    </row>
    <row r="16" spans="1:14" ht="13.15" x14ac:dyDescent="0.4">
      <c r="A16" s="4" t="s">
        <v>35</v>
      </c>
    </row>
    <row r="17" spans="1:13" x14ac:dyDescent="0.35">
      <c r="A17" s="5" t="s">
        <v>36</v>
      </c>
      <c r="B17" s="64">
        <v>7.8940000000000001</v>
      </c>
    </row>
    <row r="18" spans="1:13" x14ac:dyDescent="0.35">
      <c r="A18" s="5" t="s">
        <v>37</v>
      </c>
      <c r="B18" s="64">
        <v>1.3830139689066567</v>
      </c>
    </row>
    <row r="19" spans="1:13" x14ac:dyDescent="0.35">
      <c r="A19" s="5" t="s">
        <v>38</v>
      </c>
      <c r="B19" s="64">
        <v>5.2479999999999993</v>
      </c>
    </row>
    <row r="20" spans="1:13" x14ac:dyDescent="0.35">
      <c r="A20" s="5" t="s">
        <v>39</v>
      </c>
      <c r="B20" s="64">
        <v>1.1285673757503583</v>
      </c>
    </row>
    <row r="29" spans="1:13" s="11" customFormat="1" ht="13.15" x14ac:dyDescent="0.4">
      <c r="A29" s="10" t="s">
        <v>40</v>
      </c>
      <c r="M29" s="63"/>
    </row>
    <row r="30" spans="1:13" x14ac:dyDescent="0.35">
      <c r="B30" s="12"/>
      <c r="C30" s="12" t="str">
        <f>CONCATENATE("Low ", B6)</f>
        <v>Low Quality</v>
      </c>
      <c r="D30" s="12" t="str">
        <f>CONCATENATE("High ", B6)</f>
        <v>High Quality</v>
      </c>
    </row>
    <row r="31" spans="1:13" x14ac:dyDescent="0.35">
      <c r="B31" s="120" t="str">
        <f>CONCATENATE("Low ", B7)</f>
        <v>Low Brand Image</v>
      </c>
      <c r="C31" s="12">
        <f>((B17-B18)*B10)+((B19-B20)*B11)+((B17-B18)*(B19-B20))*B12+B14</f>
        <v>6.6577826392327246</v>
      </c>
      <c r="D31" s="12">
        <f>(B17+B18)*B10+((B19-B20)*B11)+((B17+B18)*(B19-B20)*B12)+B14</f>
        <v>7.7687293154609218</v>
      </c>
    </row>
    <row r="32" spans="1:13" x14ac:dyDescent="0.35">
      <c r="B32" s="13" t="str">
        <f xml:space="preserve"> CONCATENATE("High ", B7)</f>
        <v>High Brand Image</v>
      </c>
      <c r="C32" s="12">
        <f>((B17-B18)*B10)+(B19+B20)*B11+((B17-B18)*(B19+B20)*B12)+B14</f>
        <v>7.570186426911186</v>
      </c>
      <c r="D32" s="12">
        <f>(B17+B18)*B10+(B19+B20)*B11+((B17+B18)*(B19+B20))*B12+B14</f>
        <v>8.2441022583951629</v>
      </c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45"/>
  <sheetViews>
    <sheetView topLeftCell="U1" workbookViewId="0">
      <selection activeCell="AC13" sqref="AC13:AJ19"/>
    </sheetView>
  </sheetViews>
  <sheetFormatPr defaultColWidth="8.86328125" defaultRowHeight="12.75" x14ac:dyDescent="0.35"/>
  <cols>
    <col min="1" max="1" width="9.1328125" style="26" customWidth="1"/>
    <col min="2" max="3" width="11.86328125" style="26" bestFit="1" customWidth="1"/>
    <col min="4" max="4" width="12.265625" style="26" bestFit="1" customWidth="1"/>
    <col min="5" max="5" width="9.1328125" style="26" bestFit="1" customWidth="1"/>
    <col min="6" max="6" width="11.06640625" style="26" bestFit="1" customWidth="1"/>
    <col min="29" max="29" width="12.46484375" customWidth="1"/>
  </cols>
  <sheetData>
    <row r="1" spans="1:50" ht="14.25" x14ac:dyDescent="0.35">
      <c r="A1" s="24" t="s">
        <v>44</v>
      </c>
      <c r="B1" s="24" t="s">
        <v>286</v>
      </c>
      <c r="C1" s="24" t="s">
        <v>50</v>
      </c>
      <c r="D1" s="24" t="s">
        <v>52</v>
      </c>
      <c r="E1" s="24" t="s">
        <v>53</v>
      </c>
      <c r="F1" s="24" t="s">
        <v>290</v>
      </c>
      <c r="H1" t="s">
        <v>343</v>
      </c>
      <c r="AL1" t="s">
        <v>371</v>
      </c>
      <c r="AQ1" t="s">
        <v>376</v>
      </c>
    </row>
    <row r="2" spans="1:50" ht="14.65" thickBot="1" x14ac:dyDescent="0.4">
      <c r="A2" s="37">
        <v>8.5</v>
      </c>
      <c r="B2" s="37">
        <v>4.9000000000000004</v>
      </c>
      <c r="C2" s="37">
        <v>6</v>
      </c>
      <c r="D2" s="37">
        <v>6.8</v>
      </c>
      <c r="E2" s="37">
        <v>5.0999999999999996</v>
      </c>
      <c r="F2" s="38">
        <v>1</v>
      </c>
    </row>
    <row r="3" spans="1:50" ht="14.65" thickTop="1" x14ac:dyDescent="0.35">
      <c r="A3" s="37">
        <v>8.1999999999999993</v>
      </c>
      <c r="B3" s="37">
        <v>7.9</v>
      </c>
      <c r="C3" s="37">
        <v>3.1</v>
      </c>
      <c r="D3" s="37">
        <v>5.3</v>
      </c>
      <c r="E3" s="37">
        <v>4.3</v>
      </c>
      <c r="F3" s="38">
        <v>0</v>
      </c>
      <c r="H3" s="74" t="str">
        <f>A1</f>
        <v>Quality</v>
      </c>
      <c r="I3" s="74" t="str">
        <f>B1</f>
        <v>Prdct_Line</v>
      </c>
      <c r="J3" s="74" t="str">
        <f>C1</f>
        <v>Brand_Image</v>
      </c>
      <c r="K3" s="74" t="str">
        <f>D1</f>
        <v>Comp_Pricing</v>
      </c>
      <c r="L3" s="74" t="str">
        <f>E1</f>
        <v>Flex_Price</v>
      </c>
      <c r="M3" s="74" t="s">
        <v>344</v>
      </c>
      <c r="N3" s="74" t="s">
        <v>345</v>
      </c>
      <c r="O3" s="74" t="s">
        <v>309</v>
      </c>
      <c r="P3" s="74" t="s">
        <v>346</v>
      </c>
      <c r="Q3" s="74" t="s">
        <v>347</v>
      </c>
      <c r="R3" s="74" t="s">
        <v>348</v>
      </c>
      <c r="S3" s="74" t="s">
        <v>349</v>
      </c>
      <c r="T3" s="74" t="s">
        <v>350</v>
      </c>
      <c r="U3" s="74" t="s">
        <v>351</v>
      </c>
      <c r="V3" s="74" t="s">
        <v>352</v>
      </c>
      <c r="X3" t="s">
        <v>339</v>
      </c>
      <c r="Z3" t="s">
        <v>353</v>
      </c>
      <c r="AA3" s="76">
        <f>M103*LN(M103/O103)+N103*LN(N103/O103)</f>
        <v>-138.61943594531573</v>
      </c>
      <c r="AC3" t="s">
        <v>363</v>
      </c>
      <c r="AJ3" t="s">
        <v>370</v>
      </c>
      <c r="AM3" s="82" t="s">
        <v>372</v>
      </c>
      <c r="AN3" s="82" t="s">
        <v>373</v>
      </c>
      <c r="AQ3" s="80" t="s">
        <v>347</v>
      </c>
      <c r="AR3" s="80" t="s">
        <v>345</v>
      </c>
      <c r="AS3" s="80" t="s">
        <v>344</v>
      </c>
      <c r="AT3" s="80" t="s">
        <v>377</v>
      </c>
      <c r="AU3" s="80" t="s">
        <v>378</v>
      </c>
      <c r="AV3" s="80" t="s">
        <v>379</v>
      </c>
      <c r="AW3" s="80" t="s">
        <v>380</v>
      </c>
      <c r="AX3" s="80" t="s">
        <v>381</v>
      </c>
    </row>
    <row r="4" spans="1:50" ht="14.25" x14ac:dyDescent="0.35">
      <c r="A4" s="37">
        <v>9.1999999999999993</v>
      </c>
      <c r="B4" s="37">
        <v>7.4</v>
      </c>
      <c r="C4" s="37">
        <v>5.8</v>
      </c>
      <c r="D4" s="37">
        <v>4.5</v>
      </c>
      <c r="E4" s="37">
        <v>4</v>
      </c>
      <c r="F4" s="38">
        <v>1</v>
      </c>
      <c r="H4">
        <f t="array" ref="H4:N102">[1]!LogitSummary(A2:F201)</f>
        <v>5</v>
      </c>
      <c r="I4">
        <v>4.2</v>
      </c>
      <c r="J4">
        <v>4.9000000000000004</v>
      </c>
      <c r="K4">
        <v>8.1999999999999993</v>
      </c>
      <c r="L4">
        <v>4.8</v>
      </c>
      <c r="M4" s="69">
        <v>0</v>
      </c>
      <c r="N4" s="46">
        <v>2</v>
      </c>
      <c r="O4" s="70">
        <f>M4+N4</f>
        <v>2</v>
      </c>
      <c r="P4">
        <f>IF(O4=0,"",M4/O4)</f>
        <v>0</v>
      </c>
      <c r="Q4">
        <f>1/(1+EXP(-$X$5-MMULT(H4:L4,$X$6:$X$10)))</f>
        <v>3.2914056467430855E-2</v>
      </c>
      <c r="R4" s="66">
        <f>O4*Q4</f>
        <v>6.582811293486171E-2</v>
      </c>
      <c r="S4" s="68">
        <f>O4-R4</f>
        <v>1.9341718870651383</v>
      </c>
      <c r="T4" s="66">
        <f>IFERROR(O4*(P4*LN(Q4)+(1-P4)*LN(1-Q4)),0)</f>
        <v>-6.6935822045033636E-2</v>
      </c>
      <c r="U4" s="68">
        <f>100*IF(Q4&gt;=$AM$10,M4/O4,N4/O4)</f>
        <v>100</v>
      </c>
      <c r="V4">
        <f>IFERROR((M4-R4)^2/R4+(N4-S4)^2/S4,0)</f>
        <v>6.8068524183491838E-2</v>
      </c>
      <c r="Z4" t="s">
        <v>354</v>
      </c>
      <c r="AA4" s="78">
        <f>T103</f>
        <v>-97.832957262717585</v>
      </c>
      <c r="AC4" s="66">
        <f t="array" ref="AC4:AH9">MINVERSE(MMULT(TRANSPOSE([1]!DESIGN(H4:L102)),Q4:Q102*(1-Q4:Q102)*O4:O102*[1]!DESIGN(H4:L102)))</f>
        <v>7.7973531670041298</v>
      </c>
      <c r="AD4" s="67">
        <v>-0.36557324015265752</v>
      </c>
      <c r="AE4" s="67">
        <v>-0.23924574146568969</v>
      </c>
      <c r="AF4" s="67">
        <v>-0.23417886116610453</v>
      </c>
      <c r="AG4" s="67">
        <v>-0.14336570246803862</v>
      </c>
      <c r="AH4" s="68">
        <v>-0.2815503086072188</v>
      </c>
      <c r="AJ4" s="76">
        <f t="array" ref="AJ4:AJ9">MMULT(AC4:AH9,MMULT(TRANSPOSE([1]!DESIGN(H4:L102)),O4:O102*(P4:P102-Q4:Q102)))</f>
        <v>-1.4908579649588509E-14</v>
      </c>
      <c r="AL4" t="s">
        <v>348</v>
      </c>
      <c r="AM4" s="66">
        <f>SUMIF(Q4:Q102,"&gt;="&amp;AM10,M4:M102)</f>
        <v>80</v>
      </c>
      <c r="AN4" s="68">
        <f>SUMIF(Q4:Q102,"&gt;="&amp;AM10,N4:N102)</f>
        <v>26</v>
      </c>
      <c r="AO4">
        <f>AM4+AN4</f>
        <v>106</v>
      </c>
      <c r="AT4">
        <v>0</v>
      </c>
      <c r="AU4">
        <v>0</v>
      </c>
      <c r="AV4">
        <f>1-AT4/AT$103</f>
        <v>1</v>
      </c>
      <c r="AW4" s="26">
        <f>1-AU4/AU$103</f>
        <v>1</v>
      </c>
      <c r="AX4">
        <f>(AV4-AV5)*AW4</f>
        <v>2.0202020202020221E-2</v>
      </c>
    </row>
    <row r="5" spans="1:50" ht="14.25" x14ac:dyDescent="0.35">
      <c r="A5" s="37">
        <v>6.4</v>
      </c>
      <c r="B5" s="37">
        <v>4.7</v>
      </c>
      <c r="C5" s="37">
        <v>4.5</v>
      </c>
      <c r="D5" s="37">
        <v>8.8000000000000007</v>
      </c>
      <c r="E5" s="37">
        <v>4.0999999999999996</v>
      </c>
      <c r="F5" s="38">
        <v>0</v>
      </c>
      <c r="H5">
        <v>5.0999999999999996</v>
      </c>
      <c r="I5">
        <v>5.4</v>
      </c>
      <c r="J5">
        <v>7.8</v>
      </c>
      <c r="K5">
        <v>5.9</v>
      </c>
      <c r="L5">
        <v>6.3</v>
      </c>
      <c r="M5" s="69">
        <v>2</v>
      </c>
      <c r="N5" s="46">
        <v>0</v>
      </c>
      <c r="O5" s="70">
        <f t="shared" ref="O5:O68" si="0">M5+N5</f>
        <v>2</v>
      </c>
      <c r="P5" s="26">
        <f t="shared" ref="P5:P68" si="1">IF(O5=0,"",M5/O5)</f>
        <v>1</v>
      </c>
      <c r="Q5" s="26">
        <f t="shared" ref="Q5:Q68" si="2">1/(1+EXP(-$X$5-MMULT(H5:L5,$X$6:$X$10)))</f>
        <v>0.67541255036525494</v>
      </c>
      <c r="R5" s="69">
        <f t="shared" ref="R5:R68" si="3">O5*Q5</f>
        <v>1.3508251007305099</v>
      </c>
      <c r="S5" s="70">
        <f t="shared" ref="S5:S68" si="4">O5-R5</f>
        <v>0.64917489926949012</v>
      </c>
      <c r="T5" s="69">
        <f t="shared" ref="T5:T68" si="5">IFERROR(O5*(P5*LN(Q5)+(1-P5)*LN(1-Q5)),0)</f>
        <v>-0.7848631781624642</v>
      </c>
      <c r="U5" s="70">
        <f t="shared" ref="U5:U68" si="6">100*IF(Q5&gt;=$AM$10,M5/O5,N5/O5)</f>
        <v>100</v>
      </c>
      <c r="V5" s="26">
        <f t="shared" ref="V5:V68" si="7">IFERROR((M5-R5)^2/R5+(N5-S5)^2/S5,0)</f>
        <v>0.96115314842524646</v>
      </c>
      <c r="X5" s="76">
        <f t="array" ref="X5:X10">[1]!LogitCoeff(H4:N102,,,,,20)</f>
        <v>-16.520306337499303</v>
      </c>
      <c r="AC5" s="69">
        <v>-0.36557324015265558</v>
      </c>
      <c r="AD5" s="46">
        <v>3.071076365776447E-2</v>
      </c>
      <c r="AE5" s="46">
        <v>-2.1922828651383675E-3</v>
      </c>
      <c r="AF5" s="46">
        <v>8.7403526146316232E-3</v>
      </c>
      <c r="AG5" s="46">
        <v>4.2895073755436584E-3</v>
      </c>
      <c r="AH5" s="70">
        <v>1.3535632275701153E-2</v>
      </c>
      <c r="AJ5" s="77">
        <v>7.0808420593335211E-16</v>
      </c>
      <c r="AL5" t="s">
        <v>349</v>
      </c>
      <c r="AM5" s="71">
        <f>AM6-AM4</f>
        <v>21</v>
      </c>
      <c r="AN5" s="73">
        <f>AN6-AN4</f>
        <v>73</v>
      </c>
      <c r="AO5" s="26">
        <f>AM5+AN5</f>
        <v>94</v>
      </c>
      <c r="AQ5">
        <f t="array" ref="AQ5:AS103">[1]!SelectCols(M4:Q102,"5,2,1",1)</f>
        <v>2.4306530988236444E-2</v>
      </c>
      <c r="AR5">
        <v>2</v>
      </c>
      <c r="AS5">
        <v>0</v>
      </c>
      <c r="AT5">
        <f>AT4+AR5</f>
        <v>2</v>
      </c>
      <c r="AU5" s="26">
        <f>AU4+AS5</f>
        <v>0</v>
      </c>
      <c r="AV5" s="26">
        <f t="shared" ref="AV5:AV68" si="8">1-AT5/AT$103</f>
        <v>0.97979797979797978</v>
      </c>
      <c r="AW5" s="26">
        <f t="shared" ref="AW5:AW68" si="9">1-AU5/AU$103</f>
        <v>1</v>
      </c>
      <c r="AX5" s="26">
        <f t="shared" ref="AX5:AX68" si="10">(AV5-AV6)*AW5</f>
        <v>2.0202020202020221E-2</v>
      </c>
    </row>
    <row r="6" spans="1:50" ht="14.25" x14ac:dyDescent="0.35">
      <c r="A6" s="37">
        <v>9</v>
      </c>
      <c r="B6" s="37">
        <v>6</v>
      </c>
      <c r="C6" s="37">
        <v>4.5</v>
      </c>
      <c r="D6" s="37">
        <v>6.8</v>
      </c>
      <c r="E6" s="37">
        <v>3.5</v>
      </c>
      <c r="F6" s="38">
        <v>0</v>
      </c>
      <c r="H6">
        <v>5.2</v>
      </c>
      <c r="I6">
        <v>4.3</v>
      </c>
      <c r="J6">
        <v>5</v>
      </c>
      <c r="K6">
        <v>8.4</v>
      </c>
      <c r="L6">
        <v>4.9000000000000004</v>
      </c>
      <c r="M6" s="69">
        <v>0</v>
      </c>
      <c r="N6" s="46">
        <v>2</v>
      </c>
      <c r="O6" s="70">
        <f t="shared" si="0"/>
        <v>2</v>
      </c>
      <c r="P6" s="26">
        <f t="shared" si="1"/>
        <v>0</v>
      </c>
      <c r="Q6" s="26">
        <f t="shared" si="2"/>
        <v>4.6309581424563741E-2</v>
      </c>
      <c r="R6" s="69">
        <f t="shared" si="3"/>
        <v>9.2619162849127482E-2</v>
      </c>
      <c r="S6" s="70">
        <f t="shared" si="4"/>
        <v>1.9073808371508725</v>
      </c>
      <c r="T6" s="69">
        <f t="shared" si="5"/>
        <v>-9.4832338058028917E-2</v>
      </c>
      <c r="U6" s="70">
        <f t="shared" si="6"/>
        <v>100</v>
      </c>
      <c r="V6" s="26">
        <f t="shared" si="7"/>
        <v>9.7116591553343123E-2</v>
      </c>
      <c r="X6" s="77">
        <v>0.80214245411432805</v>
      </c>
      <c r="Z6" t="s">
        <v>355</v>
      </c>
      <c r="AA6" s="76">
        <f>2*(AA4-AA3)</f>
        <v>81.572957365196288</v>
      </c>
      <c r="AC6" s="69">
        <v>-0.23924574146569161</v>
      </c>
      <c r="AD6" s="46">
        <v>-2.1922828651382222E-3</v>
      </c>
      <c r="AE6" s="46">
        <v>3.0128648669070796E-2</v>
      </c>
      <c r="AF6" s="46">
        <v>1.38132564756071E-3</v>
      </c>
      <c r="AG6" s="46">
        <v>5.0889143929756355E-3</v>
      </c>
      <c r="AH6" s="70">
        <v>8.175796768330551E-3</v>
      </c>
      <c r="AJ6" s="77">
        <v>6.4988715025950518E-16</v>
      </c>
      <c r="AM6">
        <f>M103</f>
        <v>101</v>
      </c>
      <c r="AN6">
        <f>N103</f>
        <v>99</v>
      </c>
      <c r="AO6" s="26">
        <f>AM6+AN6</f>
        <v>200</v>
      </c>
      <c r="AQ6">
        <v>3.2914056467430855E-2</v>
      </c>
      <c r="AR6">
        <v>2</v>
      </c>
      <c r="AS6">
        <v>0</v>
      </c>
      <c r="AT6" s="26">
        <f t="shared" ref="AT6:AT69" si="11">AT5+AR6</f>
        <v>4</v>
      </c>
      <c r="AU6" s="26">
        <f t="shared" ref="AU6:AU69" si="12">AU5+AS6</f>
        <v>0</v>
      </c>
      <c r="AV6" s="26">
        <f t="shared" si="8"/>
        <v>0.95959595959595956</v>
      </c>
      <c r="AW6" s="26">
        <f t="shared" si="9"/>
        <v>1</v>
      </c>
      <c r="AX6" s="26">
        <f t="shared" si="10"/>
        <v>2.020202020202011E-2</v>
      </c>
    </row>
    <row r="7" spans="1:50" ht="14.25" x14ac:dyDescent="0.35">
      <c r="A7" s="37">
        <v>6.5</v>
      </c>
      <c r="B7" s="37">
        <v>4.3</v>
      </c>
      <c r="C7" s="37">
        <v>3.7</v>
      </c>
      <c r="D7" s="37">
        <v>8.5</v>
      </c>
      <c r="E7" s="37">
        <v>4.7</v>
      </c>
      <c r="F7" s="38">
        <v>0</v>
      </c>
      <c r="H7">
        <v>5.5</v>
      </c>
      <c r="I7">
        <v>5.3</v>
      </c>
      <c r="J7">
        <v>4.9000000000000004</v>
      </c>
      <c r="K7">
        <v>6</v>
      </c>
      <c r="L7">
        <v>5.9</v>
      </c>
      <c r="M7" s="69">
        <v>0</v>
      </c>
      <c r="N7" s="46">
        <v>2</v>
      </c>
      <c r="O7" s="70">
        <f t="shared" si="0"/>
        <v>2</v>
      </c>
      <c r="P7" s="26">
        <f t="shared" si="1"/>
        <v>0</v>
      </c>
      <c r="Q7" s="26">
        <f t="shared" si="2"/>
        <v>0.18114321448071158</v>
      </c>
      <c r="R7" s="69">
        <f t="shared" si="3"/>
        <v>0.36228642896142316</v>
      </c>
      <c r="S7" s="70">
        <f t="shared" si="4"/>
        <v>1.6377135710385768</v>
      </c>
      <c r="T7" s="69">
        <f t="shared" si="5"/>
        <v>-0.39969215095111593</v>
      </c>
      <c r="U7" s="70">
        <f t="shared" si="6"/>
        <v>100</v>
      </c>
      <c r="V7" s="26">
        <f t="shared" si="7"/>
        <v>0.44242953757985243</v>
      </c>
      <c r="X7" s="77">
        <v>0.60305491175091319</v>
      </c>
      <c r="Z7" t="s">
        <v>311</v>
      </c>
      <c r="AA7" s="77">
        <f>COUNT(H4:L4)</f>
        <v>5</v>
      </c>
      <c r="AC7" s="69">
        <v>-0.23417886116610323</v>
      </c>
      <c r="AD7" s="46">
        <v>8.7403526146316111E-3</v>
      </c>
      <c r="AE7" s="46">
        <v>1.3813256475605593E-3</v>
      </c>
      <c r="AF7" s="46">
        <v>3.6228802730810479E-2</v>
      </c>
      <c r="AG7" s="46">
        <v>-4.3660308685976529E-3</v>
      </c>
      <c r="AH7" s="70">
        <v>5.3246965129244916E-6</v>
      </c>
      <c r="AJ7" s="77">
        <v>5.1965908555686679E-16</v>
      </c>
      <c r="AQ7">
        <v>4.1559779090746429E-2</v>
      </c>
      <c r="AR7">
        <v>2</v>
      </c>
      <c r="AS7">
        <v>0</v>
      </c>
      <c r="AT7" s="26">
        <f t="shared" si="11"/>
        <v>6</v>
      </c>
      <c r="AU7" s="26">
        <f t="shared" si="12"/>
        <v>0</v>
      </c>
      <c r="AV7" s="26">
        <f t="shared" si="8"/>
        <v>0.93939393939393945</v>
      </c>
      <c r="AW7" s="26">
        <f t="shared" si="9"/>
        <v>1</v>
      </c>
      <c r="AX7" s="26">
        <f t="shared" si="10"/>
        <v>2.0202020202020221E-2</v>
      </c>
    </row>
    <row r="8" spans="1:50" ht="14.25" x14ac:dyDescent="0.35">
      <c r="A8" s="37">
        <v>6.9</v>
      </c>
      <c r="B8" s="37">
        <v>2.2999999999999998</v>
      </c>
      <c r="C8" s="37">
        <v>5.4</v>
      </c>
      <c r="D8" s="37">
        <v>8.9</v>
      </c>
      <c r="E8" s="37">
        <v>4.2</v>
      </c>
      <c r="F8" s="38">
        <v>1</v>
      </c>
      <c r="H8">
        <v>5.5</v>
      </c>
      <c r="I8">
        <v>5.7</v>
      </c>
      <c r="J8">
        <v>8.1999999999999993</v>
      </c>
      <c r="K8">
        <v>6.3</v>
      </c>
      <c r="L8">
        <v>6.7</v>
      </c>
      <c r="M8" s="69">
        <v>2</v>
      </c>
      <c r="N8" s="46">
        <v>0</v>
      </c>
      <c r="O8" s="70">
        <f t="shared" si="0"/>
        <v>2</v>
      </c>
      <c r="P8" s="26">
        <f t="shared" si="1"/>
        <v>1</v>
      </c>
      <c r="Q8" s="26">
        <f t="shared" si="2"/>
        <v>0.85680861057060742</v>
      </c>
      <c r="R8" s="69">
        <f t="shared" si="3"/>
        <v>1.7136172211412148</v>
      </c>
      <c r="S8" s="70">
        <f t="shared" si="4"/>
        <v>0.28638277885878516</v>
      </c>
      <c r="T8" s="69">
        <f t="shared" si="5"/>
        <v>-0.3090814204270258</v>
      </c>
      <c r="U8" s="70">
        <f t="shared" si="6"/>
        <v>100</v>
      </c>
      <c r="V8" s="26">
        <f t="shared" si="7"/>
        <v>0.33424358173532276</v>
      </c>
      <c r="X8" s="77">
        <v>0.77106199845564083</v>
      </c>
      <c r="Z8" t="s">
        <v>356</v>
      </c>
      <c r="AA8" s="77">
        <f>_xlfn.CHISQ.DIST.RT(AA6,AA7)</f>
        <v>3.9324877606346738E-16</v>
      </c>
      <c r="AC8" s="69">
        <v>-0.14336570246804134</v>
      </c>
      <c r="AD8" s="46">
        <v>4.2895073755438856E-3</v>
      </c>
      <c r="AE8" s="46">
        <v>5.0889143929757023E-3</v>
      </c>
      <c r="AF8" s="46">
        <v>-4.3660308685977544E-3</v>
      </c>
      <c r="AG8" s="46">
        <v>1.8937165071531262E-2</v>
      </c>
      <c r="AH8" s="70">
        <v>-6.0887077456030338E-3</v>
      </c>
      <c r="AJ8" s="77">
        <v>1.5464336371089978E-16</v>
      </c>
      <c r="AL8" t="s">
        <v>374</v>
      </c>
      <c r="AM8" s="83">
        <f>AM4/AM6</f>
        <v>0.79207920792079212</v>
      </c>
      <c r="AN8" s="84">
        <f>AN5/AN6</f>
        <v>0.73737373737373735</v>
      </c>
      <c r="AO8">
        <f>(AM4+AN5)/AO6</f>
        <v>0.76500000000000001</v>
      </c>
      <c r="AQ8">
        <v>4.2310186384245115E-2</v>
      </c>
      <c r="AR8">
        <v>2</v>
      </c>
      <c r="AS8">
        <v>0</v>
      </c>
      <c r="AT8" s="26">
        <f t="shared" si="11"/>
        <v>8</v>
      </c>
      <c r="AU8" s="26">
        <f t="shared" si="12"/>
        <v>0</v>
      </c>
      <c r="AV8" s="26">
        <f t="shared" si="8"/>
        <v>0.91919191919191923</v>
      </c>
      <c r="AW8" s="26">
        <f t="shared" si="9"/>
        <v>1</v>
      </c>
      <c r="AX8" s="26">
        <f t="shared" si="10"/>
        <v>2.0202020202020221E-2</v>
      </c>
    </row>
    <row r="9" spans="1:50" ht="14.25" x14ac:dyDescent="0.35">
      <c r="A9" s="37">
        <v>6.2</v>
      </c>
      <c r="B9" s="37">
        <v>3.6</v>
      </c>
      <c r="C9" s="37">
        <v>5.0999999999999996</v>
      </c>
      <c r="D9" s="37">
        <v>6.9</v>
      </c>
      <c r="E9" s="37">
        <v>6.3</v>
      </c>
      <c r="F9" s="38">
        <v>0</v>
      </c>
      <c r="H9">
        <v>5.6</v>
      </c>
      <c r="I9">
        <v>5.7</v>
      </c>
      <c r="J9">
        <v>5.6</v>
      </c>
      <c r="K9">
        <v>9.1</v>
      </c>
      <c r="L9">
        <v>6</v>
      </c>
      <c r="M9" s="69">
        <v>1</v>
      </c>
      <c r="N9" s="46">
        <v>1</v>
      </c>
      <c r="O9" s="70">
        <f t="shared" si="0"/>
        <v>2</v>
      </c>
      <c r="P9" s="26">
        <f t="shared" si="1"/>
        <v>0.5</v>
      </c>
      <c r="Q9" s="26">
        <f t="shared" si="2"/>
        <v>0.33077052620324421</v>
      </c>
      <c r="R9" s="69">
        <f t="shared" si="3"/>
        <v>0.66154105240648842</v>
      </c>
      <c r="S9" s="70">
        <f t="shared" si="4"/>
        <v>1.3384589475935116</v>
      </c>
      <c r="T9" s="69">
        <f t="shared" si="5"/>
        <v>-1.5079586858501459</v>
      </c>
      <c r="U9" s="70">
        <f t="shared" si="6"/>
        <v>50</v>
      </c>
      <c r="V9" s="26">
        <f t="shared" si="7"/>
        <v>0.25874986981897863</v>
      </c>
      <c r="X9" s="77">
        <v>-3.9592295953662537E-2</v>
      </c>
      <c r="Z9" t="s">
        <v>357</v>
      </c>
      <c r="AA9" s="77">
        <v>0.05</v>
      </c>
      <c r="AC9" s="71">
        <v>-0.28155030860721697</v>
      </c>
      <c r="AD9" s="72">
        <v>1.3535632275701051E-2</v>
      </c>
      <c r="AE9" s="72">
        <v>8.1757967683304556E-3</v>
      </c>
      <c r="AF9" s="72">
        <v>5.3246965131478161E-6</v>
      </c>
      <c r="AG9" s="72">
        <v>-6.088707745603261E-3</v>
      </c>
      <c r="AH9" s="73">
        <v>3.6948578873861104E-2</v>
      </c>
      <c r="AJ9" s="78">
        <v>6.7072164094826887E-16</v>
      </c>
      <c r="AQ9">
        <v>4.2960272121666455E-2</v>
      </c>
      <c r="AR9">
        <v>2</v>
      </c>
      <c r="AS9">
        <v>0</v>
      </c>
      <c r="AT9" s="26">
        <f t="shared" si="11"/>
        <v>10</v>
      </c>
      <c r="AU9" s="26">
        <f t="shared" si="12"/>
        <v>0</v>
      </c>
      <c r="AV9" s="26">
        <f t="shared" si="8"/>
        <v>0.89898989898989901</v>
      </c>
      <c r="AW9" s="26">
        <f t="shared" si="9"/>
        <v>1</v>
      </c>
      <c r="AX9" s="26">
        <f t="shared" si="10"/>
        <v>2.0202020202020221E-2</v>
      </c>
    </row>
    <row r="10" spans="1:50" ht="14.25" x14ac:dyDescent="0.35">
      <c r="A10" s="37">
        <v>5.8</v>
      </c>
      <c r="B10" s="37">
        <v>5.9</v>
      </c>
      <c r="C10" s="37">
        <v>5.8</v>
      </c>
      <c r="D10" s="37">
        <v>9.3000000000000007</v>
      </c>
      <c r="E10" s="37">
        <v>6.1</v>
      </c>
      <c r="F10" s="38">
        <v>1</v>
      </c>
      <c r="H10">
        <v>5.7</v>
      </c>
      <c r="I10">
        <v>5.5</v>
      </c>
      <c r="J10">
        <v>5.0999999999999996</v>
      </c>
      <c r="K10">
        <v>6.2</v>
      </c>
      <c r="L10">
        <v>6.2</v>
      </c>
      <c r="M10" s="69">
        <v>1</v>
      </c>
      <c r="N10" s="46">
        <v>1</v>
      </c>
      <c r="O10" s="70">
        <f t="shared" si="0"/>
        <v>2</v>
      </c>
      <c r="P10" s="26">
        <f t="shared" si="1"/>
        <v>0.5</v>
      </c>
      <c r="Q10" s="26">
        <f t="shared" si="2"/>
        <v>0.29217146904153835</v>
      </c>
      <c r="R10" s="69">
        <f t="shared" si="3"/>
        <v>0.58434293808307669</v>
      </c>
      <c r="S10" s="70">
        <f t="shared" si="4"/>
        <v>1.4156570619169233</v>
      </c>
      <c r="T10" s="69">
        <f t="shared" si="5"/>
        <v>-1.5759678288490924</v>
      </c>
      <c r="U10" s="70">
        <f t="shared" si="6"/>
        <v>50</v>
      </c>
      <c r="V10" s="26">
        <f t="shared" si="7"/>
        <v>0.41770960620051195</v>
      </c>
      <c r="X10" s="78">
        <v>0.65475602474553263</v>
      </c>
      <c r="Z10" t="s">
        <v>358</v>
      </c>
      <c r="AA10" s="79" t="str">
        <f>IF(AA8&lt;AA9,"yes","no")</f>
        <v>yes</v>
      </c>
      <c r="AL10" t="s">
        <v>375</v>
      </c>
      <c r="AM10" s="85">
        <v>0.5</v>
      </c>
      <c r="AQ10">
        <v>4.4512745852253961E-2</v>
      </c>
      <c r="AR10">
        <v>2</v>
      </c>
      <c r="AS10">
        <v>0</v>
      </c>
      <c r="AT10" s="26">
        <f t="shared" si="11"/>
        <v>12</v>
      </c>
      <c r="AU10" s="26">
        <f t="shared" si="12"/>
        <v>0</v>
      </c>
      <c r="AV10" s="26">
        <f t="shared" si="8"/>
        <v>0.87878787878787878</v>
      </c>
      <c r="AW10" s="26">
        <f t="shared" si="9"/>
        <v>1</v>
      </c>
      <c r="AX10" s="26">
        <f t="shared" si="10"/>
        <v>1.0101010101010055E-2</v>
      </c>
    </row>
    <row r="11" spans="1:50" ht="14.25" x14ac:dyDescent="0.35">
      <c r="A11" s="37">
        <v>6.4</v>
      </c>
      <c r="B11" s="37">
        <v>5.7</v>
      </c>
      <c r="C11" s="37">
        <v>5.7</v>
      </c>
      <c r="D11" s="37">
        <v>8.4</v>
      </c>
      <c r="E11" s="37">
        <v>5.8</v>
      </c>
      <c r="F11" s="38">
        <v>0</v>
      </c>
      <c r="H11">
        <v>5.7</v>
      </c>
      <c r="I11">
        <v>5.7</v>
      </c>
      <c r="J11">
        <v>6</v>
      </c>
      <c r="K11">
        <v>8.1999999999999993</v>
      </c>
      <c r="L11">
        <v>7.3</v>
      </c>
      <c r="M11" s="69">
        <v>1</v>
      </c>
      <c r="N11" s="46">
        <v>1</v>
      </c>
      <c r="O11" s="70">
        <f t="shared" si="0"/>
        <v>2</v>
      </c>
      <c r="P11" s="26">
        <f t="shared" si="1"/>
        <v>0.5</v>
      </c>
      <c r="Q11" s="26">
        <f t="shared" si="2"/>
        <v>0.63893685993567617</v>
      </c>
      <c r="R11" s="69">
        <f t="shared" si="3"/>
        <v>1.2778737198713523</v>
      </c>
      <c r="S11" s="70">
        <f t="shared" si="4"/>
        <v>0.72212628012864766</v>
      </c>
      <c r="T11" s="69">
        <f t="shared" si="5"/>
        <v>-1.4666520729467645</v>
      </c>
      <c r="U11" s="70">
        <f t="shared" si="6"/>
        <v>50</v>
      </c>
      <c r="V11" s="26">
        <f t="shared" si="7"/>
        <v>0.16734928317343684</v>
      </c>
      <c r="AQ11">
        <v>4.5775129145917234E-2</v>
      </c>
      <c r="AR11">
        <v>1</v>
      </c>
      <c r="AS11">
        <v>1</v>
      </c>
      <c r="AT11" s="26">
        <f t="shared" si="11"/>
        <v>13</v>
      </c>
      <c r="AU11" s="26">
        <f t="shared" si="12"/>
        <v>1</v>
      </c>
      <c r="AV11" s="26">
        <f t="shared" si="8"/>
        <v>0.86868686868686873</v>
      </c>
      <c r="AW11" s="26">
        <f t="shared" si="9"/>
        <v>0.99009900990099009</v>
      </c>
      <c r="AX11" s="26">
        <f t="shared" si="10"/>
        <v>2.000200020002002E-2</v>
      </c>
    </row>
    <row r="12" spans="1:50" ht="14.65" thickBot="1" x14ac:dyDescent="0.4">
      <c r="A12" s="37">
        <v>8.6999999999999993</v>
      </c>
      <c r="B12" s="37">
        <v>6.8</v>
      </c>
      <c r="C12" s="37">
        <v>4.5999999999999996</v>
      </c>
      <c r="D12" s="37">
        <v>6.8</v>
      </c>
      <c r="E12" s="37">
        <v>3.7</v>
      </c>
      <c r="F12" s="38">
        <v>1</v>
      </c>
      <c r="H12">
        <v>5.8</v>
      </c>
      <c r="I12">
        <v>5.9</v>
      </c>
      <c r="J12">
        <v>5.8</v>
      </c>
      <c r="K12">
        <v>9.3000000000000007</v>
      </c>
      <c r="L12">
        <v>6.1</v>
      </c>
      <c r="M12" s="69">
        <v>1</v>
      </c>
      <c r="N12" s="46">
        <v>1</v>
      </c>
      <c r="O12" s="70">
        <f t="shared" si="0"/>
        <v>2</v>
      </c>
      <c r="P12" s="26">
        <f t="shared" si="1"/>
        <v>0.5</v>
      </c>
      <c r="Q12" s="26">
        <f t="shared" si="2"/>
        <v>0.44722403308293007</v>
      </c>
      <c r="R12" s="69">
        <f t="shared" si="3"/>
        <v>0.89444806616586015</v>
      </c>
      <c r="S12" s="70">
        <f t="shared" si="4"/>
        <v>1.10555193383414</v>
      </c>
      <c r="T12" s="69">
        <f t="shared" si="5"/>
        <v>-1.397498100004305</v>
      </c>
      <c r="U12" s="70">
        <f t="shared" si="6"/>
        <v>50</v>
      </c>
      <c r="V12" s="26">
        <f t="shared" si="7"/>
        <v>2.2533471628280496E-2</v>
      </c>
      <c r="Z12" t="s">
        <v>359</v>
      </c>
      <c r="AA12" s="76">
        <f>1-AA4/AA3</f>
        <v>0.29423347746623418</v>
      </c>
      <c r="AQ12">
        <v>4.6309581424563741E-2</v>
      </c>
      <c r="AR12">
        <v>2</v>
      </c>
      <c r="AS12">
        <v>0</v>
      </c>
      <c r="AT12" s="26">
        <f t="shared" si="11"/>
        <v>15</v>
      </c>
      <c r="AU12" s="26">
        <f t="shared" si="12"/>
        <v>1</v>
      </c>
      <c r="AV12" s="26">
        <f t="shared" si="8"/>
        <v>0.84848484848484851</v>
      </c>
      <c r="AW12" s="26">
        <f t="shared" si="9"/>
        <v>0.99009900990099009</v>
      </c>
      <c r="AX12" s="26">
        <f t="shared" si="10"/>
        <v>2.000200020002002E-2</v>
      </c>
    </row>
    <row r="13" spans="1:50" ht="14.65" thickTop="1" x14ac:dyDescent="0.35">
      <c r="A13" s="37">
        <v>6.1</v>
      </c>
      <c r="B13" s="37">
        <v>3.9</v>
      </c>
      <c r="C13" s="37">
        <v>6.4</v>
      </c>
      <c r="D13" s="37">
        <v>8.1999999999999993</v>
      </c>
      <c r="E13" s="37">
        <v>4.9000000000000004</v>
      </c>
      <c r="F13" s="38">
        <v>0</v>
      </c>
      <c r="H13">
        <v>5.9</v>
      </c>
      <c r="I13">
        <v>5.9</v>
      </c>
      <c r="J13">
        <v>6.2</v>
      </c>
      <c r="K13">
        <v>8.4</v>
      </c>
      <c r="L13">
        <v>7.5</v>
      </c>
      <c r="M13" s="69">
        <v>2</v>
      </c>
      <c r="N13" s="46">
        <v>0</v>
      </c>
      <c r="O13" s="70">
        <f t="shared" si="0"/>
        <v>2</v>
      </c>
      <c r="P13" s="26">
        <f t="shared" si="1"/>
        <v>1</v>
      </c>
      <c r="Q13" s="26">
        <f t="shared" si="2"/>
        <v>0.75566121298053324</v>
      </c>
      <c r="R13" s="69">
        <f t="shared" si="3"/>
        <v>1.5113224259610665</v>
      </c>
      <c r="S13" s="70">
        <f t="shared" si="4"/>
        <v>0.48867757403893353</v>
      </c>
      <c r="T13" s="69">
        <f t="shared" si="5"/>
        <v>-0.56032426844285932</v>
      </c>
      <c r="U13" s="70">
        <f t="shared" si="6"/>
        <v>100</v>
      </c>
      <c r="V13" s="26">
        <f t="shared" si="7"/>
        <v>0.64668870870248363</v>
      </c>
      <c r="Z13" t="s">
        <v>360</v>
      </c>
      <c r="AA13" s="77">
        <f>1-EXP((-2/O103)*(AA4-AA3))</f>
        <v>0.33493120119369102</v>
      </c>
      <c r="AC13" s="86"/>
      <c r="AD13" s="86" t="s">
        <v>364</v>
      </c>
      <c r="AE13" s="86" t="s">
        <v>365</v>
      </c>
      <c r="AF13" s="86" t="s">
        <v>366</v>
      </c>
      <c r="AG13" s="86" t="s">
        <v>356</v>
      </c>
      <c r="AH13" s="86" t="s">
        <v>367</v>
      </c>
      <c r="AI13" s="86" t="s">
        <v>368</v>
      </c>
      <c r="AJ13" s="86" t="s">
        <v>369</v>
      </c>
      <c r="AQ13">
        <v>5.8308720329845236E-2</v>
      </c>
      <c r="AR13">
        <v>2</v>
      </c>
      <c r="AS13">
        <v>0</v>
      </c>
      <c r="AT13" s="26">
        <f t="shared" si="11"/>
        <v>17</v>
      </c>
      <c r="AU13" s="26">
        <f t="shared" si="12"/>
        <v>1</v>
      </c>
      <c r="AV13" s="26">
        <f t="shared" si="8"/>
        <v>0.82828282828282829</v>
      </c>
      <c r="AW13" s="26">
        <f t="shared" si="9"/>
        <v>0.99009900990099009</v>
      </c>
      <c r="AX13" s="26">
        <f t="shared" si="10"/>
        <v>2.000200020002002E-2</v>
      </c>
    </row>
    <row r="14" spans="1:50" ht="14.25" x14ac:dyDescent="0.35">
      <c r="A14" s="37">
        <v>9.5</v>
      </c>
      <c r="B14" s="37">
        <v>6.9</v>
      </c>
      <c r="C14" s="37">
        <v>6.6</v>
      </c>
      <c r="D14" s="37">
        <v>7.6</v>
      </c>
      <c r="E14" s="37">
        <v>4.5</v>
      </c>
      <c r="F14" s="38">
        <v>1</v>
      </c>
      <c r="H14">
        <v>5.9</v>
      </c>
      <c r="I14">
        <v>6.4</v>
      </c>
      <c r="J14">
        <v>5.5</v>
      </c>
      <c r="K14">
        <v>8.4</v>
      </c>
      <c r="L14">
        <v>5.8</v>
      </c>
      <c r="M14" s="69">
        <v>1</v>
      </c>
      <c r="N14" s="46">
        <v>1</v>
      </c>
      <c r="O14" s="70">
        <f t="shared" si="0"/>
        <v>2</v>
      </c>
      <c r="P14" s="26">
        <f t="shared" si="1"/>
        <v>0.5</v>
      </c>
      <c r="Q14" s="26">
        <f t="shared" si="2"/>
        <v>0.4446616840149224</v>
      </c>
      <c r="R14" s="69">
        <f t="shared" si="3"/>
        <v>0.8893233680298448</v>
      </c>
      <c r="S14" s="70">
        <f t="shared" si="4"/>
        <v>1.1106766319701551</v>
      </c>
      <c r="T14" s="69">
        <f t="shared" si="5"/>
        <v>-1.3986193192028269</v>
      </c>
      <c r="U14" s="70">
        <f t="shared" si="6"/>
        <v>50</v>
      </c>
      <c r="V14" s="26">
        <f t="shared" si="7"/>
        <v>2.4802446757860239E-2</v>
      </c>
      <c r="Z14" t="s">
        <v>361</v>
      </c>
      <c r="AA14" s="78">
        <f>AA13/(1-EXP(2*AA3/O103))</f>
        <v>0.44658982224481092</v>
      </c>
      <c r="AC14" s="41" t="s">
        <v>310</v>
      </c>
      <c r="AD14" s="41">
        <f t="array" ref="AD14:AD19">X5:X10</f>
        <v>-16.520306337499303</v>
      </c>
      <c r="AE14" s="41">
        <f t="array" ref="AE14:AE19">SQRT([1]!DIAG(AC4:AH9))</f>
        <v>2.7923741094280561</v>
      </c>
      <c r="AF14" s="41">
        <f t="shared" ref="AF14:AF19" si="13">(AD14/AE14)^2</f>
        <v>35.001687834242361</v>
      </c>
      <c r="AG14" s="41">
        <f t="shared" ref="AG14:AG19" si="14">_xlfn.CHISQ.DIST.RT(AF14,1)</f>
        <v>3.2941965736500344E-9</v>
      </c>
      <c r="AH14" s="41">
        <f t="shared" ref="AH14:AH19" si="15">EXP(AD14)</f>
        <v>6.6883981529764279E-8</v>
      </c>
      <c r="AI14" s="41"/>
      <c r="AJ14" s="41"/>
      <c r="AQ14">
        <v>6.0291983452588481E-2</v>
      </c>
      <c r="AR14">
        <v>2</v>
      </c>
      <c r="AS14">
        <v>0</v>
      </c>
      <c r="AT14" s="26">
        <f t="shared" si="11"/>
        <v>19</v>
      </c>
      <c r="AU14" s="26">
        <f t="shared" si="12"/>
        <v>1</v>
      </c>
      <c r="AV14" s="26">
        <f t="shared" si="8"/>
        <v>0.80808080808080807</v>
      </c>
      <c r="AW14" s="26">
        <f t="shared" si="9"/>
        <v>0.99009900990099009</v>
      </c>
      <c r="AX14" s="26">
        <f t="shared" si="10"/>
        <v>1.0001000100009955E-2</v>
      </c>
    </row>
    <row r="15" spans="1:50" ht="14.25" x14ac:dyDescent="0.35">
      <c r="A15" s="37">
        <v>9.1999999999999993</v>
      </c>
      <c r="B15" s="37">
        <v>8.4</v>
      </c>
      <c r="C15" s="37">
        <v>4.8</v>
      </c>
      <c r="D15" s="37">
        <v>7.1</v>
      </c>
      <c r="E15" s="37">
        <v>2.6</v>
      </c>
      <c r="F15" s="38">
        <v>0</v>
      </c>
      <c r="H15">
        <v>6</v>
      </c>
      <c r="I15">
        <v>5.3</v>
      </c>
      <c r="J15">
        <v>5.3</v>
      </c>
      <c r="K15">
        <v>8</v>
      </c>
      <c r="L15">
        <v>5.3</v>
      </c>
      <c r="M15" s="69">
        <v>0</v>
      </c>
      <c r="N15" s="46">
        <v>2</v>
      </c>
      <c r="O15" s="70">
        <f t="shared" si="0"/>
        <v>2</v>
      </c>
      <c r="P15" s="26">
        <f t="shared" si="1"/>
        <v>0</v>
      </c>
      <c r="Q15" s="26">
        <f t="shared" si="2"/>
        <v>0.21905815793091232</v>
      </c>
      <c r="R15" s="69">
        <f t="shared" si="3"/>
        <v>0.43811631586182465</v>
      </c>
      <c r="S15" s="70">
        <f t="shared" si="4"/>
        <v>1.5618836841381754</v>
      </c>
      <c r="T15" s="69">
        <f t="shared" si="5"/>
        <v>-0.49450919579172292</v>
      </c>
      <c r="U15" s="70">
        <f t="shared" si="6"/>
        <v>100</v>
      </c>
      <c r="V15" s="26">
        <f t="shared" si="7"/>
        <v>0.56101017036178447</v>
      </c>
      <c r="AC15" s="41" t="str">
        <f t="array" ref="AC15:AC19">TRANSPOSE(H3:L3)</f>
        <v>Quality</v>
      </c>
      <c r="AD15" s="41">
        <v>0.80214245411432805</v>
      </c>
      <c r="AE15" s="41">
        <v>0.1752448677073439</v>
      </c>
      <c r="AF15" s="41">
        <f t="shared" si="13"/>
        <v>20.951368186830507</v>
      </c>
      <c r="AG15" s="41">
        <f t="shared" si="14"/>
        <v>4.7109126189838981E-6</v>
      </c>
      <c r="AH15" s="41">
        <f t="shared" si="15"/>
        <v>2.2303141591994011</v>
      </c>
      <c r="AI15" s="41">
        <f>EXP(AD15-AE15*_xlfn.NORM.S.INV(1-$AA$9/2))</f>
        <v>1.5819667080889168</v>
      </c>
      <c r="AJ15" s="41">
        <f>EXP(AD15+AE15*_xlfn.NORM.S.INV(1-$AA$9/2))</f>
        <v>3.1443779589612846</v>
      </c>
      <c r="AQ15">
        <v>6.7947531101600053E-2</v>
      </c>
      <c r="AR15">
        <v>1</v>
      </c>
      <c r="AS15">
        <v>1</v>
      </c>
      <c r="AT15" s="26">
        <f t="shared" si="11"/>
        <v>20</v>
      </c>
      <c r="AU15" s="26">
        <f t="shared" si="12"/>
        <v>2</v>
      </c>
      <c r="AV15" s="26">
        <f t="shared" si="8"/>
        <v>0.79797979797979801</v>
      </c>
      <c r="AW15" s="26">
        <f t="shared" si="9"/>
        <v>0.98019801980198018</v>
      </c>
      <c r="AX15" s="26">
        <f t="shared" si="10"/>
        <v>9.9009900990099653E-3</v>
      </c>
    </row>
    <row r="16" spans="1:50" ht="14.25" x14ac:dyDescent="0.35">
      <c r="A16" s="37">
        <v>6.3</v>
      </c>
      <c r="B16" s="37">
        <v>6.8</v>
      </c>
      <c r="C16" s="37">
        <v>5.9</v>
      </c>
      <c r="D16" s="37">
        <v>8.8000000000000007</v>
      </c>
      <c r="E16" s="37">
        <v>6.2</v>
      </c>
      <c r="F16" s="38">
        <v>1</v>
      </c>
      <c r="H16">
        <v>6.1</v>
      </c>
      <c r="I16">
        <v>3.9</v>
      </c>
      <c r="J16">
        <v>6.4</v>
      </c>
      <c r="K16">
        <v>8.1999999999999993</v>
      </c>
      <c r="L16">
        <v>4.9000000000000004</v>
      </c>
      <c r="M16" s="69">
        <v>0</v>
      </c>
      <c r="N16" s="46">
        <v>2</v>
      </c>
      <c r="O16" s="70">
        <f t="shared" si="0"/>
        <v>2</v>
      </c>
      <c r="P16" s="26">
        <f t="shared" si="1"/>
        <v>0</v>
      </c>
      <c r="Q16" s="26">
        <f t="shared" si="2"/>
        <v>0.18894518004470212</v>
      </c>
      <c r="R16" s="69">
        <f t="shared" si="3"/>
        <v>0.37789036008940424</v>
      </c>
      <c r="S16" s="70">
        <f t="shared" si="4"/>
        <v>1.6221096399105956</v>
      </c>
      <c r="T16" s="69">
        <f t="shared" si="5"/>
        <v>-0.41883926329056292</v>
      </c>
      <c r="U16" s="70">
        <f t="shared" si="6"/>
        <v>100</v>
      </c>
      <c r="V16" s="26">
        <f t="shared" si="7"/>
        <v>0.46592455995789794</v>
      </c>
      <c r="Z16" t="s">
        <v>362</v>
      </c>
      <c r="AA16" s="76">
        <f>V103</f>
        <v>92.656131637845561</v>
      </c>
      <c r="AC16" s="41" t="str">
        <v>Prdct_Line</v>
      </c>
      <c r="AD16" s="41">
        <v>0.60305491175091319</v>
      </c>
      <c r="AE16" s="41">
        <v>0.17357606018420513</v>
      </c>
      <c r="AF16" s="41">
        <f t="shared" si="13"/>
        <v>12.070744711502449</v>
      </c>
      <c r="AG16" s="41">
        <f t="shared" si="14"/>
        <v>5.1219236772653061E-4</v>
      </c>
      <c r="AH16" s="41">
        <f t="shared" si="15"/>
        <v>1.8276937236389958</v>
      </c>
      <c r="AI16" s="41">
        <f>EXP(AD16-AE16*_xlfn.NORM.S.INV(1-$AA$9/2))</f>
        <v>1.3006343216722862</v>
      </c>
      <c r="AJ16" s="41">
        <f>EXP(AD16+AE16*_xlfn.NORM.S.INV(1-$AA$9/2))</f>
        <v>2.5683347669423235</v>
      </c>
      <c r="AQ16">
        <v>7.3207009223883679E-2</v>
      </c>
      <c r="AR16">
        <v>1</v>
      </c>
      <c r="AS16">
        <v>1</v>
      </c>
      <c r="AT16" s="26">
        <f t="shared" si="11"/>
        <v>21</v>
      </c>
      <c r="AU16" s="26">
        <f t="shared" si="12"/>
        <v>3</v>
      </c>
      <c r="AV16" s="26">
        <f t="shared" si="8"/>
        <v>0.78787878787878785</v>
      </c>
      <c r="AW16" s="26">
        <f t="shared" si="9"/>
        <v>0.97029702970297027</v>
      </c>
      <c r="AX16" s="26">
        <f t="shared" si="10"/>
        <v>1.9601960196019511E-2</v>
      </c>
    </row>
    <row r="17" spans="1:50" ht="14.25" x14ac:dyDescent="0.35">
      <c r="A17" s="37">
        <v>8.6999999999999993</v>
      </c>
      <c r="B17" s="37">
        <v>7.8</v>
      </c>
      <c r="C17" s="37">
        <v>3.8</v>
      </c>
      <c r="D17" s="37">
        <v>4.9000000000000004</v>
      </c>
      <c r="E17" s="37">
        <v>3.9</v>
      </c>
      <c r="F17" s="38">
        <v>0</v>
      </c>
      <c r="H17">
        <v>6.2</v>
      </c>
      <c r="I17">
        <v>3.6</v>
      </c>
      <c r="J17">
        <v>5.0999999999999996</v>
      </c>
      <c r="K17">
        <v>6.9</v>
      </c>
      <c r="L17">
        <v>6.3</v>
      </c>
      <c r="M17" s="69">
        <v>0</v>
      </c>
      <c r="N17" s="46">
        <v>2</v>
      </c>
      <c r="O17" s="70">
        <f t="shared" si="0"/>
        <v>2</v>
      </c>
      <c r="P17" s="26">
        <f t="shared" si="1"/>
        <v>0</v>
      </c>
      <c r="Q17" s="26">
        <f t="shared" si="2"/>
        <v>0.16912614414846325</v>
      </c>
      <c r="R17" s="69">
        <f t="shared" si="3"/>
        <v>0.3382522882969265</v>
      </c>
      <c r="S17" s="70">
        <f t="shared" si="4"/>
        <v>1.6617477117030734</v>
      </c>
      <c r="T17" s="69">
        <f t="shared" si="5"/>
        <v>-0.37055458732352886</v>
      </c>
      <c r="U17" s="70">
        <f t="shared" si="6"/>
        <v>100</v>
      </c>
      <c r="V17" s="26">
        <f t="shared" si="7"/>
        <v>0.40710426247587522</v>
      </c>
      <c r="Z17" t="s">
        <v>311</v>
      </c>
      <c r="AA17" s="77">
        <f>COUNT(O4:O102)-2</f>
        <v>97</v>
      </c>
      <c r="AC17" s="41" t="str">
        <v>Brand_Image</v>
      </c>
      <c r="AD17" s="41">
        <v>0.77106199845564083</v>
      </c>
      <c r="AE17" s="41">
        <v>0.19033865275032941</v>
      </c>
      <c r="AF17" s="41">
        <f t="shared" si="13"/>
        <v>16.410605944667005</v>
      </c>
      <c r="AG17" s="41">
        <f t="shared" si="14"/>
        <v>5.0999074472213116E-5</v>
      </c>
      <c r="AH17" s="41">
        <f t="shared" si="15"/>
        <v>2.1620611405784063</v>
      </c>
      <c r="AI17" s="41">
        <f>EXP(AD17-AE17*_xlfn.NORM.S.INV(1-$AA$9/2))</f>
        <v>1.4888516143945423</v>
      </c>
      <c r="AJ17" s="41">
        <f>EXP(AD17+AE17*_xlfn.NORM.S.INV(1-$AA$9/2))</f>
        <v>3.1396737797138621</v>
      </c>
      <c r="AQ17">
        <v>8.5292113274515177E-2</v>
      </c>
      <c r="AR17">
        <v>2</v>
      </c>
      <c r="AS17">
        <v>0</v>
      </c>
      <c r="AT17" s="26">
        <f t="shared" si="11"/>
        <v>23</v>
      </c>
      <c r="AU17" s="26">
        <f t="shared" si="12"/>
        <v>3</v>
      </c>
      <c r="AV17" s="26">
        <f t="shared" si="8"/>
        <v>0.76767676767676774</v>
      </c>
      <c r="AW17" s="26">
        <f t="shared" si="9"/>
        <v>0.97029702970297027</v>
      </c>
      <c r="AX17" s="26">
        <f t="shared" si="10"/>
        <v>1.9601960196019726E-2</v>
      </c>
    </row>
    <row r="18" spans="1:50" ht="14.25" x14ac:dyDescent="0.35">
      <c r="A18" s="37">
        <v>5.7</v>
      </c>
      <c r="B18" s="37">
        <v>5.5</v>
      </c>
      <c r="C18" s="37">
        <v>5.0999999999999996</v>
      </c>
      <c r="D18" s="37">
        <v>6.2</v>
      </c>
      <c r="E18" s="37">
        <v>6.2</v>
      </c>
      <c r="F18" s="38">
        <v>1</v>
      </c>
      <c r="H18">
        <v>6.3</v>
      </c>
      <c r="I18">
        <v>4.0999999999999996</v>
      </c>
      <c r="J18">
        <v>6.6</v>
      </c>
      <c r="K18">
        <v>8.4</v>
      </c>
      <c r="L18">
        <v>5.0999999999999996</v>
      </c>
      <c r="M18" s="69">
        <v>0</v>
      </c>
      <c r="N18" s="46">
        <v>2</v>
      </c>
      <c r="O18" s="70">
        <f t="shared" si="0"/>
        <v>2</v>
      </c>
      <c r="P18" s="26">
        <f t="shared" si="1"/>
        <v>0</v>
      </c>
      <c r="Q18" s="26">
        <f t="shared" si="2"/>
        <v>0.28933949419135607</v>
      </c>
      <c r="R18" s="69">
        <f t="shared" si="3"/>
        <v>0.57867898838271215</v>
      </c>
      <c r="S18" s="70">
        <f t="shared" si="4"/>
        <v>1.4213210116172879</v>
      </c>
      <c r="T18" s="69">
        <f t="shared" si="5"/>
        <v>-0.68312090305377227</v>
      </c>
      <c r="U18" s="70">
        <f t="shared" si="6"/>
        <v>100</v>
      </c>
      <c r="V18" s="26">
        <f t="shared" si="7"/>
        <v>0.81428330919311032</v>
      </c>
      <c r="Z18" t="s">
        <v>356</v>
      </c>
      <c r="AA18" s="77">
        <f>_xlfn.CHISQ.DIST.RT(AA16,AA17)</f>
        <v>0.60587523850831959</v>
      </c>
      <c r="AC18" s="88" t="str">
        <v>Comp_Pricing</v>
      </c>
      <c r="AD18" s="41">
        <v>-3.9592295953662537E-2</v>
      </c>
      <c r="AE18" s="41">
        <v>0.13761237252344449</v>
      </c>
      <c r="AF18" s="41">
        <f t="shared" si="13"/>
        <v>8.2776376134511373E-2</v>
      </c>
      <c r="AG18" s="88">
        <f t="shared" si="14"/>
        <v>0.77356962331593204</v>
      </c>
      <c r="AH18" s="41">
        <f t="shared" si="15"/>
        <v>0.96118123675765132</v>
      </c>
      <c r="AI18" s="41">
        <f>EXP(AD18-AE18*_xlfn.NORM.S.INV(1-$AA$9/2))</f>
        <v>0.73395497814444399</v>
      </c>
      <c r="AJ18" s="41">
        <f>EXP(AD18+AE18*_xlfn.NORM.S.INV(1-$AA$9/2))</f>
        <v>1.2587548247586768</v>
      </c>
      <c r="AQ18">
        <v>0.12057462219870674</v>
      </c>
      <c r="AR18">
        <v>2</v>
      </c>
      <c r="AS18">
        <v>0</v>
      </c>
      <c r="AT18" s="26">
        <f t="shared" si="11"/>
        <v>25</v>
      </c>
      <c r="AU18" s="26">
        <f t="shared" si="12"/>
        <v>3</v>
      </c>
      <c r="AV18" s="26">
        <f t="shared" si="8"/>
        <v>0.7474747474747474</v>
      </c>
      <c r="AW18" s="26">
        <f t="shared" si="9"/>
        <v>0.97029702970297027</v>
      </c>
      <c r="AX18" s="26">
        <f t="shared" si="10"/>
        <v>9.8009800980097556E-3</v>
      </c>
    </row>
    <row r="19" spans="1:50" ht="14.25" x14ac:dyDescent="0.35">
      <c r="A19" s="37">
        <v>5.9</v>
      </c>
      <c r="B19" s="37">
        <v>6.4</v>
      </c>
      <c r="C19" s="37">
        <v>5.5</v>
      </c>
      <c r="D19" s="37">
        <v>8.4</v>
      </c>
      <c r="E19" s="37">
        <v>5.8</v>
      </c>
      <c r="F19" s="38">
        <v>0</v>
      </c>
      <c r="H19">
        <v>6.3</v>
      </c>
      <c r="I19">
        <v>6.8</v>
      </c>
      <c r="J19">
        <v>5.9</v>
      </c>
      <c r="K19">
        <v>8.8000000000000007</v>
      </c>
      <c r="L19">
        <v>6.2</v>
      </c>
      <c r="M19" s="69">
        <v>2</v>
      </c>
      <c r="N19" s="46">
        <v>0</v>
      </c>
      <c r="O19" s="70">
        <f t="shared" si="0"/>
        <v>2</v>
      </c>
      <c r="P19" s="26">
        <f t="shared" si="1"/>
        <v>1</v>
      </c>
      <c r="Q19" s="26">
        <f t="shared" si="2"/>
        <v>0.70977786930201592</v>
      </c>
      <c r="R19" s="69">
        <f t="shared" si="3"/>
        <v>1.4195557386040318</v>
      </c>
      <c r="S19" s="70">
        <f t="shared" si="4"/>
        <v>0.58044426139596816</v>
      </c>
      <c r="T19" s="69">
        <f t="shared" si="5"/>
        <v>-0.68560643607144955</v>
      </c>
      <c r="U19" s="70">
        <f t="shared" si="6"/>
        <v>100</v>
      </c>
      <c r="V19" s="26">
        <f t="shared" si="7"/>
        <v>0.8177829804228296</v>
      </c>
      <c r="Z19" t="s">
        <v>357</v>
      </c>
      <c r="AA19" s="77">
        <f>AA9</f>
        <v>0.05</v>
      </c>
      <c r="AC19" s="87" t="str">
        <v>Flex_Price</v>
      </c>
      <c r="AD19" s="87">
        <v>0.65475602474553263</v>
      </c>
      <c r="AE19" s="87">
        <v>0.19222013129186313</v>
      </c>
      <c r="AF19" s="87">
        <f t="shared" si="13"/>
        <v>11.602758888349449</v>
      </c>
      <c r="AG19" s="87">
        <f t="shared" si="14"/>
        <v>6.5854054712556002E-4</v>
      </c>
      <c r="AH19" s="87">
        <f t="shared" si="15"/>
        <v>1.9246728875321597</v>
      </c>
      <c r="AI19" s="87">
        <f>EXP(AD19-AE19*_xlfn.NORM.S.INV(1-$AA$9/2))</f>
        <v>1.3205013700919173</v>
      </c>
      <c r="AJ19" s="87">
        <f>EXP(AD19+AE19*_xlfn.NORM.S.INV(1-$AA$9/2))</f>
        <v>2.8052721548812389</v>
      </c>
      <c r="AQ19">
        <v>0.12456681267990491</v>
      </c>
      <c r="AR19">
        <v>1</v>
      </c>
      <c r="AS19">
        <v>1</v>
      </c>
      <c r="AT19" s="26">
        <f t="shared" si="11"/>
        <v>26</v>
      </c>
      <c r="AU19" s="26">
        <f t="shared" si="12"/>
        <v>4</v>
      </c>
      <c r="AV19" s="26">
        <f t="shared" si="8"/>
        <v>0.73737373737373735</v>
      </c>
      <c r="AW19" s="26">
        <f t="shared" si="9"/>
        <v>0.96039603960396036</v>
      </c>
      <c r="AX19" s="26">
        <f t="shared" si="10"/>
        <v>9.700970097009657E-3</v>
      </c>
    </row>
    <row r="20" spans="1:50" ht="14.25" x14ac:dyDescent="0.35">
      <c r="A20" s="37">
        <v>5.6</v>
      </c>
      <c r="B20" s="37">
        <v>5.7</v>
      </c>
      <c r="C20" s="37">
        <v>5.6</v>
      </c>
      <c r="D20" s="37">
        <v>9.1</v>
      </c>
      <c r="E20" s="37">
        <v>6</v>
      </c>
      <c r="F20" s="38">
        <v>1</v>
      </c>
      <c r="H20">
        <v>6.4</v>
      </c>
      <c r="I20">
        <v>2.9</v>
      </c>
      <c r="J20">
        <v>5</v>
      </c>
      <c r="K20">
        <v>8.4</v>
      </c>
      <c r="L20">
        <v>3.7</v>
      </c>
      <c r="M20" s="69">
        <v>0</v>
      </c>
      <c r="N20" s="46">
        <v>2</v>
      </c>
      <c r="O20" s="70">
        <f t="shared" si="0"/>
        <v>2</v>
      </c>
      <c r="P20" s="26">
        <f t="shared" si="1"/>
        <v>0</v>
      </c>
      <c r="Q20" s="26">
        <f t="shared" si="2"/>
        <v>2.4306530988236444E-2</v>
      </c>
      <c r="R20" s="69">
        <f t="shared" si="3"/>
        <v>4.8613061976472888E-2</v>
      </c>
      <c r="S20" s="70">
        <f t="shared" si="4"/>
        <v>1.9513869380235271</v>
      </c>
      <c r="T20" s="69">
        <f t="shared" si="5"/>
        <v>-4.9213621068831051E-2</v>
      </c>
      <c r="U20" s="70">
        <f t="shared" si="6"/>
        <v>100</v>
      </c>
      <c r="V20" s="26">
        <f t="shared" si="7"/>
        <v>4.9824113331117081E-2</v>
      </c>
      <c r="Z20" t="s">
        <v>358</v>
      </c>
      <c r="AA20" s="79" t="str">
        <f>IF(AA18&lt;AA19,"yes","no")</f>
        <v>no</v>
      </c>
      <c r="AQ20">
        <v>0.12564574190223743</v>
      </c>
      <c r="AR20">
        <v>1</v>
      </c>
      <c r="AS20">
        <v>1</v>
      </c>
      <c r="AT20" s="26">
        <f t="shared" si="11"/>
        <v>27</v>
      </c>
      <c r="AU20" s="26">
        <f t="shared" si="12"/>
        <v>5</v>
      </c>
      <c r="AV20" s="26">
        <f t="shared" si="8"/>
        <v>0.72727272727272729</v>
      </c>
      <c r="AW20" s="26">
        <f t="shared" si="9"/>
        <v>0.95049504950495045</v>
      </c>
      <c r="AX20" s="26">
        <f t="shared" si="10"/>
        <v>9.6009600960096624E-3</v>
      </c>
    </row>
    <row r="21" spans="1:50" ht="14.25" x14ac:dyDescent="0.35">
      <c r="A21" s="37">
        <v>9.1</v>
      </c>
      <c r="B21" s="37">
        <v>5.3</v>
      </c>
      <c r="C21" s="37">
        <v>7.1</v>
      </c>
      <c r="D21" s="37">
        <v>8.4</v>
      </c>
      <c r="E21" s="37">
        <v>6.1</v>
      </c>
      <c r="F21" s="38">
        <v>1</v>
      </c>
      <c r="H21">
        <v>6.4</v>
      </c>
      <c r="I21">
        <v>3.9</v>
      </c>
      <c r="J21">
        <v>5.3</v>
      </c>
      <c r="K21">
        <v>7.1</v>
      </c>
      <c r="L21">
        <v>6.6</v>
      </c>
      <c r="M21" s="69">
        <v>0</v>
      </c>
      <c r="N21" s="46">
        <v>2</v>
      </c>
      <c r="O21" s="70">
        <f t="shared" si="0"/>
        <v>2</v>
      </c>
      <c r="P21" s="26">
        <f t="shared" si="1"/>
        <v>0</v>
      </c>
      <c r="Q21" s="26">
        <f t="shared" si="2"/>
        <v>0.28745690903502952</v>
      </c>
      <c r="R21" s="69">
        <f t="shared" si="3"/>
        <v>0.57491381807005904</v>
      </c>
      <c r="S21" s="70">
        <f t="shared" si="4"/>
        <v>1.425086181929941</v>
      </c>
      <c r="T21" s="69">
        <f t="shared" si="5"/>
        <v>-0.67782978024151619</v>
      </c>
      <c r="U21" s="70">
        <f t="shared" si="6"/>
        <v>100</v>
      </c>
      <c r="V21" s="26">
        <f t="shared" si="7"/>
        <v>0.80684778978275506</v>
      </c>
      <c r="AQ21">
        <v>0.1513843350914798</v>
      </c>
      <c r="AR21">
        <v>1</v>
      </c>
      <c r="AS21">
        <v>1</v>
      </c>
      <c r="AT21" s="26">
        <f t="shared" si="11"/>
        <v>28</v>
      </c>
      <c r="AU21" s="26">
        <f t="shared" si="12"/>
        <v>6</v>
      </c>
      <c r="AV21" s="26">
        <f t="shared" si="8"/>
        <v>0.71717171717171713</v>
      </c>
      <c r="AW21" s="26">
        <f t="shared" si="9"/>
        <v>0.94059405940594054</v>
      </c>
      <c r="AX21" s="26">
        <f t="shared" si="10"/>
        <v>1.9001900190018916E-2</v>
      </c>
    </row>
    <row r="22" spans="1:50" ht="14.25" x14ac:dyDescent="0.35">
      <c r="A22" s="37">
        <v>5.2</v>
      </c>
      <c r="B22" s="37">
        <v>4.3</v>
      </c>
      <c r="C22" s="37">
        <v>5</v>
      </c>
      <c r="D22" s="37">
        <v>8.4</v>
      </c>
      <c r="E22" s="37">
        <v>4.9000000000000004</v>
      </c>
      <c r="F22" s="38">
        <v>0</v>
      </c>
      <c r="H22">
        <v>6.4</v>
      </c>
      <c r="I22">
        <v>4.7</v>
      </c>
      <c r="J22">
        <v>4.5</v>
      </c>
      <c r="K22">
        <v>8.8000000000000007</v>
      </c>
      <c r="L22">
        <v>4.0999999999999996</v>
      </c>
      <c r="M22" s="69">
        <v>0</v>
      </c>
      <c r="N22" s="46">
        <v>2</v>
      </c>
      <c r="O22" s="70">
        <f t="shared" si="0"/>
        <v>2</v>
      </c>
      <c r="P22" s="26">
        <f t="shared" si="1"/>
        <v>0</v>
      </c>
      <c r="Q22" s="26">
        <f t="shared" si="2"/>
        <v>6.0291983452588481E-2</v>
      </c>
      <c r="R22" s="69">
        <f t="shared" si="3"/>
        <v>0.12058396690517696</v>
      </c>
      <c r="S22" s="70">
        <f t="shared" si="4"/>
        <v>1.8794160330948231</v>
      </c>
      <c r="T22" s="69">
        <f t="shared" si="5"/>
        <v>-0.12437214532986159</v>
      </c>
      <c r="U22" s="70">
        <f t="shared" si="6"/>
        <v>100</v>
      </c>
      <c r="V22" s="26">
        <f t="shared" si="7"/>
        <v>0.12832067491369867</v>
      </c>
      <c r="AQ22">
        <v>0.15316176190664366</v>
      </c>
      <c r="AR22">
        <v>2</v>
      </c>
      <c r="AS22">
        <v>0</v>
      </c>
      <c r="AT22" s="26">
        <f t="shared" si="11"/>
        <v>30</v>
      </c>
      <c r="AU22" s="26">
        <f t="shared" si="12"/>
        <v>6</v>
      </c>
      <c r="AV22" s="26">
        <f t="shared" si="8"/>
        <v>0.69696969696969702</v>
      </c>
      <c r="AW22" s="26">
        <f t="shared" si="9"/>
        <v>0.94059405940594054</v>
      </c>
      <c r="AX22" s="26">
        <f t="shared" si="10"/>
        <v>1.9001900190019124E-2</v>
      </c>
    </row>
    <row r="23" spans="1:50" ht="14.25" x14ac:dyDescent="0.35">
      <c r="A23" s="37">
        <v>9.6</v>
      </c>
      <c r="B23" s="37">
        <v>8.3000000000000007</v>
      </c>
      <c r="C23" s="37">
        <v>7.8</v>
      </c>
      <c r="D23" s="37">
        <v>4.5</v>
      </c>
      <c r="E23" s="37">
        <v>3</v>
      </c>
      <c r="F23" s="38">
        <v>1</v>
      </c>
      <c r="H23">
        <v>6.4</v>
      </c>
      <c r="I23">
        <v>5.7</v>
      </c>
      <c r="J23">
        <v>5.7</v>
      </c>
      <c r="K23">
        <v>8.4</v>
      </c>
      <c r="L23">
        <v>5.8</v>
      </c>
      <c r="M23" s="69">
        <v>0</v>
      </c>
      <c r="N23" s="46">
        <v>2</v>
      </c>
      <c r="O23" s="70">
        <f t="shared" si="0"/>
        <v>2</v>
      </c>
      <c r="P23" s="26">
        <f t="shared" si="1"/>
        <v>0</v>
      </c>
      <c r="Q23" s="26">
        <f t="shared" si="2"/>
        <v>0.47773508756865352</v>
      </c>
      <c r="R23" s="69">
        <f t="shared" si="3"/>
        <v>0.95547017513730703</v>
      </c>
      <c r="S23" s="70">
        <f t="shared" si="4"/>
        <v>1.0445298248626931</v>
      </c>
      <c r="T23" s="69">
        <f t="shared" si="5"/>
        <v>-1.2991606495047321</v>
      </c>
      <c r="U23" s="70">
        <f t="shared" si="6"/>
        <v>100</v>
      </c>
      <c r="V23" s="26">
        <f t="shared" si="7"/>
        <v>1.829474185216122</v>
      </c>
      <c r="AQ23">
        <v>0.16912614414846325</v>
      </c>
      <c r="AR23">
        <v>2</v>
      </c>
      <c r="AS23">
        <v>0</v>
      </c>
      <c r="AT23" s="26">
        <f t="shared" si="11"/>
        <v>32</v>
      </c>
      <c r="AU23" s="26">
        <f t="shared" si="12"/>
        <v>6</v>
      </c>
      <c r="AV23" s="26">
        <f t="shared" si="8"/>
        <v>0.67676767676767668</v>
      </c>
      <c r="AW23" s="26">
        <f t="shared" si="9"/>
        <v>0.94059405940594054</v>
      </c>
      <c r="AX23" s="26">
        <f t="shared" si="10"/>
        <v>1.9001900190018916E-2</v>
      </c>
    </row>
    <row r="24" spans="1:50" ht="14.25" x14ac:dyDescent="0.35">
      <c r="A24" s="37">
        <v>8.6</v>
      </c>
      <c r="B24" s="37">
        <v>7.3</v>
      </c>
      <c r="C24" s="37">
        <v>4.7</v>
      </c>
      <c r="D24" s="37">
        <v>3.7</v>
      </c>
      <c r="E24" s="37">
        <v>3.4</v>
      </c>
      <c r="F24" s="38">
        <v>1</v>
      </c>
      <c r="H24">
        <v>6.5</v>
      </c>
      <c r="I24">
        <v>4.3</v>
      </c>
      <c r="J24">
        <v>3.7</v>
      </c>
      <c r="K24">
        <v>8.5</v>
      </c>
      <c r="L24">
        <v>4.7</v>
      </c>
      <c r="M24" s="69">
        <v>0</v>
      </c>
      <c r="N24" s="46">
        <v>2</v>
      </c>
      <c r="O24" s="70">
        <f t="shared" si="0"/>
        <v>2</v>
      </c>
      <c r="P24" s="26">
        <f t="shared" si="1"/>
        <v>0</v>
      </c>
      <c r="Q24" s="26">
        <f t="shared" si="2"/>
        <v>4.2310186384245115E-2</v>
      </c>
      <c r="R24" s="69">
        <f t="shared" si="3"/>
        <v>8.4620372768490229E-2</v>
      </c>
      <c r="S24" s="70">
        <f t="shared" si="4"/>
        <v>1.9153796272315098</v>
      </c>
      <c r="T24" s="69">
        <f t="shared" si="5"/>
        <v>-8.6462677621705356E-2</v>
      </c>
      <c r="U24" s="70">
        <f t="shared" si="6"/>
        <v>100</v>
      </c>
      <c r="V24" s="26">
        <f t="shared" si="7"/>
        <v>8.8358852277029318E-2</v>
      </c>
      <c r="AQ24">
        <v>0.17658895267673819</v>
      </c>
      <c r="AR24">
        <v>2</v>
      </c>
      <c r="AS24">
        <v>0</v>
      </c>
      <c r="AT24" s="26">
        <f t="shared" si="11"/>
        <v>34</v>
      </c>
      <c r="AU24" s="26">
        <f t="shared" si="12"/>
        <v>6</v>
      </c>
      <c r="AV24" s="26">
        <f t="shared" si="8"/>
        <v>0.65656565656565657</v>
      </c>
      <c r="AW24" s="26">
        <f t="shared" si="9"/>
        <v>0.94059405940594054</v>
      </c>
      <c r="AX24" s="26">
        <f t="shared" si="10"/>
        <v>1.900190019001902E-2</v>
      </c>
    </row>
    <row r="25" spans="1:50" ht="14.25" x14ac:dyDescent="0.35">
      <c r="A25" s="37">
        <v>9.3000000000000007</v>
      </c>
      <c r="B25" s="37">
        <v>7.2</v>
      </c>
      <c r="C25" s="37">
        <v>4.5</v>
      </c>
      <c r="D25" s="37">
        <v>6.2</v>
      </c>
      <c r="E25" s="37">
        <v>4.4000000000000004</v>
      </c>
      <c r="F25" s="38">
        <v>1</v>
      </c>
      <c r="H25">
        <v>6.5</v>
      </c>
      <c r="I25">
        <v>6.3</v>
      </c>
      <c r="J25">
        <v>6</v>
      </c>
      <c r="K25">
        <v>8.6999999999999993</v>
      </c>
      <c r="L25">
        <v>5.6</v>
      </c>
      <c r="M25" s="69">
        <v>1</v>
      </c>
      <c r="N25" s="46">
        <v>1</v>
      </c>
      <c r="O25" s="70">
        <f t="shared" si="0"/>
        <v>2</v>
      </c>
      <c r="P25" s="26">
        <f t="shared" si="1"/>
        <v>0.5</v>
      </c>
      <c r="Q25" s="26">
        <f t="shared" si="2"/>
        <v>0.60859693435202422</v>
      </c>
      <c r="R25" s="69">
        <f t="shared" si="3"/>
        <v>1.2171938687040484</v>
      </c>
      <c r="S25" s="70">
        <f t="shared" si="4"/>
        <v>0.78280613129595156</v>
      </c>
      <c r="T25" s="69">
        <f t="shared" si="5"/>
        <v>-1.4346164702769248</v>
      </c>
      <c r="U25" s="70">
        <f t="shared" si="6"/>
        <v>50</v>
      </c>
      <c r="V25" s="26">
        <f t="shared" si="7"/>
        <v>9.9017314467349432E-2</v>
      </c>
      <c r="AQ25">
        <v>0.18114321448071158</v>
      </c>
      <c r="AR25">
        <v>2</v>
      </c>
      <c r="AS25">
        <v>0</v>
      </c>
      <c r="AT25" s="26">
        <f t="shared" si="11"/>
        <v>36</v>
      </c>
      <c r="AU25" s="26">
        <f t="shared" si="12"/>
        <v>6</v>
      </c>
      <c r="AV25" s="26">
        <f t="shared" si="8"/>
        <v>0.63636363636363635</v>
      </c>
      <c r="AW25" s="26">
        <f t="shared" si="9"/>
        <v>0.94059405940594054</v>
      </c>
      <c r="AX25" s="26">
        <f t="shared" si="10"/>
        <v>1.900190019001902E-2</v>
      </c>
    </row>
    <row r="26" spans="1:50" ht="14.25" x14ac:dyDescent="0.35">
      <c r="A26" s="37">
        <v>6</v>
      </c>
      <c r="B26" s="37">
        <v>5.3</v>
      </c>
      <c r="C26" s="37">
        <v>5.3</v>
      </c>
      <c r="D26" s="37">
        <v>8</v>
      </c>
      <c r="E26" s="37">
        <v>5.3</v>
      </c>
      <c r="F26" s="38">
        <v>0</v>
      </c>
      <c r="H26">
        <v>6.6</v>
      </c>
      <c r="I26">
        <v>4.7</v>
      </c>
      <c r="J26">
        <v>4.8</v>
      </c>
      <c r="K26">
        <v>7.2</v>
      </c>
      <c r="L26">
        <v>3.6</v>
      </c>
      <c r="M26" s="69">
        <v>1</v>
      </c>
      <c r="N26" s="46">
        <v>1</v>
      </c>
      <c r="O26" s="70">
        <f t="shared" si="0"/>
        <v>2</v>
      </c>
      <c r="P26" s="26">
        <f t="shared" si="1"/>
        <v>0.5</v>
      </c>
      <c r="Q26" s="26">
        <f t="shared" si="2"/>
        <v>6.7947531101600053E-2</v>
      </c>
      <c r="R26" s="69">
        <f t="shared" si="3"/>
        <v>0.13589506220320011</v>
      </c>
      <c r="S26" s="70">
        <f t="shared" si="4"/>
        <v>1.8641049377968</v>
      </c>
      <c r="T26" s="69">
        <f t="shared" si="5"/>
        <v>-2.7593856418705833</v>
      </c>
      <c r="U26" s="70">
        <f t="shared" si="6"/>
        <v>50</v>
      </c>
      <c r="V26" s="26">
        <f t="shared" si="7"/>
        <v>5.8950695837025844</v>
      </c>
      <c r="AQ26">
        <v>0.18894518004470212</v>
      </c>
      <c r="AR26">
        <v>2</v>
      </c>
      <c r="AS26">
        <v>0</v>
      </c>
      <c r="AT26" s="26">
        <f t="shared" si="11"/>
        <v>38</v>
      </c>
      <c r="AU26" s="26">
        <f t="shared" si="12"/>
        <v>6</v>
      </c>
      <c r="AV26" s="26">
        <f t="shared" si="8"/>
        <v>0.61616161616161613</v>
      </c>
      <c r="AW26" s="26">
        <f t="shared" si="9"/>
        <v>0.94059405940594054</v>
      </c>
      <c r="AX26" s="26">
        <f t="shared" si="10"/>
        <v>1.9001900190018916E-2</v>
      </c>
    </row>
    <row r="27" spans="1:50" ht="14.25" x14ac:dyDescent="0.35">
      <c r="A27" s="37">
        <v>6.4</v>
      </c>
      <c r="B27" s="37">
        <v>3.9</v>
      </c>
      <c r="C27" s="37">
        <v>5.3</v>
      </c>
      <c r="D27" s="37">
        <v>7.1</v>
      </c>
      <c r="E27" s="37">
        <v>6.6</v>
      </c>
      <c r="F27" s="38">
        <v>0</v>
      </c>
      <c r="H27">
        <v>6.6</v>
      </c>
      <c r="I27">
        <v>5.3</v>
      </c>
      <c r="J27">
        <v>6.6</v>
      </c>
      <c r="K27">
        <v>8.1999999999999993</v>
      </c>
      <c r="L27">
        <v>4.0999999999999996</v>
      </c>
      <c r="M27" s="69">
        <v>0</v>
      </c>
      <c r="N27" s="46">
        <v>2</v>
      </c>
      <c r="O27" s="70">
        <f t="shared" si="0"/>
        <v>2</v>
      </c>
      <c r="P27" s="26">
        <f t="shared" si="1"/>
        <v>0</v>
      </c>
      <c r="Q27" s="26">
        <f t="shared" si="2"/>
        <v>0.35867422230233281</v>
      </c>
      <c r="R27" s="69">
        <f t="shared" si="3"/>
        <v>0.71734844460466562</v>
      </c>
      <c r="S27" s="70">
        <f t="shared" si="4"/>
        <v>1.2826515553953344</v>
      </c>
      <c r="T27" s="69">
        <f t="shared" si="5"/>
        <v>-0.88843543526137336</v>
      </c>
      <c r="U27" s="70">
        <f t="shared" si="6"/>
        <v>100</v>
      </c>
      <c r="V27" s="26">
        <f t="shared" si="7"/>
        <v>1.1185398584474753</v>
      </c>
      <c r="AQ27">
        <v>0.19066590097341513</v>
      </c>
      <c r="AR27">
        <v>2</v>
      </c>
      <c r="AS27">
        <v>0</v>
      </c>
      <c r="AT27" s="26">
        <f t="shared" si="11"/>
        <v>40</v>
      </c>
      <c r="AU27" s="26">
        <f t="shared" si="12"/>
        <v>6</v>
      </c>
      <c r="AV27" s="26">
        <f t="shared" si="8"/>
        <v>0.59595959595959602</v>
      </c>
      <c r="AW27" s="26">
        <f t="shared" si="9"/>
        <v>0.94059405940594054</v>
      </c>
      <c r="AX27" s="26">
        <f t="shared" si="10"/>
        <v>1.9001900190019124E-2</v>
      </c>
    </row>
    <row r="28" spans="1:50" ht="14.25" x14ac:dyDescent="0.35">
      <c r="A28" s="37">
        <v>8.5</v>
      </c>
      <c r="B28" s="37">
        <v>7.6</v>
      </c>
      <c r="C28" s="37">
        <v>3.7</v>
      </c>
      <c r="D28" s="37">
        <v>4.8</v>
      </c>
      <c r="E28" s="37">
        <v>3.8</v>
      </c>
      <c r="F28" s="38">
        <v>1</v>
      </c>
      <c r="H28">
        <v>6.7</v>
      </c>
      <c r="I28">
        <v>4.7</v>
      </c>
      <c r="J28">
        <v>4.8</v>
      </c>
      <c r="K28">
        <v>7.2</v>
      </c>
      <c r="L28">
        <v>3.6</v>
      </c>
      <c r="M28" s="69">
        <v>1</v>
      </c>
      <c r="N28" s="46">
        <v>1</v>
      </c>
      <c r="O28" s="70">
        <f t="shared" si="0"/>
        <v>2</v>
      </c>
      <c r="P28" s="26">
        <f t="shared" si="1"/>
        <v>0.5</v>
      </c>
      <c r="Q28" s="26">
        <f t="shared" si="2"/>
        <v>7.3207009223883679E-2</v>
      </c>
      <c r="R28" s="69">
        <f t="shared" si="3"/>
        <v>0.14641401844776736</v>
      </c>
      <c r="S28" s="70">
        <f t="shared" si="4"/>
        <v>1.8535859815522326</v>
      </c>
      <c r="T28" s="69">
        <f t="shared" si="5"/>
        <v>-2.690489157449397</v>
      </c>
      <c r="U28" s="70">
        <f t="shared" si="6"/>
        <v>50</v>
      </c>
      <c r="V28" s="26">
        <f t="shared" si="7"/>
        <v>5.3694418961047612</v>
      </c>
      <c r="AQ28">
        <v>0.20963072938677457</v>
      </c>
      <c r="AR28">
        <v>2</v>
      </c>
      <c r="AS28">
        <v>0</v>
      </c>
      <c r="AT28" s="26">
        <f t="shared" si="11"/>
        <v>42</v>
      </c>
      <c r="AU28" s="26">
        <f t="shared" si="12"/>
        <v>6</v>
      </c>
      <c r="AV28" s="26">
        <f t="shared" si="8"/>
        <v>0.57575757575757569</v>
      </c>
      <c r="AW28" s="26">
        <f t="shared" si="9"/>
        <v>0.94059405940594054</v>
      </c>
      <c r="AX28" s="26">
        <f t="shared" si="10"/>
        <v>1.9001900190018916E-2</v>
      </c>
    </row>
    <row r="29" spans="1:50" ht="14.25" x14ac:dyDescent="0.35">
      <c r="A29" s="37">
        <v>7</v>
      </c>
      <c r="B29" s="37">
        <v>4.8</v>
      </c>
      <c r="C29" s="37">
        <v>4.2</v>
      </c>
      <c r="D29" s="37">
        <v>9</v>
      </c>
      <c r="E29" s="37">
        <v>5.2</v>
      </c>
      <c r="F29" s="38">
        <v>0</v>
      </c>
      <c r="H29">
        <v>6.7</v>
      </c>
      <c r="I29">
        <v>5.0999999999999996</v>
      </c>
      <c r="J29">
        <v>4.9000000000000004</v>
      </c>
      <c r="K29">
        <v>9.1999999999999993</v>
      </c>
      <c r="L29">
        <v>4.5</v>
      </c>
      <c r="M29" s="69">
        <v>0</v>
      </c>
      <c r="N29" s="46">
        <v>2</v>
      </c>
      <c r="O29" s="70">
        <f t="shared" si="0"/>
        <v>2</v>
      </c>
      <c r="P29" s="26">
        <f t="shared" si="1"/>
        <v>0</v>
      </c>
      <c r="Q29" s="26">
        <f t="shared" si="2"/>
        <v>0.15316176190664366</v>
      </c>
      <c r="R29" s="69">
        <f t="shared" si="3"/>
        <v>0.30632352381328731</v>
      </c>
      <c r="S29" s="70">
        <f t="shared" si="4"/>
        <v>1.6936764761867127</v>
      </c>
      <c r="T29" s="69">
        <f t="shared" si="5"/>
        <v>-0.33249116949943675</v>
      </c>
      <c r="U29" s="70">
        <f t="shared" si="6"/>
        <v>100</v>
      </c>
      <c r="V29" s="26">
        <f t="shared" si="7"/>
        <v>0.36172613615437366</v>
      </c>
      <c r="AQ29">
        <v>0.21905815793091232</v>
      </c>
      <c r="AR29">
        <v>2</v>
      </c>
      <c r="AS29">
        <v>0</v>
      </c>
      <c r="AT29" s="26">
        <f t="shared" si="11"/>
        <v>44</v>
      </c>
      <c r="AU29" s="26">
        <f t="shared" si="12"/>
        <v>6</v>
      </c>
      <c r="AV29" s="26">
        <f t="shared" si="8"/>
        <v>0.55555555555555558</v>
      </c>
      <c r="AW29" s="26">
        <f t="shared" si="9"/>
        <v>0.94059405940594054</v>
      </c>
      <c r="AX29" s="26">
        <f t="shared" si="10"/>
        <v>1.900190019001902E-2</v>
      </c>
    </row>
    <row r="30" spans="1:50" ht="14.25" x14ac:dyDescent="0.35">
      <c r="A30" s="37">
        <v>8.5</v>
      </c>
      <c r="B30" s="37">
        <v>7.6</v>
      </c>
      <c r="C30" s="37">
        <v>3.7</v>
      </c>
      <c r="D30" s="37">
        <v>4.8</v>
      </c>
      <c r="E30" s="37">
        <v>3.8</v>
      </c>
      <c r="F30" s="38">
        <v>0</v>
      </c>
      <c r="H30">
        <v>6.7</v>
      </c>
      <c r="I30">
        <v>5.4</v>
      </c>
      <c r="J30">
        <v>6.8</v>
      </c>
      <c r="K30">
        <v>8.4</v>
      </c>
      <c r="L30">
        <v>4.3</v>
      </c>
      <c r="M30" s="69">
        <v>1</v>
      </c>
      <c r="N30" s="46">
        <v>1</v>
      </c>
      <c r="O30" s="70">
        <f t="shared" si="0"/>
        <v>2</v>
      </c>
      <c r="P30" s="26">
        <f t="shared" si="1"/>
        <v>0.5</v>
      </c>
      <c r="Q30" s="26">
        <f t="shared" si="2"/>
        <v>0.45925103784866755</v>
      </c>
      <c r="R30" s="69">
        <f t="shared" si="3"/>
        <v>0.91850207569733511</v>
      </c>
      <c r="S30" s="70">
        <f t="shared" si="4"/>
        <v>1.0814979243026648</v>
      </c>
      <c r="T30" s="69">
        <f t="shared" si="5"/>
        <v>-1.3929584284392438</v>
      </c>
      <c r="U30" s="70">
        <f t="shared" si="6"/>
        <v>50</v>
      </c>
      <c r="V30" s="26">
        <f t="shared" si="7"/>
        <v>1.3372643246464954E-2</v>
      </c>
      <c r="AQ30">
        <v>0.2596073403206538</v>
      </c>
      <c r="AR30">
        <v>2</v>
      </c>
      <c r="AS30">
        <v>0</v>
      </c>
      <c r="AT30" s="26">
        <f t="shared" si="11"/>
        <v>46</v>
      </c>
      <c r="AU30" s="26">
        <f t="shared" si="12"/>
        <v>6</v>
      </c>
      <c r="AV30" s="26">
        <f t="shared" si="8"/>
        <v>0.53535353535353536</v>
      </c>
      <c r="AW30" s="26">
        <f t="shared" si="9"/>
        <v>0.94059405940594054</v>
      </c>
      <c r="AX30" s="26">
        <f t="shared" si="10"/>
        <v>1.900190019001902E-2</v>
      </c>
    </row>
    <row r="31" spans="1:50" ht="14.25" x14ac:dyDescent="0.35">
      <c r="A31" s="37">
        <v>7.6</v>
      </c>
      <c r="B31" s="37">
        <v>4.2</v>
      </c>
      <c r="C31" s="37">
        <v>4.5999999999999996</v>
      </c>
      <c r="D31" s="37">
        <v>7.7</v>
      </c>
      <c r="E31" s="37">
        <v>5.5</v>
      </c>
      <c r="F31" s="38">
        <v>0</v>
      </c>
      <c r="H31">
        <v>6.7</v>
      </c>
      <c r="I31">
        <v>6.3</v>
      </c>
      <c r="J31">
        <v>4.5</v>
      </c>
      <c r="K31">
        <v>5</v>
      </c>
      <c r="L31">
        <v>2.6</v>
      </c>
      <c r="M31" s="69">
        <v>0</v>
      </c>
      <c r="N31" s="46">
        <v>2</v>
      </c>
      <c r="O31" s="70">
        <f t="shared" si="0"/>
        <v>2</v>
      </c>
      <c r="P31" s="26">
        <f t="shared" si="1"/>
        <v>0</v>
      </c>
      <c r="Q31" s="26">
        <f t="shared" si="2"/>
        <v>8.5292113274515177E-2</v>
      </c>
      <c r="R31" s="69">
        <f t="shared" si="3"/>
        <v>0.17058422654903035</v>
      </c>
      <c r="S31" s="70">
        <f t="shared" si="4"/>
        <v>1.8294157734509697</v>
      </c>
      <c r="T31" s="69">
        <f t="shared" si="5"/>
        <v>-0.17830102831584818</v>
      </c>
      <c r="U31" s="70">
        <f t="shared" si="6"/>
        <v>100</v>
      </c>
      <c r="V31" s="26">
        <f t="shared" si="7"/>
        <v>0.18649038564617162</v>
      </c>
      <c r="AQ31">
        <v>0.27262475444550449</v>
      </c>
      <c r="AR31">
        <v>2</v>
      </c>
      <c r="AS31">
        <v>0</v>
      </c>
      <c r="AT31" s="26">
        <f t="shared" si="11"/>
        <v>48</v>
      </c>
      <c r="AU31" s="26">
        <f t="shared" si="12"/>
        <v>6</v>
      </c>
      <c r="AV31" s="26">
        <f t="shared" si="8"/>
        <v>0.51515151515151514</v>
      </c>
      <c r="AW31" s="26">
        <f t="shared" si="9"/>
        <v>0.94059405940594054</v>
      </c>
      <c r="AX31" s="26">
        <f t="shared" si="10"/>
        <v>1.900190019001902E-2</v>
      </c>
    </row>
    <row r="32" spans="1:50" ht="14.25" x14ac:dyDescent="0.35">
      <c r="A32" s="37">
        <v>6.9</v>
      </c>
      <c r="B32" s="37">
        <v>6.4</v>
      </c>
      <c r="C32" s="37">
        <v>4.7</v>
      </c>
      <c r="D32" s="37">
        <v>5.2</v>
      </c>
      <c r="E32" s="37">
        <v>2.7</v>
      </c>
      <c r="F32" s="38">
        <v>0</v>
      </c>
      <c r="H32">
        <v>6.9</v>
      </c>
      <c r="I32">
        <v>2.2999999999999998</v>
      </c>
      <c r="J32">
        <v>5.4</v>
      </c>
      <c r="K32">
        <v>8.9</v>
      </c>
      <c r="L32">
        <v>4.2</v>
      </c>
      <c r="M32" s="69">
        <v>1</v>
      </c>
      <c r="N32" s="46">
        <v>1</v>
      </c>
      <c r="O32" s="70">
        <f t="shared" si="0"/>
        <v>2</v>
      </c>
      <c r="P32" s="26">
        <f t="shared" si="1"/>
        <v>0.5</v>
      </c>
      <c r="Q32" s="26">
        <f t="shared" si="2"/>
        <v>4.5775129145917234E-2</v>
      </c>
      <c r="R32" s="69">
        <f t="shared" si="3"/>
        <v>9.1550258291834469E-2</v>
      </c>
      <c r="S32" s="70">
        <f t="shared" si="4"/>
        <v>1.9084497417081656</v>
      </c>
      <c r="T32" s="69">
        <f t="shared" si="5"/>
        <v>-3.1308702887320994</v>
      </c>
      <c r="U32" s="70">
        <f t="shared" si="6"/>
        <v>50</v>
      </c>
      <c r="V32" s="26">
        <f t="shared" si="7"/>
        <v>9.4469475870063668</v>
      </c>
      <c r="AQ32">
        <v>0.28745690903502952</v>
      </c>
      <c r="AR32">
        <v>2</v>
      </c>
      <c r="AS32">
        <v>0</v>
      </c>
      <c r="AT32" s="26">
        <f t="shared" si="11"/>
        <v>50</v>
      </c>
      <c r="AU32" s="26">
        <f t="shared" si="12"/>
        <v>6</v>
      </c>
      <c r="AV32" s="26">
        <f t="shared" si="8"/>
        <v>0.49494949494949492</v>
      </c>
      <c r="AW32" s="26">
        <f t="shared" si="9"/>
        <v>0.94059405940594054</v>
      </c>
      <c r="AX32" s="26">
        <f t="shared" si="10"/>
        <v>1.900190019001902E-2</v>
      </c>
    </row>
    <row r="33" spans="1:50" ht="14.25" x14ac:dyDescent="0.35">
      <c r="A33" s="37">
        <v>8.1</v>
      </c>
      <c r="B33" s="37">
        <v>5.0999999999999996</v>
      </c>
      <c r="C33" s="37">
        <v>3.8</v>
      </c>
      <c r="D33" s="37">
        <v>6.6</v>
      </c>
      <c r="E33" s="37">
        <v>3.5</v>
      </c>
      <c r="F33" s="38">
        <v>0</v>
      </c>
      <c r="H33">
        <v>6.9</v>
      </c>
      <c r="I33">
        <v>6.4</v>
      </c>
      <c r="J33">
        <v>4.7</v>
      </c>
      <c r="K33">
        <v>5.2</v>
      </c>
      <c r="L33">
        <v>2.7</v>
      </c>
      <c r="M33" s="69">
        <v>1</v>
      </c>
      <c r="N33" s="46">
        <v>1</v>
      </c>
      <c r="O33" s="70">
        <f t="shared" si="0"/>
        <v>2</v>
      </c>
      <c r="P33" s="26">
        <f t="shared" si="1"/>
        <v>0.5</v>
      </c>
      <c r="Q33" s="26">
        <f t="shared" si="2"/>
        <v>0.12564574190223743</v>
      </c>
      <c r="R33" s="69">
        <f t="shared" si="3"/>
        <v>0.25129148380447486</v>
      </c>
      <c r="S33" s="70">
        <f t="shared" si="4"/>
        <v>1.7487085161955251</v>
      </c>
      <c r="T33" s="69">
        <f t="shared" si="5"/>
        <v>-2.2085585599475053</v>
      </c>
      <c r="U33" s="70">
        <f t="shared" si="6"/>
        <v>50</v>
      </c>
      <c r="V33" s="26">
        <f t="shared" si="7"/>
        <v>2.5512930499314459</v>
      </c>
      <c r="AQ33">
        <v>0.28933949419135607</v>
      </c>
      <c r="AR33">
        <v>2</v>
      </c>
      <c r="AS33">
        <v>0</v>
      </c>
      <c r="AT33" s="26">
        <f t="shared" si="11"/>
        <v>52</v>
      </c>
      <c r="AU33" s="26">
        <f t="shared" si="12"/>
        <v>6</v>
      </c>
      <c r="AV33" s="26">
        <f t="shared" si="8"/>
        <v>0.4747474747474747</v>
      </c>
      <c r="AW33" s="26">
        <f t="shared" si="9"/>
        <v>0.94059405940594054</v>
      </c>
      <c r="AX33" s="26">
        <f t="shared" si="10"/>
        <v>9.500950095009458E-3</v>
      </c>
    </row>
    <row r="34" spans="1:50" ht="14.25" x14ac:dyDescent="0.35">
      <c r="A34" s="37">
        <v>6.7</v>
      </c>
      <c r="B34" s="37">
        <v>5.0999999999999996</v>
      </c>
      <c r="C34" s="37">
        <v>4.9000000000000004</v>
      </c>
      <c r="D34" s="37">
        <v>9.1999999999999993</v>
      </c>
      <c r="E34" s="37">
        <v>4.5</v>
      </c>
      <c r="F34" s="38">
        <v>0</v>
      </c>
      <c r="H34">
        <v>7</v>
      </c>
      <c r="I34">
        <v>4.8</v>
      </c>
      <c r="J34">
        <v>4.2</v>
      </c>
      <c r="K34">
        <v>9</v>
      </c>
      <c r="L34">
        <v>5.2</v>
      </c>
      <c r="M34" s="69">
        <v>1</v>
      </c>
      <c r="N34" s="46">
        <v>1</v>
      </c>
      <c r="O34" s="70">
        <f t="shared" si="0"/>
        <v>2</v>
      </c>
      <c r="P34" s="26">
        <f t="shared" si="1"/>
        <v>0.5</v>
      </c>
      <c r="Q34" s="26">
        <f t="shared" si="2"/>
        <v>0.1513843350914798</v>
      </c>
      <c r="R34" s="69">
        <f t="shared" si="3"/>
        <v>0.30276867018295961</v>
      </c>
      <c r="S34" s="70">
        <f t="shared" si="4"/>
        <v>1.6972313298170403</v>
      </c>
      <c r="T34" s="69">
        <f t="shared" si="5"/>
        <v>-2.052082297038972</v>
      </c>
      <c r="U34" s="70">
        <f t="shared" si="6"/>
        <v>50</v>
      </c>
      <c r="V34" s="26">
        <f t="shared" si="7"/>
        <v>1.8920465180662984</v>
      </c>
      <c r="AQ34">
        <v>0.29217146904153835</v>
      </c>
      <c r="AR34">
        <v>1</v>
      </c>
      <c r="AS34">
        <v>1</v>
      </c>
      <c r="AT34" s="26">
        <f t="shared" si="11"/>
        <v>53</v>
      </c>
      <c r="AU34" s="26">
        <f t="shared" si="12"/>
        <v>7</v>
      </c>
      <c r="AV34" s="26">
        <f t="shared" si="8"/>
        <v>0.46464646464646464</v>
      </c>
      <c r="AW34" s="26">
        <f t="shared" si="9"/>
        <v>0.93069306930693063</v>
      </c>
      <c r="AX34" s="26">
        <f t="shared" si="10"/>
        <v>1.8801880188018819E-2</v>
      </c>
    </row>
    <row r="35" spans="1:50" ht="14.25" x14ac:dyDescent="0.35">
      <c r="A35" s="37">
        <v>8</v>
      </c>
      <c r="B35" s="37">
        <v>4.5999999999999996</v>
      </c>
      <c r="C35" s="37">
        <v>4.7</v>
      </c>
      <c r="D35" s="37">
        <v>8.6999999999999993</v>
      </c>
      <c r="E35" s="37">
        <v>6.6</v>
      </c>
      <c r="F35" s="38">
        <v>1</v>
      </c>
      <c r="H35">
        <v>7.1</v>
      </c>
      <c r="I35">
        <v>3.3</v>
      </c>
      <c r="J35">
        <v>4.5</v>
      </c>
      <c r="K35">
        <v>9.9</v>
      </c>
      <c r="L35">
        <v>4</v>
      </c>
      <c r="M35" s="69">
        <v>0</v>
      </c>
      <c r="N35" s="46">
        <v>2</v>
      </c>
      <c r="O35" s="70">
        <f t="shared" si="0"/>
        <v>2</v>
      </c>
      <c r="P35" s="26">
        <f t="shared" si="1"/>
        <v>0</v>
      </c>
      <c r="Q35" s="26">
        <f t="shared" si="2"/>
        <v>4.1559779090746429E-2</v>
      </c>
      <c r="R35" s="69">
        <f t="shared" si="3"/>
        <v>8.3119558181492859E-2</v>
      </c>
      <c r="S35" s="70">
        <f t="shared" si="4"/>
        <v>1.916880441818507</v>
      </c>
      <c r="T35" s="69">
        <f t="shared" si="5"/>
        <v>-8.4896171553032834E-2</v>
      </c>
      <c r="U35" s="70">
        <f t="shared" si="6"/>
        <v>100</v>
      </c>
      <c r="V35" s="26">
        <f t="shared" si="7"/>
        <v>8.6723779290730274E-2</v>
      </c>
      <c r="AQ35">
        <v>0.29978040597496419</v>
      </c>
      <c r="AR35">
        <v>2</v>
      </c>
      <c r="AS35">
        <v>0</v>
      </c>
      <c r="AT35" s="26">
        <f t="shared" si="11"/>
        <v>55</v>
      </c>
      <c r="AU35" s="26">
        <f t="shared" si="12"/>
        <v>7</v>
      </c>
      <c r="AV35" s="26">
        <f t="shared" si="8"/>
        <v>0.44444444444444442</v>
      </c>
      <c r="AW35" s="26">
        <f t="shared" si="9"/>
        <v>0.93069306930693063</v>
      </c>
      <c r="AX35" s="26">
        <f t="shared" si="10"/>
        <v>9.4009400940093576E-3</v>
      </c>
    </row>
    <row r="36" spans="1:50" ht="14.25" x14ac:dyDescent="0.35">
      <c r="A36" s="37">
        <v>6.7</v>
      </c>
      <c r="B36" s="37">
        <v>5.4</v>
      </c>
      <c r="C36" s="37">
        <v>6.8</v>
      </c>
      <c r="D36" s="37">
        <v>8.4</v>
      </c>
      <c r="E36" s="37">
        <v>4.3</v>
      </c>
      <c r="F36" s="38">
        <v>0</v>
      </c>
      <c r="H36">
        <v>7.1</v>
      </c>
      <c r="I36">
        <v>5</v>
      </c>
      <c r="J36">
        <v>5.9</v>
      </c>
      <c r="K36">
        <v>7.8</v>
      </c>
      <c r="L36">
        <v>3.1</v>
      </c>
      <c r="M36" s="69">
        <v>0</v>
      </c>
      <c r="N36" s="46">
        <v>2</v>
      </c>
      <c r="O36" s="70">
        <f t="shared" si="0"/>
        <v>2</v>
      </c>
      <c r="P36" s="26">
        <f t="shared" si="1"/>
        <v>0</v>
      </c>
      <c r="Q36" s="26">
        <f t="shared" si="2"/>
        <v>0.17658895267673819</v>
      </c>
      <c r="R36" s="69">
        <f t="shared" si="3"/>
        <v>0.35317790535347637</v>
      </c>
      <c r="S36" s="70">
        <f t="shared" si="4"/>
        <v>1.6468220946465237</v>
      </c>
      <c r="T36" s="69">
        <f t="shared" si="5"/>
        <v>-0.38859950604235421</v>
      </c>
      <c r="U36" s="70">
        <f t="shared" si="6"/>
        <v>100</v>
      </c>
      <c r="V36" s="26">
        <f t="shared" si="7"/>
        <v>0.42892053306982497</v>
      </c>
      <c r="AQ36">
        <v>0.31049300587674322</v>
      </c>
      <c r="AR36">
        <v>1</v>
      </c>
      <c r="AS36">
        <v>1</v>
      </c>
      <c r="AT36" s="26">
        <f t="shared" si="11"/>
        <v>56</v>
      </c>
      <c r="AU36" s="26">
        <f t="shared" si="12"/>
        <v>8</v>
      </c>
      <c r="AV36" s="26">
        <f t="shared" si="8"/>
        <v>0.43434343434343436</v>
      </c>
      <c r="AW36" s="26">
        <f t="shared" si="9"/>
        <v>0.92079207920792083</v>
      </c>
      <c r="AX36" s="26">
        <f t="shared" si="10"/>
        <v>9.3009300930093613E-3</v>
      </c>
    </row>
    <row r="37" spans="1:50" ht="14.25" x14ac:dyDescent="0.35">
      <c r="A37" s="37">
        <v>8.6999999999999993</v>
      </c>
      <c r="B37" s="37">
        <v>6.1</v>
      </c>
      <c r="C37" s="37">
        <v>2.9</v>
      </c>
      <c r="D37" s="37">
        <v>5.6</v>
      </c>
      <c r="E37" s="37">
        <v>2.9</v>
      </c>
      <c r="F37" s="38">
        <v>0</v>
      </c>
      <c r="H37">
        <v>7.2</v>
      </c>
      <c r="I37">
        <v>3.4</v>
      </c>
      <c r="J37">
        <v>4.7</v>
      </c>
      <c r="K37">
        <v>10</v>
      </c>
      <c r="L37">
        <v>4.0999999999999996</v>
      </c>
      <c r="M37" s="69">
        <v>0</v>
      </c>
      <c r="N37" s="46">
        <v>2</v>
      </c>
      <c r="O37" s="70">
        <f t="shared" si="0"/>
        <v>2</v>
      </c>
      <c r="P37" s="26">
        <f t="shared" si="1"/>
        <v>0</v>
      </c>
      <c r="Q37" s="26">
        <f t="shared" si="2"/>
        <v>5.8308720329845236E-2</v>
      </c>
      <c r="R37" s="69">
        <f t="shared" si="3"/>
        <v>0.11661744065969047</v>
      </c>
      <c r="S37" s="70">
        <f t="shared" si="4"/>
        <v>1.8833825593403095</v>
      </c>
      <c r="T37" s="69">
        <f t="shared" si="5"/>
        <v>-0.12015557341694004</v>
      </c>
      <c r="U37" s="70">
        <f t="shared" si="6"/>
        <v>100</v>
      </c>
      <c r="V37" s="26">
        <f t="shared" si="7"/>
        <v>0.12383829305559454</v>
      </c>
      <c r="AQ37">
        <v>0.32452905183373792</v>
      </c>
      <c r="AR37">
        <v>1</v>
      </c>
      <c r="AS37">
        <v>1</v>
      </c>
      <c r="AT37" s="26">
        <f t="shared" si="11"/>
        <v>57</v>
      </c>
      <c r="AU37" s="26">
        <f t="shared" si="12"/>
        <v>9</v>
      </c>
      <c r="AV37" s="26">
        <f t="shared" si="8"/>
        <v>0.4242424242424242</v>
      </c>
      <c r="AW37" s="26">
        <f t="shared" si="9"/>
        <v>0.91089108910891092</v>
      </c>
      <c r="AX37" s="26">
        <f t="shared" si="10"/>
        <v>9.2009200920091586E-3</v>
      </c>
    </row>
    <row r="38" spans="1:50" ht="14.25" x14ac:dyDescent="0.35">
      <c r="A38" s="37">
        <v>9</v>
      </c>
      <c r="B38" s="37">
        <v>6</v>
      </c>
      <c r="C38" s="37">
        <v>4.5</v>
      </c>
      <c r="D38" s="37">
        <v>6.8</v>
      </c>
      <c r="E38" s="37">
        <v>3.5</v>
      </c>
      <c r="F38" s="38">
        <v>1</v>
      </c>
      <c r="H38">
        <v>7.3</v>
      </c>
      <c r="I38">
        <v>5.2</v>
      </c>
      <c r="J38">
        <v>6.1</v>
      </c>
      <c r="K38">
        <v>8</v>
      </c>
      <c r="L38">
        <v>3.3</v>
      </c>
      <c r="M38" s="69">
        <v>0</v>
      </c>
      <c r="N38" s="46">
        <v>2</v>
      </c>
      <c r="O38" s="70">
        <f t="shared" si="0"/>
        <v>2</v>
      </c>
      <c r="P38" s="26">
        <f t="shared" si="1"/>
        <v>0</v>
      </c>
      <c r="Q38" s="26">
        <f t="shared" si="2"/>
        <v>0.27262475444550449</v>
      </c>
      <c r="R38" s="69">
        <f t="shared" si="3"/>
        <v>0.54524950889100898</v>
      </c>
      <c r="S38" s="70">
        <f t="shared" si="4"/>
        <v>1.454750491108991</v>
      </c>
      <c r="T38" s="69">
        <f t="shared" si="5"/>
        <v>-0.63662555683080457</v>
      </c>
      <c r="U38" s="70">
        <f t="shared" si="6"/>
        <v>100</v>
      </c>
      <c r="V38" s="26">
        <f t="shared" si="7"/>
        <v>0.74961240738314139</v>
      </c>
      <c r="AQ38">
        <v>0.33077052620324421</v>
      </c>
      <c r="AR38">
        <v>1</v>
      </c>
      <c r="AS38">
        <v>1</v>
      </c>
      <c r="AT38" s="26">
        <f t="shared" si="11"/>
        <v>58</v>
      </c>
      <c r="AU38" s="26">
        <f t="shared" si="12"/>
        <v>10</v>
      </c>
      <c r="AV38" s="26">
        <f t="shared" si="8"/>
        <v>0.41414141414141414</v>
      </c>
      <c r="AW38" s="26">
        <f t="shared" si="9"/>
        <v>0.90099009900990101</v>
      </c>
      <c r="AX38" s="26">
        <f t="shared" si="10"/>
        <v>0</v>
      </c>
    </row>
    <row r="39" spans="1:50" ht="14.25" x14ac:dyDescent="0.35">
      <c r="A39" s="37">
        <v>9.6</v>
      </c>
      <c r="B39" s="37">
        <v>7.7</v>
      </c>
      <c r="C39" s="37">
        <v>5.5</v>
      </c>
      <c r="D39" s="37">
        <v>7.7</v>
      </c>
      <c r="E39" s="37">
        <v>4.5999999999999996</v>
      </c>
      <c r="F39" s="38">
        <v>1</v>
      </c>
      <c r="H39">
        <v>7.4</v>
      </c>
      <c r="I39">
        <v>4.4000000000000004</v>
      </c>
      <c r="J39">
        <v>4.8</v>
      </c>
      <c r="K39">
        <v>7.2</v>
      </c>
      <c r="L39">
        <v>5.6</v>
      </c>
      <c r="M39" s="69">
        <v>0</v>
      </c>
      <c r="N39" s="46">
        <v>2</v>
      </c>
      <c r="O39" s="70">
        <f t="shared" si="0"/>
        <v>2</v>
      </c>
      <c r="P39" s="26">
        <f t="shared" si="1"/>
        <v>0</v>
      </c>
      <c r="Q39" s="26">
        <f t="shared" si="2"/>
        <v>0.29978040597496419</v>
      </c>
      <c r="R39" s="69">
        <f t="shared" si="3"/>
        <v>0.59956081194992839</v>
      </c>
      <c r="S39" s="70">
        <f t="shared" si="4"/>
        <v>1.4004391880500715</v>
      </c>
      <c r="T39" s="69">
        <f t="shared" si="5"/>
        <v>-0.71272257476808365</v>
      </c>
      <c r="U39" s="70">
        <f t="shared" si="6"/>
        <v>100</v>
      </c>
      <c r="V39" s="26">
        <f t="shared" si="7"/>
        <v>0.8562468360868114</v>
      </c>
      <c r="AQ39">
        <v>0.34401879575075306</v>
      </c>
      <c r="AR39">
        <v>0</v>
      </c>
      <c r="AS39">
        <v>2</v>
      </c>
      <c r="AT39" s="26">
        <f t="shared" si="11"/>
        <v>58</v>
      </c>
      <c r="AU39" s="26">
        <f t="shared" si="12"/>
        <v>12</v>
      </c>
      <c r="AV39" s="26">
        <f t="shared" si="8"/>
        <v>0.41414141414141414</v>
      </c>
      <c r="AW39" s="26">
        <f t="shared" si="9"/>
        <v>0.88118811881188119</v>
      </c>
      <c r="AX39" s="26">
        <f t="shared" si="10"/>
        <v>1.7801780178017819E-2</v>
      </c>
    </row>
    <row r="40" spans="1:50" ht="14.25" x14ac:dyDescent="0.35">
      <c r="A40" s="37">
        <v>8.1999999999999993</v>
      </c>
      <c r="B40" s="37">
        <v>4.9000000000000004</v>
      </c>
      <c r="C40" s="37">
        <v>5</v>
      </c>
      <c r="D40" s="37">
        <v>9</v>
      </c>
      <c r="E40" s="37">
        <v>6.9</v>
      </c>
      <c r="F40" s="38">
        <v>0</v>
      </c>
      <c r="H40">
        <v>7.4</v>
      </c>
      <c r="I40">
        <v>7.2</v>
      </c>
      <c r="J40">
        <v>6.9</v>
      </c>
      <c r="K40">
        <v>9.6</v>
      </c>
      <c r="L40">
        <v>6.5</v>
      </c>
      <c r="M40" s="69">
        <v>2</v>
      </c>
      <c r="N40" s="46">
        <v>0</v>
      </c>
      <c r="O40" s="70">
        <f t="shared" si="0"/>
        <v>2</v>
      </c>
      <c r="P40" s="26">
        <f t="shared" si="1"/>
        <v>1</v>
      </c>
      <c r="Q40" s="26">
        <f t="shared" si="2"/>
        <v>0.95043802716512649</v>
      </c>
      <c r="R40" s="69">
        <f t="shared" si="3"/>
        <v>1.900876054330253</v>
      </c>
      <c r="S40" s="70">
        <f t="shared" si="4"/>
        <v>9.9123945669747027E-2</v>
      </c>
      <c r="T40" s="69">
        <f t="shared" si="5"/>
        <v>-0.10166463885277385</v>
      </c>
      <c r="U40" s="70">
        <f t="shared" si="6"/>
        <v>100</v>
      </c>
      <c r="V40" s="26">
        <f t="shared" si="7"/>
        <v>0.10429290793993611</v>
      </c>
      <c r="AQ40">
        <v>0.35380337175443594</v>
      </c>
      <c r="AR40">
        <v>2</v>
      </c>
      <c r="AS40">
        <v>0</v>
      </c>
      <c r="AT40" s="26">
        <f t="shared" si="11"/>
        <v>60</v>
      </c>
      <c r="AU40" s="26">
        <f t="shared" si="12"/>
        <v>12</v>
      </c>
      <c r="AV40" s="26">
        <f t="shared" si="8"/>
        <v>0.39393939393939392</v>
      </c>
      <c r="AW40" s="26">
        <f t="shared" si="9"/>
        <v>0.88118811881188119</v>
      </c>
      <c r="AX40" s="26">
        <f t="shared" si="10"/>
        <v>1.7801780178017819E-2</v>
      </c>
    </row>
    <row r="41" spans="1:50" ht="14.25" x14ac:dyDescent="0.35">
      <c r="A41" s="37">
        <v>6.1</v>
      </c>
      <c r="B41" s="37">
        <v>3.9</v>
      </c>
      <c r="C41" s="37">
        <v>6.4</v>
      </c>
      <c r="D41" s="37">
        <v>8.1999999999999993</v>
      </c>
      <c r="E41" s="37">
        <v>4.9000000000000004</v>
      </c>
      <c r="F41" s="38">
        <v>0</v>
      </c>
      <c r="H41">
        <v>7.5</v>
      </c>
      <c r="I41">
        <v>4.0999999999999996</v>
      </c>
      <c r="J41">
        <v>4.5</v>
      </c>
      <c r="K41">
        <v>7.6</v>
      </c>
      <c r="L41">
        <v>5.4</v>
      </c>
      <c r="M41" s="69">
        <v>0</v>
      </c>
      <c r="N41" s="46">
        <v>2</v>
      </c>
      <c r="O41" s="70">
        <f t="shared" si="0"/>
        <v>2</v>
      </c>
      <c r="P41" s="26">
        <f t="shared" si="1"/>
        <v>0</v>
      </c>
      <c r="Q41" s="26">
        <f t="shared" si="2"/>
        <v>0.20963072938677457</v>
      </c>
      <c r="R41" s="69">
        <f t="shared" si="3"/>
        <v>0.41926145877354914</v>
      </c>
      <c r="S41" s="70">
        <f t="shared" si="4"/>
        <v>1.580738541226451</v>
      </c>
      <c r="T41" s="69">
        <f t="shared" si="5"/>
        <v>-0.47051002315399931</v>
      </c>
      <c r="U41" s="70">
        <f t="shared" si="6"/>
        <v>100</v>
      </c>
      <c r="V41" s="26">
        <f t="shared" si="7"/>
        <v>0.53046275249068808</v>
      </c>
      <c r="AQ41">
        <v>0.35867422230233281</v>
      </c>
      <c r="AR41">
        <v>2</v>
      </c>
      <c r="AS41">
        <v>0</v>
      </c>
      <c r="AT41" s="26">
        <f t="shared" si="11"/>
        <v>62</v>
      </c>
      <c r="AU41" s="26">
        <f t="shared" si="12"/>
        <v>12</v>
      </c>
      <c r="AV41" s="26">
        <f t="shared" si="8"/>
        <v>0.3737373737373737</v>
      </c>
      <c r="AW41" s="26">
        <f t="shared" si="9"/>
        <v>0.88118811881188119</v>
      </c>
      <c r="AX41" s="26">
        <f t="shared" si="10"/>
        <v>0</v>
      </c>
    </row>
    <row r="42" spans="1:50" ht="14.25" x14ac:dyDescent="0.35">
      <c r="A42" s="37">
        <v>8.3000000000000007</v>
      </c>
      <c r="B42" s="37">
        <v>4.5999999999999996</v>
      </c>
      <c r="C42" s="37">
        <v>5.2</v>
      </c>
      <c r="D42" s="37">
        <v>9.1</v>
      </c>
      <c r="E42" s="37">
        <v>5.8</v>
      </c>
      <c r="F42" s="38">
        <v>1</v>
      </c>
      <c r="H42">
        <v>7.6</v>
      </c>
      <c r="I42">
        <v>4.2</v>
      </c>
      <c r="J42">
        <v>4.5999999999999996</v>
      </c>
      <c r="K42">
        <v>7.7</v>
      </c>
      <c r="L42">
        <v>5.5</v>
      </c>
      <c r="M42" s="69">
        <v>0</v>
      </c>
      <c r="N42" s="46">
        <v>2</v>
      </c>
      <c r="O42" s="70">
        <f t="shared" si="0"/>
        <v>2</v>
      </c>
      <c r="P42" s="26">
        <f t="shared" si="1"/>
        <v>0</v>
      </c>
      <c r="Q42" s="26">
        <f t="shared" si="2"/>
        <v>0.2596073403206538</v>
      </c>
      <c r="R42" s="69">
        <f t="shared" si="3"/>
        <v>0.5192146806413076</v>
      </c>
      <c r="S42" s="70">
        <f t="shared" si="4"/>
        <v>1.4807853193586924</v>
      </c>
      <c r="T42" s="69">
        <f t="shared" si="5"/>
        <v>-0.60114922465051623</v>
      </c>
      <c r="U42" s="70">
        <f t="shared" si="6"/>
        <v>100</v>
      </c>
      <c r="V42" s="26">
        <f t="shared" si="7"/>
        <v>0.70126935194923767</v>
      </c>
      <c r="AQ42">
        <v>0.40943693747506144</v>
      </c>
      <c r="AR42">
        <v>0</v>
      </c>
      <c r="AS42">
        <v>2</v>
      </c>
      <c r="AT42" s="26">
        <f t="shared" si="11"/>
        <v>62</v>
      </c>
      <c r="AU42" s="26">
        <f t="shared" si="12"/>
        <v>14</v>
      </c>
      <c r="AV42" s="26">
        <f t="shared" si="8"/>
        <v>0.3737373737373737</v>
      </c>
      <c r="AW42" s="26">
        <f t="shared" si="9"/>
        <v>0.86138613861386137</v>
      </c>
      <c r="AX42" s="26">
        <f t="shared" si="10"/>
        <v>1.7401740174017417E-2</v>
      </c>
    </row>
    <row r="43" spans="1:50" ht="14.25" x14ac:dyDescent="0.35">
      <c r="A43" s="37">
        <v>9.4</v>
      </c>
      <c r="B43" s="37">
        <v>6.5</v>
      </c>
      <c r="C43" s="37">
        <v>4.9000000000000004</v>
      </c>
      <c r="D43" s="37">
        <v>8.5</v>
      </c>
      <c r="E43" s="37">
        <v>4.5</v>
      </c>
      <c r="F43" s="38">
        <v>1</v>
      </c>
      <c r="H43">
        <v>7.6</v>
      </c>
      <c r="I43">
        <v>4.5999999999999996</v>
      </c>
      <c r="J43">
        <v>5</v>
      </c>
      <c r="K43">
        <v>7.4</v>
      </c>
      <c r="L43">
        <v>5.8</v>
      </c>
      <c r="M43" s="69">
        <v>0</v>
      </c>
      <c r="N43" s="46">
        <v>2</v>
      </c>
      <c r="O43" s="70">
        <f t="shared" si="0"/>
        <v>2</v>
      </c>
      <c r="P43" s="26">
        <f t="shared" si="1"/>
        <v>0</v>
      </c>
      <c r="Q43" s="26">
        <f t="shared" si="2"/>
        <v>0.42798938710455403</v>
      </c>
      <c r="R43" s="69">
        <f t="shared" si="3"/>
        <v>0.85597877420910806</v>
      </c>
      <c r="S43" s="70">
        <f t="shared" si="4"/>
        <v>1.1440212257908919</v>
      </c>
      <c r="T43" s="69">
        <f t="shared" si="5"/>
        <v>-1.1171954675228906</v>
      </c>
      <c r="U43" s="70">
        <f t="shared" si="6"/>
        <v>100</v>
      </c>
      <c r="V43" s="26">
        <f t="shared" si="7"/>
        <v>1.4964386235357607</v>
      </c>
      <c r="AQ43">
        <v>0.42798938710455403</v>
      </c>
      <c r="AR43">
        <v>2</v>
      </c>
      <c r="AS43">
        <v>0</v>
      </c>
      <c r="AT43" s="26">
        <f t="shared" si="11"/>
        <v>64</v>
      </c>
      <c r="AU43" s="26">
        <f t="shared" si="12"/>
        <v>14</v>
      </c>
      <c r="AV43" s="26">
        <f t="shared" si="8"/>
        <v>0.35353535353535348</v>
      </c>
      <c r="AW43" s="26">
        <f t="shared" si="9"/>
        <v>0.86138613861386137</v>
      </c>
      <c r="AX43" s="26">
        <f t="shared" si="10"/>
        <v>8.7008700870086619E-3</v>
      </c>
    </row>
    <row r="44" spans="1:50" ht="14.25" x14ac:dyDescent="0.35">
      <c r="A44" s="37">
        <v>9.3000000000000007</v>
      </c>
      <c r="B44" s="37">
        <v>6.6</v>
      </c>
      <c r="C44" s="37">
        <v>6.3</v>
      </c>
      <c r="D44" s="37">
        <v>7.4</v>
      </c>
      <c r="E44" s="37">
        <v>4.5999999999999996</v>
      </c>
      <c r="F44" s="38">
        <v>1</v>
      </c>
      <c r="H44">
        <v>7.6</v>
      </c>
      <c r="I44">
        <v>6.6</v>
      </c>
      <c r="J44">
        <v>5.4</v>
      </c>
      <c r="K44">
        <v>4.4000000000000004</v>
      </c>
      <c r="L44">
        <v>3.9</v>
      </c>
      <c r="M44" s="69">
        <v>1</v>
      </c>
      <c r="N44" s="46">
        <v>1</v>
      </c>
      <c r="O44" s="70">
        <f t="shared" si="0"/>
        <v>2</v>
      </c>
      <c r="P44" s="26">
        <f t="shared" si="1"/>
        <v>0.5</v>
      </c>
      <c r="Q44" s="26">
        <f t="shared" si="2"/>
        <v>0.52478365221972956</v>
      </c>
      <c r="R44" s="69">
        <f t="shared" si="3"/>
        <v>1.0495673044394591</v>
      </c>
      <c r="S44" s="70">
        <f t="shared" si="4"/>
        <v>0.95043269556054089</v>
      </c>
      <c r="T44" s="69">
        <f t="shared" si="5"/>
        <v>-1.3887543019643118</v>
      </c>
      <c r="U44" s="70">
        <f t="shared" si="6"/>
        <v>50</v>
      </c>
      <c r="V44" s="26">
        <f t="shared" si="7"/>
        <v>4.9259379628072055E-3</v>
      </c>
      <c r="AQ44">
        <v>0.44150508874535538</v>
      </c>
      <c r="AR44">
        <v>1</v>
      </c>
      <c r="AS44">
        <v>1</v>
      </c>
      <c r="AT44" s="26">
        <f t="shared" si="11"/>
        <v>65</v>
      </c>
      <c r="AU44" s="26">
        <f t="shared" si="12"/>
        <v>15</v>
      </c>
      <c r="AV44" s="26">
        <f t="shared" si="8"/>
        <v>0.34343434343434343</v>
      </c>
      <c r="AW44" s="26">
        <f t="shared" si="9"/>
        <v>0.85148514851485146</v>
      </c>
      <c r="AX44" s="26">
        <f t="shared" si="10"/>
        <v>8.6008600860085615E-3</v>
      </c>
    </row>
    <row r="45" spans="1:50" ht="14.25" x14ac:dyDescent="0.35">
      <c r="A45" s="37">
        <v>5.0999999999999996</v>
      </c>
      <c r="B45" s="37">
        <v>5.4</v>
      </c>
      <c r="C45" s="37">
        <v>7.8</v>
      </c>
      <c r="D45" s="37">
        <v>5.9</v>
      </c>
      <c r="E45" s="37">
        <v>6.3</v>
      </c>
      <c r="F45" s="38">
        <v>1</v>
      </c>
      <c r="H45">
        <v>7.6</v>
      </c>
      <c r="I45">
        <v>7.1</v>
      </c>
      <c r="J45">
        <v>4.2</v>
      </c>
      <c r="K45">
        <v>5.8</v>
      </c>
      <c r="L45">
        <v>3.8</v>
      </c>
      <c r="M45" s="69">
        <v>2</v>
      </c>
      <c r="N45" s="46">
        <v>0</v>
      </c>
      <c r="O45" s="70">
        <f t="shared" si="0"/>
        <v>2</v>
      </c>
      <c r="P45" s="26">
        <f t="shared" si="1"/>
        <v>1</v>
      </c>
      <c r="Q45" s="26">
        <f t="shared" si="2"/>
        <v>0.34401879575075306</v>
      </c>
      <c r="R45" s="69">
        <f t="shared" si="3"/>
        <v>0.68803759150150612</v>
      </c>
      <c r="S45" s="70">
        <f t="shared" si="4"/>
        <v>1.311962408498494</v>
      </c>
      <c r="T45" s="69">
        <f t="shared" si="5"/>
        <v>-2.1341179685821108</v>
      </c>
      <c r="U45" s="70">
        <f t="shared" si="6"/>
        <v>0</v>
      </c>
      <c r="V45" s="26">
        <f t="shared" si="7"/>
        <v>3.813635838226209</v>
      </c>
      <c r="AQ45">
        <v>0.4446616840149224</v>
      </c>
      <c r="AR45">
        <v>1</v>
      </c>
      <c r="AS45">
        <v>1</v>
      </c>
      <c r="AT45" s="26">
        <f t="shared" si="11"/>
        <v>66</v>
      </c>
      <c r="AU45" s="26">
        <f t="shared" si="12"/>
        <v>16</v>
      </c>
      <c r="AV45" s="26">
        <f t="shared" si="8"/>
        <v>0.33333333333333337</v>
      </c>
      <c r="AW45" s="26">
        <f t="shared" si="9"/>
        <v>0.84158415841584155</v>
      </c>
      <c r="AX45" s="26">
        <f t="shared" si="10"/>
        <v>8.5008500850085548E-3</v>
      </c>
    </row>
    <row r="46" spans="1:50" ht="14.25" x14ac:dyDescent="0.35">
      <c r="A46" s="37">
        <v>8</v>
      </c>
      <c r="B46" s="37">
        <v>7.7</v>
      </c>
      <c r="C46" s="37">
        <v>3</v>
      </c>
      <c r="D46" s="37">
        <v>5.2</v>
      </c>
      <c r="E46" s="37">
        <v>4.2</v>
      </c>
      <c r="F46" s="38">
        <v>0</v>
      </c>
      <c r="H46">
        <v>7.7</v>
      </c>
      <c r="I46">
        <v>4.7</v>
      </c>
      <c r="J46">
        <v>3.4</v>
      </c>
      <c r="K46">
        <v>6.2</v>
      </c>
      <c r="L46">
        <v>3.1</v>
      </c>
      <c r="M46" s="69">
        <v>0</v>
      </c>
      <c r="N46" s="46">
        <v>2</v>
      </c>
      <c r="O46" s="70">
        <f t="shared" si="0"/>
        <v>2</v>
      </c>
      <c r="P46" s="26">
        <f t="shared" si="1"/>
        <v>0</v>
      </c>
      <c r="Q46" s="26">
        <f t="shared" si="2"/>
        <v>4.2960272121666455E-2</v>
      </c>
      <c r="R46" s="69">
        <f t="shared" si="3"/>
        <v>8.5920544243332911E-2</v>
      </c>
      <c r="S46" s="70">
        <f t="shared" si="4"/>
        <v>1.9140794557566672</v>
      </c>
      <c r="T46" s="69">
        <f t="shared" si="5"/>
        <v>-8.7820750912605924E-2</v>
      </c>
      <c r="U46" s="70">
        <f t="shared" si="6"/>
        <v>100</v>
      </c>
      <c r="V46" s="26">
        <f t="shared" si="7"/>
        <v>8.9777406037062454E-2</v>
      </c>
      <c r="AQ46">
        <v>0.44722403308293007</v>
      </c>
      <c r="AR46">
        <v>1</v>
      </c>
      <c r="AS46">
        <v>1</v>
      </c>
      <c r="AT46" s="26">
        <f t="shared" si="11"/>
        <v>67</v>
      </c>
      <c r="AU46" s="26">
        <f t="shared" si="12"/>
        <v>17</v>
      </c>
      <c r="AV46" s="26">
        <f t="shared" si="8"/>
        <v>0.3232323232323232</v>
      </c>
      <c r="AW46" s="26">
        <f t="shared" si="9"/>
        <v>0.83168316831683164</v>
      </c>
      <c r="AX46" s="26">
        <f t="shared" si="10"/>
        <v>8.4008400840083625E-3</v>
      </c>
    </row>
    <row r="47" spans="1:50" ht="14.25" x14ac:dyDescent="0.35">
      <c r="A47" s="37">
        <v>5.9</v>
      </c>
      <c r="B47" s="37">
        <v>6.4</v>
      </c>
      <c r="C47" s="37">
        <v>5.5</v>
      </c>
      <c r="D47" s="37">
        <v>8.4</v>
      </c>
      <c r="E47" s="37">
        <v>5.8</v>
      </c>
      <c r="F47" s="38">
        <v>1</v>
      </c>
      <c r="H47">
        <v>7.7</v>
      </c>
      <c r="I47">
        <v>5.2</v>
      </c>
      <c r="J47">
        <v>7</v>
      </c>
      <c r="K47">
        <v>7.7</v>
      </c>
      <c r="L47">
        <v>4.7</v>
      </c>
      <c r="M47" s="69">
        <v>1</v>
      </c>
      <c r="N47" s="46">
        <v>1</v>
      </c>
      <c r="O47" s="70">
        <f t="shared" si="0"/>
        <v>2</v>
      </c>
      <c r="P47" s="26">
        <f t="shared" si="1"/>
        <v>0.5</v>
      </c>
      <c r="Q47" s="26">
        <f t="shared" si="2"/>
        <v>0.72352260519028067</v>
      </c>
      <c r="R47" s="69">
        <f t="shared" si="3"/>
        <v>1.4470452103805613</v>
      </c>
      <c r="S47" s="70">
        <f t="shared" si="4"/>
        <v>0.55295478961943867</v>
      </c>
      <c r="T47" s="69">
        <f t="shared" si="5"/>
        <v>-1.6092497053014243</v>
      </c>
      <c r="U47" s="70">
        <f t="shared" si="6"/>
        <v>50</v>
      </c>
      <c r="V47" s="26">
        <f t="shared" si="7"/>
        <v>0.4995295264429383</v>
      </c>
      <c r="AQ47">
        <v>0.45251917190900282</v>
      </c>
      <c r="AR47">
        <v>1</v>
      </c>
      <c r="AS47">
        <v>1</v>
      </c>
      <c r="AT47" s="26">
        <f t="shared" si="11"/>
        <v>68</v>
      </c>
      <c r="AU47" s="26">
        <f t="shared" si="12"/>
        <v>18</v>
      </c>
      <c r="AV47" s="26">
        <f t="shared" si="8"/>
        <v>0.31313131313131315</v>
      </c>
      <c r="AW47" s="26">
        <f t="shared" si="9"/>
        <v>0.82178217821782185</v>
      </c>
      <c r="AX47" s="26">
        <f t="shared" si="10"/>
        <v>8.3008300830083558E-3</v>
      </c>
    </row>
    <row r="48" spans="1:50" ht="14.25" x14ac:dyDescent="0.35">
      <c r="A48" s="37">
        <v>10</v>
      </c>
      <c r="B48" s="37">
        <v>5.4</v>
      </c>
      <c r="C48" s="37">
        <v>4.5</v>
      </c>
      <c r="D48" s="37">
        <v>3.8</v>
      </c>
      <c r="E48" s="37">
        <v>4</v>
      </c>
      <c r="F48" s="38">
        <v>1</v>
      </c>
      <c r="H48">
        <v>7.7</v>
      </c>
      <c r="I48">
        <v>7.2</v>
      </c>
      <c r="J48">
        <v>4.3</v>
      </c>
      <c r="K48">
        <v>5.9</v>
      </c>
      <c r="L48">
        <v>3.9</v>
      </c>
      <c r="M48" s="69">
        <v>2</v>
      </c>
      <c r="N48" s="46">
        <v>0</v>
      </c>
      <c r="O48" s="70">
        <f t="shared" si="0"/>
        <v>2</v>
      </c>
      <c r="P48" s="26">
        <f t="shared" si="1"/>
        <v>1</v>
      </c>
      <c r="Q48" s="26">
        <f t="shared" si="2"/>
        <v>0.40943693747506144</v>
      </c>
      <c r="R48" s="69">
        <f t="shared" si="3"/>
        <v>0.81887387495012287</v>
      </c>
      <c r="S48" s="70">
        <f t="shared" si="4"/>
        <v>1.181126125049877</v>
      </c>
      <c r="T48" s="69">
        <f t="shared" si="5"/>
        <v>-1.7859447727759012</v>
      </c>
      <c r="U48" s="70">
        <f t="shared" si="6"/>
        <v>0</v>
      </c>
      <c r="V48" s="26">
        <f t="shared" si="7"/>
        <v>2.8847571309362352</v>
      </c>
      <c r="AQ48">
        <v>0.45445150879150242</v>
      </c>
      <c r="AR48">
        <v>1</v>
      </c>
      <c r="AS48">
        <v>1</v>
      </c>
      <c r="AT48" s="26">
        <f t="shared" si="11"/>
        <v>69</v>
      </c>
      <c r="AU48" s="26">
        <f t="shared" si="12"/>
        <v>19</v>
      </c>
      <c r="AV48" s="26">
        <f t="shared" si="8"/>
        <v>0.30303030303030298</v>
      </c>
      <c r="AW48" s="26">
        <f t="shared" si="9"/>
        <v>0.81188118811881194</v>
      </c>
      <c r="AX48" s="26">
        <f t="shared" si="10"/>
        <v>8.2008200820081634E-3</v>
      </c>
    </row>
    <row r="49" spans="1:50" ht="14.25" x14ac:dyDescent="0.35">
      <c r="A49" s="37">
        <v>5.7</v>
      </c>
      <c r="B49" s="37">
        <v>5.7</v>
      </c>
      <c r="C49" s="37">
        <v>6</v>
      </c>
      <c r="D49" s="37">
        <v>8.1999999999999993</v>
      </c>
      <c r="E49" s="37">
        <v>7.3</v>
      </c>
      <c r="F49" s="38">
        <v>1</v>
      </c>
      <c r="H49">
        <v>7.8</v>
      </c>
      <c r="I49">
        <v>5.3</v>
      </c>
      <c r="J49">
        <v>7.1</v>
      </c>
      <c r="K49">
        <v>7.9</v>
      </c>
      <c r="L49">
        <v>4.9000000000000004</v>
      </c>
      <c r="M49" s="69">
        <v>1</v>
      </c>
      <c r="N49" s="46">
        <v>1</v>
      </c>
      <c r="O49" s="70">
        <f t="shared" si="0"/>
        <v>2</v>
      </c>
      <c r="P49" s="26">
        <f t="shared" si="1"/>
        <v>0.5</v>
      </c>
      <c r="Q49" s="26">
        <f t="shared" si="2"/>
        <v>0.78628255309902173</v>
      </c>
      <c r="R49" s="69">
        <f t="shared" si="3"/>
        <v>1.5725651061980435</v>
      </c>
      <c r="S49" s="70">
        <f t="shared" si="4"/>
        <v>0.42743489380195654</v>
      </c>
      <c r="T49" s="69">
        <f t="shared" si="5"/>
        <v>-1.7835395468004005</v>
      </c>
      <c r="U49" s="70">
        <f t="shared" si="6"/>
        <v>50</v>
      </c>
      <c r="V49" s="26">
        <f t="shared" si="7"/>
        <v>0.97544130627557712</v>
      </c>
      <c r="AQ49">
        <v>0.45925103784866755</v>
      </c>
      <c r="AR49">
        <v>1</v>
      </c>
      <c r="AS49">
        <v>1</v>
      </c>
      <c r="AT49" s="26">
        <f t="shared" si="11"/>
        <v>70</v>
      </c>
      <c r="AU49" s="26">
        <f t="shared" si="12"/>
        <v>20</v>
      </c>
      <c r="AV49" s="26">
        <f t="shared" si="8"/>
        <v>0.29292929292929293</v>
      </c>
      <c r="AW49" s="26">
        <f t="shared" si="9"/>
        <v>0.80198019801980203</v>
      </c>
      <c r="AX49" s="26">
        <f t="shared" si="10"/>
        <v>1.6201620162016216E-2</v>
      </c>
    </row>
    <row r="50" spans="1:50" ht="14.25" x14ac:dyDescent="0.35">
      <c r="A50" s="37">
        <v>9.9</v>
      </c>
      <c r="B50" s="37">
        <v>7</v>
      </c>
      <c r="C50" s="37">
        <v>6.7</v>
      </c>
      <c r="D50" s="37">
        <v>6.8</v>
      </c>
      <c r="E50" s="37">
        <v>3.4</v>
      </c>
      <c r="F50" s="38">
        <v>1</v>
      </c>
      <c r="H50">
        <v>7.9</v>
      </c>
      <c r="I50">
        <v>4.2</v>
      </c>
      <c r="J50">
        <v>4.8</v>
      </c>
      <c r="K50">
        <v>9.6999999999999993</v>
      </c>
      <c r="L50">
        <v>5.4</v>
      </c>
      <c r="M50" s="69">
        <v>1</v>
      </c>
      <c r="N50" s="46">
        <v>1</v>
      </c>
      <c r="O50" s="70">
        <f t="shared" si="0"/>
        <v>2</v>
      </c>
      <c r="P50" s="26">
        <f t="shared" si="1"/>
        <v>0.5</v>
      </c>
      <c r="Q50" s="26">
        <f t="shared" si="2"/>
        <v>0.31049300587674322</v>
      </c>
      <c r="R50" s="69">
        <f t="shared" si="3"/>
        <v>0.62098601175348644</v>
      </c>
      <c r="S50" s="70">
        <f t="shared" si="4"/>
        <v>1.3790139882465136</v>
      </c>
      <c r="T50" s="69">
        <f t="shared" si="5"/>
        <v>-1.5413723412581675</v>
      </c>
      <c r="U50" s="70">
        <f t="shared" si="6"/>
        <v>50</v>
      </c>
      <c r="V50" s="26">
        <f t="shared" si="7"/>
        <v>0.33549803756938235</v>
      </c>
      <c r="AQ50">
        <v>0.47773508756865352</v>
      </c>
      <c r="AR50">
        <v>2</v>
      </c>
      <c r="AS50">
        <v>0</v>
      </c>
      <c r="AT50" s="26">
        <f t="shared" si="11"/>
        <v>72</v>
      </c>
      <c r="AU50" s="26">
        <f t="shared" si="12"/>
        <v>20</v>
      </c>
      <c r="AV50" s="26">
        <f t="shared" si="8"/>
        <v>0.27272727272727271</v>
      </c>
      <c r="AW50" s="26">
        <f t="shared" si="9"/>
        <v>0.80198019801980203</v>
      </c>
      <c r="AX50" s="26">
        <f t="shared" si="10"/>
        <v>8.1008100810080648E-3</v>
      </c>
    </row>
    <row r="51" spans="1:50" ht="14.25" x14ac:dyDescent="0.35">
      <c r="A51" s="37">
        <v>7.9</v>
      </c>
      <c r="B51" s="37">
        <v>6.9</v>
      </c>
      <c r="C51" s="37">
        <v>5.8</v>
      </c>
      <c r="D51" s="37">
        <v>4.7</v>
      </c>
      <c r="E51" s="37">
        <v>4.2</v>
      </c>
      <c r="F51" s="38">
        <v>1</v>
      </c>
      <c r="H51">
        <v>7.9</v>
      </c>
      <c r="I51">
        <v>6.9</v>
      </c>
      <c r="J51">
        <v>5.8</v>
      </c>
      <c r="K51">
        <v>4.7</v>
      </c>
      <c r="L51">
        <v>4.2</v>
      </c>
      <c r="M51" s="69">
        <v>1</v>
      </c>
      <c r="N51" s="46">
        <v>1</v>
      </c>
      <c r="O51" s="70">
        <f t="shared" si="0"/>
        <v>2</v>
      </c>
      <c r="P51" s="26">
        <f t="shared" si="1"/>
        <v>0.5</v>
      </c>
      <c r="Q51" s="26">
        <f t="shared" si="2"/>
        <v>0.7337532021407035</v>
      </c>
      <c r="R51" s="69">
        <f t="shared" si="3"/>
        <v>1.467506404281407</v>
      </c>
      <c r="S51" s="70">
        <f t="shared" si="4"/>
        <v>0.532493595718593</v>
      </c>
      <c r="T51" s="69">
        <f t="shared" si="5"/>
        <v>-1.6329141326238057</v>
      </c>
      <c r="U51" s="70">
        <f t="shared" si="6"/>
        <v>50</v>
      </c>
      <c r="V51" s="26">
        <f t="shared" si="7"/>
        <v>0.55938488945578568</v>
      </c>
      <c r="AQ51">
        <v>0.48235737190670441</v>
      </c>
      <c r="AR51">
        <v>1</v>
      </c>
      <c r="AS51">
        <v>1</v>
      </c>
      <c r="AT51" s="26">
        <f t="shared" si="11"/>
        <v>73</v>
      </c>
      <c r="AU51" s="26">
        <f t="shared" si="12"/>
        <v>21</v>
      </c>
      <c r="AV51" s="26">
        <f t="shared" si="8"/>
        <v>0.26262626262626265</v>
      </c>
      <c r="AW51" s="26">
        <f t="shared" si="9"/>
        <v>0.79207920792079212</v>
      </c>
      <c r="AX51" s="26">
        <f t="shared" si="10"/>
        <v>8.0008000800080529E-3</v>
      </c>
    </row>
    <row r="52" spans="1:50" ht="14.25" x14ac:dyDescent="0.35">
      <c r="A52" s="37">
        <v>6.7</v>
      </c>
      <c r="B52" s="37">
        <v>4.7</v>
      </c>
      <c r="C52" s="37">
        <v>4.8</v>
      </c>
      <c r="D52" s="37">
        <v>7.2</v>
      </c>
      <c r="E52" s="37">
        <v>3.6</v>
      </c>
      <c r="F52" s="38">
        <v>1</v>
      </c>
      <c r="H52">
        <v>8</v>
      </c>
      <c r="I52">
        <v>4.5999999999999996</v>
      </c>
      <c r="J52">
        <v>4.7</v>
      </c>
      <c r="K52">
        <v>8.6999999999999993</v>
      </c>
      <c r="L52">
        <v>6.6</v>
      </c>
      <c r="M52" s="69">
        <v>2</v>
      </c>
      <c r="N52" s="46">
        <v>0</v>
      </c>
      <c r="O52" s="70">
        <f t="shared" si="0"/>
        <v>2</v>
      </c>
      <c r="P52" s="26">
        <f t="shared" si="1"/>
        <v>1</v>
      </c>
      <c r="Q52" s="26">
        <f t="shared" si="2"/>
        <v>0.56753820236625985</v>
      </c>
      <c r="R52" s="69">
        <f t="shared" si="3"/>
        <v>1.1350764047325197</v>
      </c>
      <c r="S52" s="70">
        <f t="shared" si="4"/>
        <v>0.86492359526748031</v>
      </c>
      <c r="T52" s="69">
        <f t="shared" si="5"/>
        <v>-1.1328944298946237</v>
      </c>
      <c r="U52" s="70">
        <f t="shared" si="6"/>
        <v>100</v>
      </c>
      <c r="V52" s="26">
        <f t="shared" si="7"/>
        <v>1.5239918505244574</v>
      </c>
      <c r="AQ52">
        <v>0.50801959207948533</v>
      </c>
      <c r="AR52">
        <v>1</v>
      </c>
      <c r="AS52">
        <v>1</v>
      </c>
      <c r="AT52" s="26">
        <f t="shared" si="11"/>
        <v>74</v>
      </c>
      <c r="AU52" s="26">
        <f t="shared" si="12"/>
        <v>22</v>
      </c>
      <c r="AV52" s="26">
        <f t="shared" si="8"/>
        <v>0.25252525252525249</v>
      </c>
      <c r="AW52" s="26">
        <f t="shared" si="9"/>
        <v>0.78217821782178221</v>
      </c>
      <c r="AX52" s="26">
        <f t="shared" si="10"/>
        <v>7.9007900790078658E-3</v>
      </c>
    </row>
    <row r="53" spans="1:50" ht="14.25" x14ac:dyDescent="0.35">
      <c r="A53" s="37">
        <v>8.1999999999999993</v>
      </c>
      <c r="B53" s="37">
        <v>7.9</v>
      </c>
      <c r="C53" s="37">
        <v>3.1</v>
      </c>
      <c r="D53" s="37">
        <v>5.3</v>
      </c>
      <c r="E53" s="37">
        <v>4.3</v>
      </c>
      <c r="F53" s="38">
        <v>1</v>
      </c>
      <c r="H53">
        <v>8</v>
      </c>
      <c r="I53">
        <v>7.7</v>
      </c>
      <c r="J53">
        <v>3</v>
      </c>
      <c r="K53">
        <v>5.2</v>
      </c>
      <c r="L53">
        <v>4.2</v>
      </c>
      <c r="M53" s="69">
        <v>0</v>
      </c>
      <c r="N53" s="46">
        <v>2</v>
      </c>
      <c r="O53" s="70">
        <f t="shared" si="0"/>
        <v>2</v>
      </c>
      <c r="P53" s="26">
        <f t="shared" si="1"/>
        <v>0</v>
      </c>
      <c r="Q53" s="26">
        <f t="shared" si="2"/>
        <v>0.35380337175443594</v>
      </c>
      <c r="R53" s="69">
        <f t="shared" si="3"/>
        <v>0.70760674350887187</v>
      </c>
      <c r="S53" s="70">
        <f t="shared" si="4"/>
        <v>1.292393256491128</v>
      </c>
      <c r="T53" s="69">
        <f t="shared" si="5"/>
        <v>-0.87330288684807944</v>
      </c>
      <c r="U53" s="70">
        <f t="shared" si="6"/>
        <v>100</v>
      </c>
      <c r="V53" s="26">
        <f t="shared" si="7"/>
        <v>1.0950331719155477</v>
      </c>
      <c r="AQ53">
        <v>0.51338703615276449</v>
      </c>
      <c r="AR53">
        <v>1</v>
      </c>
      <c r="AS53">
        <v>1</v>
      </c>
      <c r="AT53" s="26">
        <f t="shared" si="11"/>
        <v>75</v>
      </c>
      <c r="AU53" s="26">
        <f t="shared" si="12"/>
        <v>23</v>
      </c>
      <c r="AV53" s="26">
        <f t="shared" si="8"/>
        <v>0.24242424242424243</v>
      </c>
      <c r="AW53" s="26">
        <f t="shared" si="9"/>
        <v>0.7722772277227723</v>
      </c>
      <c r="AX53" s="26">
        <f t="shared" si="10"/>
        <v>7.8007800780077654E-3</v>
      </c>
    </row>
    <row r="54" spans="1:50" ht="14.25" x14ac:dyDescent="0.35">
      <c r="A54" s="37">
        <v>9.4</v>
      </c>
      <c r="B54" s="37">
        <v>7.3</v>
      </c>
      <c r="C54" s="37">
        <v>4.5999999999999996</v>
      </c>
      <c r="D54" s="37">
        <v>6.3</v>
      </c>
      <c r="E54" s="37">
        <v>4.5999999999999996</v>
      </c>
      <c r="F54" s="38">
        <v>1</v>
      </c>
      <c r="H54">
        <v>8.1</v>
      </c>
      <c r="I54">
        <v>5.0999999999999996</v>
      </c>
      <c r="J54">
        <v>3.8</v>
      </c>
      <c r="K54">
        <v>6.6</v>
      </c>
      <c r="L54">
        <v>3.5</v>
      </c>
      <c r="M54" s="69">
        <v>0</v>
      </c>
      <c r="N54" s="46">
        <v>2</v>
      </c>
      <c r="O54" s="70">
        <f t="shared" si="0"/>
        <v>2</v>
      </c>
      <c r="P54" s="26">
        <f t="shared" si="1"/>
        <v>0</v>
      </c>
      <c r="Q54" s="26">
        <f t="shared" si="2"/>
        <v>0.12057462219870674</v>
      </c>
      <c r="R54" s="69">
        <f t="shared" si="3"/>
        <v>0.24114924439741348</v>
      </c>
      <c r="S54" s="70">
        <f t="shared" si="4"/>
        <v>1.7588507556025865</v>
      </c>
      <c r="T54" s="69">
        <f t="shared" si="5"/>
        <v>-0.25697312913057052</v>
      </c>
      <c r="U54" s="70">
        <f t="shared" si="6"/>
        <v>100</v>
      </c>
      <c r="V54" s="26">
        <f t="shared" si="7"/>
        <v>0.27421228734645559</v>
      </c>
      <c r="AQ54">
        <v>0.52478365221972956</v>
      </c>
      <c r="AR54">
        <v>1</v>
      </c>
      <c r="AS54">
        <v>1</v>
      </c>
      <c r="AT54" s="26">
        <f t="shared" si="11"/>
        <v>76</v>
      </c>
      <c r="AU54" s="26">
        <f t="shared" si="12"/>
        <v>24</v>
      </c>
      <c r="AV54" s="26">
        <f t="shared" si="8"/>
        <v>0.23232323232323238</v>
      </c>
      <c r="AW54" s="26">
        <f t="shared" si="9"/>
        <v>0.76237623762376239</v>
      </c>
      <c r="AX54" s="26">
        <f t="shared" si="10"/>
        <v>1.5401540154015417E-2</v>
      </c>
    </row>
    <row r="55" spans="1:50" ht="14.25" x14ac:dyDescent="0.35">
      <c r="A55" s="37">
        <v>6.9</v>
      </c>
      <c r="B55" s="37">
        <v>6.4</v>
      </c>
      <c r="C55" s="37">
        <v>4.7</v>
      </c>
      <c r="D55" s="37">
        <v>5.2</v>
      </c>
      <c r="E55" s="37">
        <v>2.7</v>
      </c>
      <c r="F55" s="38">
        <v>1</v>
      </c>
      <c r="H55">
        <v>8.1999999999999993</v>
      </c>
      <c r="I55">
        <v>4.9000000000000004</v>
      </c>
      <c r="J55">
        <v>5</v>
      </c>
      <c r="K55">
        <v>9</v>
      </c>
      <c r="L55">
        <v>6.9</v>
      </c>
      <c r="M55" s="69">
        <v>1</v>
      </c>
      <c r="N55" s="46">
        <v>1</v>
      </c>
      <c r="O55" s="70">
        <f t="shared" si="0"/>
        <v>2</v>
      </c>
      <c r="P55" s="26">
        <f t="shared" si="1"/>
        <v>0.5</v>
      </c>
      <c r="Q55" s="26">
        <f t="shared" si="2"/>
        <v>0.73672716815054795</v>
      </c>
      <c r="R55" s="69">
        <f t="shared" si="3"/>
        <v>1.4734543363010959</v>
      </c>
      <c r="S55" s="70">
        <f t="shared" si="4"/>
        <v>0.5265456636989041</v>
      </c>
      <c r="T55" s="69">
        <f t="shared" si="5"/>
        <v>-1.6401020488564322</v>
      </c>
      <c r="U55" s="70">
        <f t="shared" si="6"/>
        <v>50</v>
      </c>
      <c r="V55" s="26">
        <f t="shared" si="7"/>
        <v>0.57784780911595957</v>
      </c>
      <c r="AQ55">
        <v>0.53338562908709874</v>
      </c>
      <c r="AR55">
        <v>2</v>
      </c>
      <c r="AS55">
        <v>0</v>
      </c>
      <c r="AT55" s="26">
        <f t="shared" si="11"/>
        <v>78</v>
      </c>
      <c r="AU55" s="26">
        <f t="shared" si="12"/>
        <v>24</v>
      </c>
      <c r="AV55" s="26">
        <f t="shared" si="8"/>
        <v>0.21212121212121215</v>
      </c>
      <c r="AW55" s="26">
        <f t="shared" si="9"/>
        <v>0.76237623762376239</v>
      </c>
      <c r="AX55" s="26">
        <f t="shared" si="10"/>
        <v>0</v>
      </c>
    </row>
    <row r="56" spans="1:50" ht="14.25" x14ac:dyDescent="0.35">
      <c r="A56" s="37">
        <v>8</v>
      </c>
      <c r="B56" s="37">
        <v>4.5999999999999996</v>
      </c>
      <c r="C56" s="37">
        <v>4.7</v>
      </c>
      <c r="D56" s="37">
        <v>8.6999999999999993</v>
      </c>
      <c r="E56" s="37">
        <v>6.6</v>
      </c>
      <c r="F56" s="38">
        <v>1</v>
      </c>
      <c r="H56">
        <v>8.1999999999999993</v>
      </c>
      <c r="I56">
        <v>6</v>
      </c>
      <c r="J56">
        <v>6</v>
      </c>
      <c r="K56">
        <v>5.2</v>
      </c>
      <c r="L56">
        <v>2.8</v>
      </c>
      <c r="M56" s="69">
        <v>1</v>
      </c>
      <c r="N56" s="46">
        <v>1</v>
      </c>
      <c r="O56" s="70">
        <f t="shared" si="0"/>
        <v>2</v>
      </c>
      <c r="P56" s="26">
        <f t="shared" si="1"/>
        <v>0.5</v>
      </c>
      <c r="Q56" s="26">
        <f t="shared" si="2"/>
        <v>0.48235737190670441</v>
      </c>
      <c r="R56" s="69">
        <f t="shared" si="3"/>
        <v>0.96471474381340883</v>
      </c>
      <c r="S56" s="70">
        <f t="shared" si="4"/>
        <v>1.0352852561865911</v>
      </c>
      <c r="T56" s="69">
        <f t="shared" si="5"/>
        <v>-1.3875401861418672</v>
      </c>
      <c r="U56" s="70">
        <f t="shared" si="6"/>
        <v>50</v>
      </c>
      <c r="V56" s="26">
        <f t="shared" si="7"/>
        <v>2.493202768678991E-3</v>
      </c>
      <c r="AQ56">
        <v>0.55194749186575387</v>
      </c>
      <c r="AR56">
        <v>0</v>
      </c>
      <c r="AS56">
        <v>2</v>
      </c>
      <c r="AT56" s="26">
        <f t="shared" si="11"/>
        <v>78</v>
      </c>
      <c r="AU56" s="26">
        <f t="shared" si="12"/>
        <v>26</v>
      </c>
      <c r="AV56" s="26">
        <f t="shared" si="8"/>
        <v>0.21212121212121215</v>
      </c>
      <c r="AW56" s="26">
        <f t="shared" si="9"/>
        <v>0.74257425742574257</v>
      </c>
      <c r="AX56" s="26">
        <f t="shared" si="10"/>
        <v>0</v>
      </c>
    </row>
    <row r="57" spans="1:50" ht="14.25" x14ac:dyDescent="0.35">
      <c r="A57" s="37">
        <v>9.3000000000000007</v>
      </c>
      <c r="B57" s="37">
        <v>6.4</v>
      </c>
      <c r="C57" s="37">
        <v>5.5</v>
      </c>
      <c r="D57" s="37">
        <v>7.4</v>
      </c>
      <c r="E57" s="37">
        <v>3.2</v>
      </c>
      <c r="F57" s="38">
        <v>1</v>
      </c>
      <c r="H57">
        <v>8.1999999999999993</v>
      </c>
      <c r="I57">
        <v>7.9</v>
      </c>
      <c r="J57">
        <v>3.1</v>
      </c>
      <c r="K57">
        <v>5.3</v>
      </c>
      <c r="L57">
        <v>4.3</v>
      </c>
      <c r="M57" s="69">
        <v>1</v>
      </c>
      <c r="N57" s="46">
        <v>1</v>
      </c>
      <c r="O57" s="70">
        <f t="shared" si="0"/>
        <v>2</v>
      </c>
      <c r="P57" s="26">
        <f t="shared" si="1"/>
        <v>0.5</v>
      </c>
      <c r="Q57" s="26">
        <f t="shared" si="2"/>
        <v>0.45445150879150242</v>
      </c>
      <c r="R57" s="69">
        <f t="shared" si="3"/>
        <v>0.90890301758300485</v>
      </c>
      <c r="S57" s="70">
        <f t="shared" si="4"/>
        <v>1.0910969824169952</v>
      </c>
      <c r="T57" s="69">
        <f t="shared" si="5"/>
        <v>-1.3946276469029777</v>
      </c>
      <c r="U57" s="70">
        <f t="shared" si="6"/>
        <v>50</v>
      </c>
      <c r="V57" s="26">
        <f t="shared" si="7"/>
        <v>1.6736208518588515E-2</v>
      </c>
      <c r="AQ57">
        <v>0.56447927507371953</v>
      </c>
      <c r="AR57">
        <v>0</v>
      </c>
      <c r="AS57">
        <v>2</v>
      </c>
      <c r="AT57" s="26">
        <f t="shared" si="11"/>
        <v>78</v>
      </c>
      <c r="AU57" s="26">
        <f t="shared" si="12"/>
        <v>28</v>
      </c>
      <c r="AV57" s="26">
        <f t="shared" si="8"/>
        <v>0.21212121212121215</v>
      </c>
      <c r="AW57" s="26">
        <f t="shared" si="9"/>
        <v>0.72277227722772275</v>
      </c>
      <c r="AX57" s="26">
        <f t="shared" si="10"/>
        <v>0</v>
      </c>
    </row>
    <row r="58" spans="1:50" ht="14.25" x14ac:dyDescent="0.35">
      <c r="A58" s="37">
        <v>7.4</v>
      </c>
      <c r="B58" s="37">
        <v>7.2</v>
      </c>
      <c r="C58" s="37">
        <v>6.9</v>
      </c>
      <c r="D58" s="37">
        <v>9.6</v>
      </c>
      <c r="E58" s="37">
        <v>6.5</v>
      </c>
      <c r="F58" s="38">
        <v>1</v>
      </c>
      <c r="H58">
        <v>8.3000000000000007</v>
      </c>
      <c r="I58">
        <v>4.5999999999999996</v>
      </c>
      <c r="J58">
        <v>5.2</v>
      </c>
      <c r="K58">
        <v>9.1</v>
      </c>
      <c r="L58">
        <v>5.8</v>
      </c>
      <c r="M58" s="69">
        <v>2</v>
      </c>
      <c r="N58" s="46">
        <v>0</v>
      </c>
      <c r="O58" s="70">
        <f t="shared" si="0"/>
        <v>2</v>
      </c>
      <c r="P58" s="26">
        <f t="shared" si="1"/>
        <v>1</v>
      </c>
      <c r="Q58" s="26">
        <f t="shared" si="2"/>
        <v>0.58864000488645096</v>
      </c>
      <c r="R58" s="69">
        <f t="shared" si="3"/>
        <v>1.1772800097729019</v>
      </c>
      <c r="S58" s="70">
        <f t="shared" si="4"/>
        <v>0.82271999022709807</v>
      </c>
      <c r="T58" s="69">
        <f t="shared" si="5"/>
        <v>-1.0598809586488349</v>
      </c>
      <c r="U58" s="70">
        <f t="shared" si="6"/>
        <v>100</v>
      </c>
      <c r="V58" s="26">
        <f t="shared" si="7"/>
        <v>1.3976623800582519</v>
      </c>
      <c r="AQ58">
        <v>0.56753820236625985</v>
      </c>
      <c r="AR58">
        <v>0</v>
      </c>
      <c r="AS58">
        <v>2</v>
      </c>
      <c r="AT58" s="26">
        <f t="shared" si="11"/>
        <v>78</v>
      </c>
      <c r="AU58" s="26">
        <f t="shared" si="12"/>
        <v>30</v>
      </c>
      <c r="AV58" s="26">
        <f t="shared" si="8"/>
        <v>0.21212121212121215</v>
      </c>
      <c r="AW58" s="26">
        <f t="shared" si="9"/>
        <v>0.70297029702970293</v>
      </c>
      <c r="AX58" s="26">
        <f t="shared" si="10"/>
        <v>0</v>
      </c>
    </row>
    <row r="59" spans="1:50" ht="14.25" x14ac:dyDescent="0.35">
      <c r="A59" s="37">
        <v>7.6</v>
      </c>
      <c r="B59" s="37">
        <v>6.6</v>
      </c>
      <c r="C59" s="37">
        <v>5.4</v>
      </c>
      <c r="D59" s="37">
        <v>4.4000000000000004</v>
      </c>
      <c r="E59" s="37">
        <v>3.9</v>
      </c>
      <c r="F59" s="38">
        <v>1</v>
      </c>
      <c r="H59">
        <v>8.3000000000000007</v>
      </c>
      <c r="I59">
        <v>5.7</v>
      </c>
      <c r="J59">
        <v>2.5</v>
      </c>
      <c r="K59">
        <v>5.2</v>
      </c>
      <c r="L59">
        <v>2.5</v>
      </c>
      <c r="M59" s="69">
        <v>0</v>
      </c>
      <c r="N59" s="46">
        <v>2</v>
      </c>
      <c r="O59" s="70">
        <f t="shared" si="0"/>
        <v>2</v>
      </c>
      <c r="P59" s="26">
        <f t="shared" si="1"/>
        <v>0</v>
      </c>
      <c r="Q59" s="26">
        <f t="shared" si="2"/>
        <v>4.4512745852253961E-2</v>
      </c>
      <c r="R59" s="69">
        <f t="shared" si="3"/>
        <v>8.9025491704507922E-2</v>
      </c>
      <c r="S59" s="70">
        <f t="shared" si="4"/>
        <v>1.9109745082954921</v>
      </c>
      <c r="T59" s="69">
        <f t="shared" si="5"/>
        <v>-9.1067709697843849E-2</v>
      </c>
      <c r="U59" s="70">
        <f t="shared" si="6"/>
        <v>100</v>
      </c>
      <c r="V59" s="26">
        <f t="shared" si="7"/>
        <v>9.3172872079716931E-2</v>
      </c>
      <c r="AQ59">
        <v>0.58864000488645096</v>
      </c>
      <c r="AR59">
        <v>0</v>
      </c>
      <c r="AS59">
        <v>2</v>
      </c>
      <c r="AT59" s="26">
        <f t="shared" si="11"/>
        <v>78</v>
      </c>
      <c r="AU59" s="26">
        <f t="shared" si="12"/>
        <v>32</v>
      </c>
      <c r="AV59" s="26">
        <f t="shared" si="8"/>
        <v>0.21212121212121215</v>
      </c>
      <c r="AW59" s="26">
        <f t="shared" si="9"/>
        <v>0.68316831683168311</v>
      </c>
      <c r="AX59" s="26">
        <f t="shared" si="10"/>
        <v>6.9006900690069444E-3</v>
      </c>
    </row>
    <row r="60" spans="1:50" ht="14.25" x14ac:dyDescent="0.35">
      <c r="A60" s="37">
        <v>10</v>
      </c>
      <c r="B60" s="37">
        <v>5.4</v>
      </c>
      <c r="C60" s="37">
        <v>4.5</v>
      </c>
      <c r="D60" s="37">
        <v>3.8</v>
      </c>
      <c r="E60" s="37">
        <v>4</v>
      </c>
      <c r="F60" s="38">
        <v>0</v>
      </c>
      <c r="H60">
        <v>8.3000000000000007</v>
      </c>
      <c r="I60">
        <v>6.1</v>
      </c>
      <c r="J60">
        <v>6.1</v>
      </c>
      <c r="K60">
        <v>5.3</v>
      </c>
      <c r="L60">
        <v>2.9</v>
      </c>
      <c r="M60" s="69">
        <v>2</v>
      </c>
      <c r="N60" s="46">
        <v>0</v>
      </c>
      <c r="O60" s="70">
        <f t="shared" si="0"/>
        <v>2</v>
      </c>
      <c r="P60" s="26">
        <f t="shared" si="1"/>
        <v>1</v>
      </c>
      <c r="Q60" s="26">
        <f t="shared" si="2"/>
        <v>0.55194749186575387</v>
      </c>
      <c r="R60" s="69">
        <f t="shared" si="3"/>
        <v>1.1038949837315077</v>
      </c>
      <c r="S60" s="70">
        <f t="shared" si="4"/>
        <v>0.89610501626849226</v>
      </c>
      <c r="T60" s="69">
        <f t="shared" si="5"/>
        <v>-1.1886047213223352</v>
      </c>
      <c r="U60" s="70">
        <f t="shared" si="6"/>
        <v>100</v>
      </c>
      <c r="V60" s="26">
        <f t="shared" si="7"/>
        <v>1.623533088699034</v>
      </c>
      <c r="AQ60">
        <v>0.60286452753157549</v>
      </c>
      <c r="AR60">
        <v>1</v>
      </c>
      <c r="AS60">
        <v>1</v>
      </c>
      <c r="AT60" s="26">
        <f t="shared" si="11"/>
        <v>79</v>
      </c>
      <c r="AU60" s="26">
        <f t="shared" si="12"/>
        <v>33</v>
      </c>
      <c r="AV60" s="26">
        <f t="shared" si="8"/>
        <v>0.20202020202020199</v>
      </c>
      <c r="AW60" s="26">
        <f t="shared" si="9"/>
        <v>0.6732673267326732</v>
      </c>
      <c r="AX60" s="26">
        <f t="shared" si="10"/>
        <v>6.8006800680067694E-3</v>
      </c>
    </row>
    <row r="61" spans="1:50" ht="14.25" x14ac:dyDescent="0.35">
      <c r="A61" s="37">
        <v>9.9</v>
      </c>
      <c r="B61" s="37">
        <v>5.8</v>
      </c>
      <c r="C61" s="37">
        <v>3.5</v>
      </c>
      <c r="D61" s="37">
        <v>5.4</v>
      </c>
      <c r="E61" s="37">
        <v>4.9000000000000004</v>
      </c>
      <c r="F61" s="38">
        <v>1</v>
      </c>
      <c r="H61">
        <v>8.4</v>
      </c>
      <c r="I61">
        <v>4.7</v>
      </c>
      <c r="J61">
        <v>5.9</v>
      </c>
      <c r="K61">
        <v>6.7</v>
      </c>
      <c r="L61">
        <v>5</v>
      </c>
      <c r="M61" s="69">
        <v>2</v>
      </c>
      <c r="N61" s="46">
        <v>0</v>
      </c>
      <c r="O61" s="70">
        <f t="shared" si="0"/>
        <v>2</v>
      </c>
      <c r="P61" s="26">
        <f t="shared" si="1"/>
        <v>1</v>
      </c>
      <c r="Q61" s="26">
        <f t="shared" si="2"/>
        <v>0.64790108512921429</v>
      </c>
      <c r="R61" s="69">
        <f t="shared" si="3"/>
        <v>1.2958021702584286</v>
      </c>
      <c r="S61" s="70">
        <f t="shared" si="4"/>
        <v>0.70419782974157141</v>
      </c>
      <c r="T61" s="69">
        <f t="shared" si="5"/>
        <v>-0.86803448137408834</v>
      </c>
      <c r="U61" s="70">
        <f t="shared" si="6"/>
        <v>100</v>
      </c>
      <c r="V61" s="26">
        <f t="shared" si="7"/>
        <v>1.086890955895111</v>
      </c>
      <c r="AQ61">
        <v>0.60859693435202422</v>
      </c>
      <c r="AR61">
        <v>1</v>
      </c>
      <c r="AS61">
        <v>1</v>
      </c>
      <c r="AT61" s="26">
        <f t="shared" si="11"/>
        <v>80</v>
      </c>
      <c r="AU61" s="26">
        <f t="shared" si="12"/>
        <v>34</v>
      </c>
      <c r="AV61" s="26">
        <f t="shared" si="8"/>
        <v>0.19191919191919193</v>
      </c>
      <c r="AW61" s="26">
        <f t="shared" si="9"/>
        <v>0.66336633663366329</v>
      </c>
      <c r="AX61" s="26">
        <f t="shared" si="10"/>
        <v>1.3401340134013413E-2</v>
      </c>
    </row>
    <row r="62" spans="1:50" ht="14.25" x14ac:dyDescent="0.35">
      <c r="A62" s="37">
        <v>8.6999999999999993</v>
      </c>
      <c r="B62" s="37">
        <v>7.8</v>
      </c>
      <c r="C62" s="37">
        <v>3.8</v>
      </c>
      <c r="D62" s="37">
        <v>4.9000000000000004</v>
      </c>
      <c r="E62" s="37">
        <v>3.9</v>
      </c>
      <c r="F62" s="38">
        <v>0</v>
      </c>
      <c r="H62">
        <v>8.5</v>
      </c>
      <c r="I62">
        <v>4.9000000000000004</v>
      </c>
      <c r="J62">
        <v>6</v>
      </c>
      <c r="K62">
        <v>6.8</v>
      </c>
      <c r="L62">
        <v>5.0999999999999996</v>
      </c>
      <c r="M62" s="69">
        <v>2</v>
      </c>
      <c r="N62" s="46">
        <v>0</v>
      </c>
      <c r="O62" s="70">
        <f t="shared" si="0"/>
        <v>2</v>
      </c>
      <c r="P62" s="26">
        <f t="shared" si="1"/>
        <v>1</v>
      </c>
      <c r="Q62" s="26">
        <f t="shared" si="2"/>
        <v>0.72096908866519394</v>
      </c>
      <c r="R62" s="69">
        <f t="shared" si="3"/>
        <v>1.4419381773303879</v>
      </c>
      <c r="S62" s="70">
        <f t="shared" si="4"/>
        <v>0.55806182266961213</v>
      </c>
      <c r="T62" s="69">
        <f t="shared" si="5"/>
        <v>-0.65431803096012831</v>
      </c>
      <c r="U62" s="70">
        <f t="shared" si="6"/>
        <v>100</v>
      </c>
      <c r="V62" s="26">
        <f t="shared" si="7"/>
        <v>0.77404403523431331</v>
      </c>
      <c r="AQ62">
        <v>0.61105360712411871</v>
      </c>
      <c r="AR62">
        <v>2</v>
      </c>
      <c r="AS62">
        <v>0</v>
      </c>
      <c r="AT62" s="26">
        <f t="shared" si="11"/>
        <v>82</v>
      </c>
      <c r="AU62" s="26">
        <f t="shared" si="12"/>
        <v>34</v>
      </c>
      <c r="AV62" s="26">
        <f t="shared" si="8"/>
        <v>0.17171717171717171</v>
      </c>
      <c r="AW62" s="26">
        <f t="shared" si="9"/>
        <v>0.66336633663366329</v>
      </c>
      <c r="AX62" s="26">
        <f t="shared" si="10"/>
        <v>6.700670067006669E-3</v>
      </c>
    </row>
    <row r="63" spans="1:50" ht="14.25" x14ac:dyDescent="0.35">
      <c r="A63" s="37">
        <v>8.4</v>
      </c>
      <c r="B63" s="37">
        <v>4.7</v>
      </c>
      <c r="C63" s="37">
        <v>5.9</v>
      </c>
      <c r="D63" s="37">
        <v>6.7</v>
      </c>
      <c r="E63" s="37">
        <v>5</v>
      </c>
      <c r="F63" s="38">
        <v>1</v>
      </c>
      <c r="H63">
        <v>8.5</v>
      </c>
      <c r="I63">
        <v>7.6</v>
      </c>
      <c r="J63">
        <v>3.7</v>
      </c>
      <c r="K63">
        <v>4.8</v>
      </c>
      <c r="L63">
        <v>3.8</v>
      </c>
      <c r="M63" s="69">
        <v>1</v>
      </c>
      <c r="N63" s="46">
        <v>1</v>
      </c>
      <c r="O63" s="70">
        <f t="shared" si="0"/>
        <v>2</v>
      </c>
      <c r="P63" s="26">
        <f t="shared" si="1"/>
        <v>0.5</v>
      </c>
      <c r="Q63" s="26">
        <f t="shared" si="2"/>
        <v>0.50801959207948533</v>
      </c>
      <c r="R63" s="69">
        <f t="shared" si="3"/>
        <v>1.0160391841589707</v>
      </c>
      <c r="S63" s="70">
        <f t="shared" si="4"/>
        <v>0.98396081584102935</v>
      </c>
      <c r="T63" s="69">
        <f t="shared" si="5"/>
        <v>-1.3865516496442298</v>
      </c>
      <c r="U63" s="70">
        <f t="shared" si="6"/>
        <v>50</v>
      </c>
      <c r="V63" s="26">
        <f t="shared" si="7"/>
        <v>5.1464325174099411E-4</v>
      </c>
      <c r="AQ63">
        <v>0.61853978042483226</v>
      </c>
      <c r="AR63">
        <v>1</v>
      </c>
      <c r="AS63">
        <v>1</v>
      </c>
      <c r="AT63" s="26">
        <f t="shared" si="11"/>
        <v>83</v>
      </c>
      <c r="AU63" s="26">
        <f t="shared" si="12"/>
        <v>35</v>
      </c>
      <c r="AV63" s="26">
        <f t="shared" si="8"/>
        <v>0.16161616161616166</v>
      </c>
      <c r="AW63" s="26">
        <f t="shared" si="9"/>
        <v>0.65346534653465349</v>
      </c>
      <c r="AX63" s="26">
        <f t="shared" si="10"/>
        <v>6.6006600660066432E-3</v>
      </c>
    </row>
    <row r="64" spans="1:50" ht="14.25" x14ac:dyDescent="0.35">
      <c r="A64" s="37">
        <v>8.8000000000000007</v>
      </c>
      <c r="B64" s="37">
        <v>4.7</v>
      </c>
      <c r="C64" s="37">
        <v>4.8</v>
      </c>
      <c r="D64" s="37">
        <v>5.8</v>
      </c>
      <c r="E64" s="37">
        <v>3.7</v>
      </c>
      <c r="F64" s="38">
        <v>0</v>
      </c>
      <c r="H64">
        <v>8.6</v>
      </c>
      <c r="I64">
        <v>5.6</v>
      </c>
      <c r="J64">
        <v>4</v>
      </c>
      <c r="K64">
        <v>6.3</v>
      </c>
      <c r="L64">
        <v>3</v>
      </c>
      <c r="M64" s="69">
        <v>0</v>
      </c>
      <c r="N64" s="46">
        <v>2</v>
      </c>
      <c r="O64" s="70">
        <f t="shared" si="0"/>
        <v>2</v>
      </c>
      <c r="P64" s="26">
        <f t="shared" si="1"/>
        <v>0</v>
      </c>
      <c r="Q64" s="26">
        <f t="shared" si="2"/>
        <v>0.19066590097341513</v>
      </c>
      <c r="R64" s="69">
        <f t="shared" si="3"/>
        <v>0.38133180194683025</v>
      </c>
      <c r="S64" s="70">
        <f t="shared" si="4"/>
        <v>1.6186681980531699</v>
      </c>
      <c r="T64" s="69">
        <f t="shared" si="5"/>
        <v>-0.42308693878465792</v>
      </c>
      <c r="U64" s="70">
        <f t="shared" si="6"/>
        <v>100</v>
      </c>
      <c r="V64" s="26">
        <f t="shared" si="7"/>
        <v>0.47116734906569691</v>
      </c>
      <c r="AQ64">
        <v>0.61871320377456429</v>
      </c>
      <c r="AR64">
        <v>1</v>
      </c>
      <c r="AS64">
        <v>1</v>
      </c>
      <c r="AT64" s="26">
        <f t="shared" si="11"/>
        <v>84</v>
      </c>
      <c r="AU64" s="26">
        <f t="shared" si="12"/>
        <v>36</v>
      </c>
      <c r="AV64" s="26">
        <f t="shared" si="8"/>
        <v>0.15151515151515149</v>
      </c>
      <c r="AW64" s="26">
        <f t="shared" si="9"/>
        <v>0.64356435643564358</v>
      </c>
      <c r="AX64" s="26">
        <f t="shared" si="10"/>
        <v>6.5006500650064709E-3</v>
      </c>
    </row>
    <row r="65" spans="1:50" ht="14.25" x14ac:dyDescent="0.35">
      <c r="A65" s="37">
        <v>7.7</v>
      </c>
      <c r="B65" s="37">
        <v>4.7</v>
      </c>
      <c r="C65" s="37">
        <v>3.4</v>
      </c>
      <c r="D65" s="37">
        <v>6.2</v>
      </c>
      <c r="E65" s="37">
        <v>3.1</v>
      </c>
      <c r="F65" s="38">
        <v>0</v>
      </c>
      <c r="H65">
        <v>8.6</v>
      </c>
      <c r="I65">
        <v>6</v>
      </c>
      <c r="J65">
        <v>5.7</v>
      </c>
      <c r="K65">
        <v>6.7</v>
      </c>
      <c r="L65">
        <v>3.6</v>
      </c>
      <c r="M65" s="69">
        <v>1</v>
      </c>
      <c r="N65" s="46">
        <v>1</v>
      </c>
      <c r="O65" s="70">
        <f t="shared" si="0"/>
        <v>2</v>
      </c>
      <c r="P65" s="26">
        <f t="shared" si="1"/>
        <v>0.5</v>
      </c>
      <c r="Q65" s="26">
        <f t="shared" si="2"/>
        <v>0.61853978042483226</v>
      </c>
      <c r="R65" s="69">
        <f t="shared" si="3"/>
        <v>1.2370795608496645</v>
      </c>
      <c r="S65" s="70">
        <f t="shared" si="4"/>
        <v>0.76292043915033547</v>
      </c>
      <c r="T65" s="69">
        <f t="shared" si="5"/>
        <v>-1.4441424790515085</v>
      </c>
      <c r="U65" s="70">
        <f t="shared" si="6"/>
        <v>50</v>
      </c>
      <c r="V65" s="26">
        <f t="shared" si="7"/>
        <v>0.11910811245412736</v>
      </c>
      <c r="AQ65">
        <v>0.63456481233062567</v>
      </c>
      <c r="AR65">
        <v>1</v>
      </c>
      <c r="AS65">
        <v>1</v>
      </c>
      <c r="AT65" s="26">
        <f t="shared" si="11"/>
        <v>85</v>
      </c>
      <c r="AU65" s="26">
        <f t="shared" si="12"/>
        <v>37</v>
      </c>
      <c r="AV65" s="26">
        <f t="shared" si="8"/>
        <v>0.14141414141414144</v>
      </c>
      <c r="AW65" s="26">
        <f t="shared" si="9"/>
        <v>0.63366336633663367</v>
      </c>
      <c r="AX65" s="26">
        <f t="shared" si="10"/>
        <v>6.4006400640064416E-3</v>
      </c>
    </row>
    <row r="66" spans="1:50" ht="14.25" x14ac:dyDescent="0.35">
      <c r="A66" s="37">
        <v>6.6</v>
      </c>
      <c r="B66" s="37">
        <v>4.7</v>
      </c>
      <c r="C66" s="37">
        <v>4.8</v>
      </c>
      <c r="D66" s="37">
        <v>7.2</v>
      </c>
      <c r="E66" s="37">
        <v>3.6</v>
      </c>
      <c r="F66" s="38">
        <v>0</v>
      </c>
      <c r="H66">
        <v>8.6</v>
      </c>
      <c r="I66">
        <v>7.3</v>
      </c>
      <c r="J66">
        <v>4.7</v>
      </c>
      <c r="K66">
        <v>3.7</v>
      </c>
      <c r="L66">
        <v>3.4</v>
      </c>
      <c r="M66" s="69">
        <v>1</v>
      </c>
      <c r="N66" s="46">
        <v>1</v>
      </c>
      <c r="O66" s="70">
        <f t="shared" si="0"/>
        <v>2</v>
      </c>
      <c r="P66" s="26">
        <f t="shared" si="1"/>
        <v>0.5</v>
      </c>
      <c r="Q66" s="26">
        <f t="shared" si="2"/>
        <v>0.61871320377456429</v>
      </c>
      <c r="R66" s="69">
        <f t="shared" si="3"/>
        <v>1.2374264075491286</v>
      </c>
      <c r="S66" s="70">
        <f t="shared" si="4"/>
        <v>0.76257359245087142</v>
      </c>
      <c r="T66" s="69">
        <f t="shared" si="5"/>
        <v>-1.4443168765428271</v>
      </c>
      <c r="U66" s="70">
        <f t="shared" si="6"/>
        <v>50</v>
      </c>
      <c r="V66" s="26">
        <f t="shared" si="7"/>
        <v>0.11947771182043679</v>
      </c>
      <c r="AQ66">
        <v>0.63893685993567617</v>
      </c>
      <c r="AR66">
        <v>1</v>
      </c>
      <c r="AS66">
        <v>1</v>
      </c>
      <c r="AT66" s="26">
        <f t="shared" si="11"/>
        <v>86</v>
      </c>
      <c r="AU66" s="26">
        <f t="shared" si="12"/>
        <v>38</v>
      </c>
      <c r="AV66" s="26">
        <f t="shared" si="8"/>
        <v>0.13131313131313127</v>
      </c>
      <c r="AW66" s="26">
        <f t="shared" si="9"/>
        <v>0.62376237623762376</v>
      </c>
      <c r="AX66" s="26">
        <f t="shared" si="10"/>
        <v>0</v>
      </c>
    </row>
    <row r="67" spans="1:50" ht="14.25" x14ac:dyDescent="0.35">
      <c r="A67" s="37">
        <v>5.7</v>
      </c>
      <c r="B67" s="37">
        <v>5.7</v>
      </c>
      <c r="C67" s="37">
        <v>6</v>
      </c>
      <c r="D67" s="37">
        <v>8.1999999999999993</v>
      </c>
      <c r="E67" s="37">
        <v>7.3</v>
      </c>
      <c r="F67" s="38">
        <v>0</v>
      </c>
      <c r="H67">
        <v>8.6999999999999993</v>
      </c>
      <c r="I67">
        <v>6.1</v>
      </c>
      <c r="J67">
        <v>2.9</v>
      </c>
      <c r="K67">
        <v>5.6</v>
      </c>
      <c r="L67">
        <v>2.9</v>
      </c>
      <c r="M67" s="69">
        <v>1</v>
      </c>
      <c r="N67" s="46">
        <v>1</v>
      </c>
      <c r="O67" s="70">
        <f t="shared" si="0"/>
        <v>2</v>
      </c>
      <c r="P67" s="26">
        <f t="shared" si="1"/>
        <v>0.5</v>
      </c>
      <c r="Q67" s="26">
        <f t="shared" si="2"/>
        <v>0.12456681267990491</v>
      </c>
      <c r="R67" s="69">
        <f t="shared" si="3"/>
        <v>0.24913362535980982</v>
      </c>
      <c r="S67" s="70">
        <f t="shared" si="4"/>
        <v>1.7508663746401902</v>
      </c>
      <c r="T67" s="69">
        <f t="shared" si="5"/>
        <v>-2.215949502898952</v>
      </c>
      <c r="U67" s="70">
        <f t="shared" si="6"/>
        <v>50</v>
      </c>
      <c r="V67" s="26">
        <f t="shared" si="7"/>
        <v>2.5850560135933511</v>
      </c>
      <c r="AQ67">
        <v>0.64790108512921429</v>
      </c>
      <c r="AR67">
        <v>0</v>
      </c>
      <c r="AS67">
        <v>2</v>
      </c>
      <c r="AT67" s="26">
        <f t="shared" si="11"/>
        <v>86</v>
      </c>
      <c r="AU67" s="26">
        <f t="shared" si="12"/>
        <v>40</v>
      </c>
      <c r="AV67" s="26">
        <f t="shared" si="8"/>
        <v>0.13131313131313127</v>
      </c>
      <c r="AW67" s="26">
        <f t="shared" si="9"/>
        <v>0.60396039603960394</v>
      </c>
      <c r="AX67" s="26">
        <f t="shared" si="10"/>
        <v>0</v>
      </c>
    </row>
    <row r="68" spans="1:50" ht="14.25" x14ac:dyDescent="0.35">
      <c r="A68" s="37">
        <v>5.7</v>
      </c>
      <c r="B68" s="37">
        <v>5.5</v>
      </c>
      <c r="C68" s="37">
        <v>5.0999999999999996</v>
      </c>
      <c r="D68" s="37">
        <v>6.2</v>
      </c>
      <c r="E68" s="37">
        <v>6.2</v>
      </c>
      <c r="F68" s="38">
        <v>0</v>
      </c>
      <c r="H68">
        <v>8.6999999999999993</v>
      </c>
      <c r="I68">
        <v>6.8</v>
      </c>
      <c r="J68">
        <v>4.5999999999999996</v>
      </c>
      <c r="K68">
        <v>6.8</v>
      </c>
      <c r="L68">
        <v>3.7</v>
      </c>
      <c r="M68" s="69">
        <v>2</v>
      </c>
      <c r="N68" s="46">
        <v>0</v>
      </c>
      <c r="O68" s="70">
        <f t="shared" si="0"/>
        <v>2</v>
      </c>
      <c r="P68" s="26">
        <f t="shared" si="1"/>
        <v>1</v>
      </c>
      <c r="Q68" s="26">
        <f t="shared" si="2"/>
        <v>0.56447927507371953</v>
      </c>
      <c r="R68" s="69">
        <f t="shared" si="3"/>
        <v>1.1289585501474391</v>
      </c>
      <c r="S68" s="70">
        <f t="shared" si="4"/>
        <v>0.87104144985256093</v>
      </c>
      <c r="T68" s="69">
        <f t="shared" si="5"/>
        <v>-1.1437032196838131</v>
      </c>
      <c r="U68" s="70">
        <f t="shared" si="6"/>
        <v>100</v>
      </c>
      <c r="V68" s="26">
        <f t="shared" si="7"/>
        <v>1.5430884503931614</v>
      </c>
      <c r="AQ68">
        <v>0.64836168516402193</v>
      </c>
      <c r="AR68">
        <v>0</v>
      </c>
      <c r="AS68">
        <v>2</v>
      </c>
      <c r="AT68" s="26">
        <f t="shared" si="11"/>
        <v>86</v>
      </c>
      <c r="AU68" s="26">
        <f t="shared" si="12"/>
        <v>42</v>
      </c>
      <c r="AV68" s="26">
        <f t="shared" si="8"/>
        <v>0.13131313131313127</v>
      </c>
      <c r="AW68" s="26">
        <f t="shared" si="9"/>
        <v>0.58415841584158423</v>
      </c>
      <c r="AX68" s="26">
        <f t="shared" si="10"/>
        <v>0</v>
      </c>
    </row>
    <row r="69" spans="1:50" ht="14.25" x14ac:dyDescent="0.35">
      <c r="A69" s="37">
        <v>5.5</v>
      </c>
      <c r="B69" s="37">
        <v>5.3</v>
      </c>
      <c r="C69" s="37">
        <v>4.9000000000000004</v>
      </c>
      <c r="D69" s="37">
        <v>6</v>
      </c>
      <c r="E69" s="37">
        <v>5.9</v>
      </c>
      <c r="F69" s="38">
        <v>0</v>
      </c>
      <c r="H69">
        <v>8.6999999999999993</v>
      </c>
      <c r="I69">
        <v>7.4</v>
      </c>
      <c r="J69">
        <v>4.8</v>
      </c>
      <c r="K69">
        <v>3.8</v>
      </c>
      <c r="L69">
        <v>3.5</v>
      </c>
      <c r="M69" s="69">
        <v>1</v>
      </c>
      <c r="N69" s="46">
        <v>1</v>
      </c>
      <c r="O69" s="70">
        <f t="shared" ref="O69:O102" si="16">M69+N69</f>
        <v>2</v>
      </c>
      <c r="P69" s="26">
        <f t="shared" ref="P69:P102" si="17">IF(O69=0,"",M69/O69)</f>
        <v>0.5</v>
      </c>
      <c r="Q69" s="26">
        <f t="shared" ref="Q69:Q102" si="18">1/(1+EXP(-$X$5-MMULT(H69:L69,$X$6:$X$10)))</f>
        <v>0.68205509257976682</v>
      </c>
      <c r="R69" s="69">
        <f t="shared" ref="R69:R102" si="19">O69*Q69</f>
        <v>1.3641101851595336</v>
      </c>
      <c r="S69" s="70">
        <f t="shared" ref="S69:S102" si="20">O69-R69</f>
        <v>0.63588981484046636</v>
      </c>
      <c r="T69" s="69">
        <f t="shared" ref="T69:T102" si="21">IFERROR(O69*(P69*LN(Q69)+(1-P69)*LN(1-Q69)),0)</f>
        <v>-1.5285220018096863</v>
      </c>
      <c r="U69" s="70">
        <f t="shared" ref="U69:U102" si="22">100*IF(Q69&gt;=$AM$10,M69/O69,N69/O69)</f>
        <v>50</v>
      </c>
      <c r="V69" s="26">
        <f t="shared" ref="V69:V102" si="23">IFERROR((M69-R69)^2/R69+(N69-S69)^2/S69,0)</f>
        <v>0.30567810349202229</v>
      </c>
      <c r="AQ69">
        <v>0.64925198519334992</v>
      </c>
      <c r="AR69">
        <v>0</v>
      </c>
      <c r="AS69">
        <v>2</v>
      </c>
      <c r="AT69" s="26">
        <f t="shared" si="11"/>
        <v>86</v>
      </c>
      <c r="AU69" s="26">
        <f t="shared" si="12"/>
        <v>44</v>
      </c>
      <c r="AV69" s="26">
        <f t="shared" ref="AV69:AV103" si="24">1-AT69/AT$103</f>
        <v>0.13131313131313127</v>
      </c>
      <c r="AW69" s="26">
        <f t="shared" ref="AW69:AW103" si="25">1-AU69/AU$103</f>
        <v>0.56435643564356441</v>
      </c>
      <c r="AX69" s="26">
        <f t="shared" ref="AX69:AX103" si="26">(AV69-AV70)*AW69</f>
        <v>5.7005700570056748E-3</v>
      </c>
    </row>
    <row r="70" spans="1:50" ht="14.25" x14ac:dyDescent="0.35">
      <c r="A70" s="37">
        <v>7.5</v>
      </c>
      <c r="B70" s="37">
        <v>4.0999999999999996</v>
      </c>
      <c r="C70" s="37">
        <v>4.5</v>
      </c>
      <c r="D70" s="37">
        <v>7.6</v>
      </c>
      <c r="E70" s="37">
        <v>5.4</v>
      </c>
      <c r="F70" s="38">
        <v>0</v>
      </c>
      <c r="H70">
        <v>8.6999999999999993</v>
      </c>
      <c r="I70">
        <v>7.8</v>
      </c>
      <c r="J70">
        <v>3.8</v>
      </c>
      <c r="K70">
        <v>4.9000000000000004</v>
      </c>
      <c r="L70">
        <v>3.9</v>
      </c>
      <c r="M70" s="69">
        <v>0</v>
      </c>
      <c r="N70" s="46">
        <v>2</v>
      </c>
      <c r="O70" s="70">
        <f t="shared" si="16"/>
        <v>2</v>
      </c>
      <c r="P70" s="26">
        <f t="shared" si="17"/>
        <v>0</v>
      </c>
      <c r="Q70" s="26">
        <f t="shared" si="18"/>
        <v>0.61105360712411871</v>
      </c>
      <c r="R70" s="69">
        <f t="shared" si="19"/>
        <v>1.2221072142482374</v>
      </c>
      <c r="S70" s="70">
        <f t="shared" si="20"/>
        <v>0.77789278575176257</v>
      </c>
      <c r="T70" s="69">
        <f t="shared" si="21"/>
        <v>-1.8886275047540675</v>
      </c>
      <c r="U70" s="70">
        <f t="shared" si="22"/>
        <v>0</v>
      </c>
      <c r="V70" s="26">
        <f t="shared" si="23"/>
        <v>3.1420967943986833</v>
      </c>
      <c r="AQ70">
        <v>0.66729301941870001</v>
      </c>
      <c r="AR70">
        <v>1</v>
      </c>
      <c r="AS70">
        <v>1</v>
      </c>
      <c r="AT70" s="26">
        <f t="shared" ref="AT70:AT103" si="27">AT69+AR70</f>
        <v>87</v>
      </c>
      <c r="AU70" s="26">
        <f t="shared" ref="AU70:AU103" si="28">AU69+AS70</f>
        <v>45</v>
      </c>
      <c r="AV70" s="26">
        <f t="shared" si="24"/>
        <v>0.12121212121212122</v>
      </c>
      <c r="AW70" s="26">
        <f t="shared" si="25"/>
        <v>0.5544554455445545</v>
      </c>
      <c r="AX70" s="26">
        <f t="shared" si="26"/>
        <v>1.1201120112011213E-2</v>
      </c>
    </row>
    <row r="71" spans="1:50" ht="14.25" x14ac:dyDescent="0.35">
      <c r="A71" s="37">
        <v>6.4</v>
      </c>
      <c r="B71" s="37">
        <v>3.9</v>
      </c>
      <c r="C71" s="37">
        <v>5.3</v>
      </c>
      <c r="D71" s="37">
        <v>7.1</v>
      </c>
      <c r="E71" s="37">
        <v>6.6</v>
      </c>
      <c r="F71" s="38">
        <v>0</v>
      </c>
      <c r="H71">
        <v>8.8000000000000007</v>
      </c>
      <c r="I71">
        <v>4.7</v>
      </c>
      <c r="J71">
        <v>4.8</v>
      </c>
      <c r="K71">
        <v>5.8</v>
      </c>
      <c r="L71">
        <v>3.7</v>
      </c>
      <c r="M71" s="69">
        <v>1</v>
      </c>
      <c r="N71" s="46">
        <v>1</v>
      </c>
      <c r="O71" s="70">
        <f t="shared" si="16"/>
        <v>2</v>
      </c>
      <c r="P71" s="26">
        <f t="shared" si="17"/>
        <v>0.5</v>
      </c>
      <c r="Q71" s="26">
        <f t="shared" si="18"/>
        <v>0.32452905183373792</v>
      </c>
      <c r="R71" s="69">
        <f t="shared" si="19"/>
        <v>0.64905810366747585</v>
      </c>
      <c r="S71" s="70">
        <f t="shared" si="20"/>
        <v>1.3509418963325242</v>
      </c>
      <c r="T71" s="69">
        <f t="shared" si="21"/>
        <v>-1.5177253492550897</v>
      </c>
      <c r="U71" s="70">
        <f t="shared" si="22"/>
        <v>50</v>
      </c>
      <c r="V71" s="26">
        <f t="shared" si="23"/>
        <v>0.28091839958080977</v>
      </c>
      <c r="AQ71">
        <v>0.67018624826671069</v>
      </c>
      <c r="AR71">
        <v>2</v>
      </c>
      <c r="AS71">
        <v>0</v>
      </c>
      <c r="AT71" s="26">
        <f t="shared" si="27"/>
        <v>89</v>
      </c>
      <c r="AU71" s="26">
        <f t="shared" si="28"/>
        <v>45</v>
      </c>
      <c r="AV71" s="26">
        <f t="shared" si="24"/>
        <v>0.10101010101010099</v>
      </c>
      <c r="AW71" s="26">
        <f t="shared" si="25"/>
        <v>0.5544554455445545</v>
      </c>
      <c r="AX71" s="26">
        <f t="shared" si="26"/>
        <v>0</v>
      </c>
    </row>
    <row r="72" spans="1:50" ht="14.25" x14ac:dyDescent="0.35">
      <c r="A72" s="37">
        <v>9.1</v>
      </c>
      <c r="B72" s="37">
        <v>5.3</v>
      </c>
      <c r="C72" s="37">
        <v>7.1</v>
      </c>
      <c r="D72" s="37">
        <v>8.4</v>
      </c>
      <c r="E72" s="37">
        <v>6.1</v>
      </c>
      <c r="F72" s="38">
        <v>1</v>
      </c>
      <c r="H72">
        <v>8.8000000000000007</v>
      </c>
      <c r="I72">
        <v>8.1</v>
      </c>
      <c r="J72">
        <v>4.5</v>
      </c>
      <c r="K72">
        <v>6.7</v>
      </c>
      <c r="L72">
        <v>2.2999999999999998</v>
      </c>
      <c r="M72" s="69">
        <v>0</v>
      </c>
      <c r="N72" s="46">
        <v>2</v>
      </c>
      <c r="O72" s="70">
        <f t="shared" si="16"/>
        <v>2</v>
      </c>
      <c r="P72" s="26">
        <f t="shared" si="17"/>
        <v>0</v>
      </c>
      <c r="Q72" s="26">
        <f t="shared" si="18"/>
        <v>0.53338562908709874</v>
      </c>
      <c r="R72" s="69">
        <f t="shared" si="19"/>
        <v>1.0667712581741975</v>
      </c>
      <c r="S72" s="70">
        <f t="shared" si="20"/>
        <v>0.93322874182580251</v>
      </c>
      <c r="T72" s="69">
        <f t="shared" si="21"/>
        <v>-1.524504241311692</v>
      </c>
      <c r="U72" s="70">
        <f t="shared" si="22"/>
        <v>0</v>
      </c>
      <c r="V72" s="26">
        <f t="shared" si="23"/>
        <v>2.2861946066665877</v>
      </c>
      <c r="AQ72">
        <v>0.67541255036525494</v>
      </c>
      <c r="AR72">
        <v>0</v>
      </c>
      <c r="AS72">
        <v>2</v>
      </c>
      <c r="AT72" s="26">
        <f t="shared" si="27"/>
        <v>89</v>
      </c>
      <c r="AU72" s="26">
        <f t="shared" si="28"/>
        <v>47</v>
      </c>
      <c r="AV72" s="26">
        <f t="shared" si="24"/>
        <v>0.10101010101010099</v>
      </c>
      <c r="AW72" s="26">
        <f t="shared" si="25"/>
        <v>0.53465346534653468</v>
      </c>
      <c r="AX72" s="26">
        <f t="shared" si="26"/>
        <v>5.4005400540053762E-3</v>
      </c>
    </row>
    <row r="73" spans="1:50" ht="14.25" x14ac:dyDescent="0.35">
      <c r="A73" s="37">
        <v>6.7</v>
      </c>
      <c r="B73" s="37">
        <v>6.3</v>
      </c>
      <c r="C73" s="37">
        <v>4.5</v>
      </c>
      <c r="D73" s="37">
        <v>5</v>
      </c>
      <c r="E73" s="37">
        <v>2.6</v>
      </c>
      <c r="F73" s="38">
        <v>0</v>
      </c>
      <c r="H73">
        <v>8.9</v>
      </c>
      <c r="I73">
        <v>5.0999999999999996</v>
      </c>
      <c r="J73">
        <v>6.9</v>
      </c>
      <c r="K73">
        <v>8.1999999999999993</v>
      </c>
      <c r="L73">
        <v>5.9</v>
      </c>
      <c r="M73" s="69">
        <v>1</v>
      </c>
      <c r="N73" s="46">
        <v>1</v>
      </c>
      <c r="O73" s="70">
        <f t="shared" si="16"/>
        <v>2</v>
      </c>
      <c r="P73" s="26">
        <f t="shared" si="17"/>
        <v>0.5</v>
      </c>
      <c r="Q73" s="26">
        <f t="shared" si="18"/>
        <v>0.92777969464112731</v>
      </c>
      <c r="R73" s="69">
        <f t="shared" si="19"/>
        <v>1.8555593892822546</v>
      </c>
      <c r="S73" s="70">
        <f t="shared" si="20"/>
        <v>0.14444061071774539</v>
      </c>
      <c r="T73" s="69">
        <f t="shared" si="21"/>
        <v>-2.7029950073610696</v>
      </c>
      <c r="U73" s="70">
        <f t="shared" si="22"/>
        <v>50</v>
      </c>
      <c r="V73" s="26">
        <f t="shared" si="23"/>
        <v>5.4621817168526778</v>
      </c>
      <c r="AQ73">
        <v>0.68205509257976682</v>
      </c>
      <c r="AR73">
        <v>1</v>
      </c>
      <c r="AS73">
        <v>1</v>
      </c>
      <c r="AT73" s="26">
        <f t="shared" si="27"/>
        <v>90</v>
      </c>
      <c r="AU73" s="26">
        <f t="shared" si="28"/>
        <v>48</v>
      </c>
      <c r="AV73" s="26">
        <f t="shared" si="24"/>
        <v>9.0909090909090939E-2</v>
      </c>
      <c r="AW73" s="26">
        <f t="shared" si="25"/>
        <v>0.52475247524752477</v>
      </c>
      <c r="AX73" s="26">
        <f t="shared" si="26"/>
        <v>1.0601060106010611E-2</v>
      </c>
    </row>
    <row r="74" spans="1:50" ht="14.25" x14ac:dyDescent="0.35">
      <c r="A74" s="37">
        <v>6.5</v>
      </c>
      <c r="B74" s="37">
        <v>6.3</v>
      </c>
      <c r="C74" s="37">
        <v>6</v>
      </c>
      <c r="D74" s="37">
        <v>8.6999999999999993</v>
      </c>
      <c r="E74" s="37">
        <v>5.6</v>
      </c>
      <c r="F74" s="38">
        <v>0</v>
      </c>
      <c r="H74">
        <v>9</v>
      </c>
      <c r="I74">
        <v>4.8</v>
      </c>
      <c r="J74">
        <v>5</v>
      </c>
      <c r="K74">
        <v>6</v>
      </c>
      <c r="L74">
        <v>3.9</v>
      </c>
      <c r="M74" s="69">
        <v>1</v>
      </c>
      <c r="N74" s="46">
        <v>1</v>
      </c>
      <c r="O74" s="70">
        <f t="shared" si="16"/>
        <v>2</v>
      </c>
      <c r="P74" s="26">
        <f t="shared" si="17"/>
        <v>0.5</v>
      </c>
      <c r="Q74" s="26">
        <f t="shared" si="18"/>
        <v>0.44150508874535538</v>
      </c>
      <c r="R74" s="69">
        <f t="shared" si="19"/>
        <v>0.88301017749071076</v>
      </c>
      <c r="S74" s="70">
        <f t="shared" si="20"/>
        <v>1.1169898225092894</v>
      </c>
      <c r="T74" s="69">
        <f t="shared" si="21"/>
        <v>-1.4000755049328424</v>
      </c>
      <c r="U74" s="70">
        <f t="shared" si="22"/>
        <v>50</v>
      </c>
      <c r="V74" s="26">
        <f t="shared" si="23"/>
        <v>2.7753083002730904E-2</v>
      </c>
      <c r="AQ74">
        <v>0.69345813592785399</v>
      </c>
      <c r="AR74">
        <v>2</v>
      </c>
      <c r="AS74">
        <v>0</v>
      </c>
      <c r="AT74" s="26">
        <f t="shared" si="27"/>
        <v>92</v>
      </c>
      <c r="AU74" s="26">
        <f t="shared" si="28"/>
        <v>48</v>
      </c>
      <c r="AV74" s="26">
        <f t="shared" si="24"/>
        <v>7.0707070707070718E-2</v>
      </c>
      <c r="AW74" s="26">
        <f t="shared" si="25"/>
        <v>0.52475247524752477</v>
      </c>
      <c r="AX74" s="26">
        <f t="shared" si="26"/>
        <v>0</v>
      </c>
    </row>
    <row r="75" spans="1:50" ht="14.25" x14ac:dyDescent="0.35">
      <c r="A75" s="37">
        <v>9.9</v>
      </c>
      <c r="B75" s="37">
        <v>7</v>
      </c>
      <c r="C75" s="37">
        <v>6.7</v>
      </c>
      <c r="D75" s="37">
        <v>6.8</v>
      </c>
      <c r="E75" s="37">
        <v>3.4</v>
      </c>
      <c r="F75" s="38">
        <v>1</v>
      </c>
      <c r="H75">
        <v>9</v>
      </c>
      <c r="I75">
        <v>6</v>
      </c>
      <c r="J75">
        <v>4.5</v>
      </c>
      <c r="K75">
        <v>6.8</v>
      </c>
      <c r="L75">
        <v>3.5</v>
      </c>
      <c r="M75" s="69">
        <v>1</v>
      </c>
      <c r="N75" s="46">
        <v>1</v>
      </c>
      <c r="O75" s="70">
        <f t="shared" si="16"/>
        <v>2</v>
      </c>
      <c r="P75" s="26">
        <f t="shared" si="17"/>
        <v>0.5</v>
      </c>
      <c r="Q75" s="26">
        <f t="shared" si="18"/>
        <v>0.45251917190900282</v>
      </c>
      <c r="R75" s="69">
        <f t="shared" si="19"/>
        <v>0.90503834381800563</v>
      </c>
      <c r="S75" s="70">
        <f t="shared" si="20"/>
        <v>1.0949616561819944</v>
      </c>
      <c r="T75" s="69">
        <f t="shared" si="21"/>
        <v>-1.3953529829700067</v>
      </c>
      <c r="U75" s="70">
        <f t="shared" si="22"/>
        <v>50</v>
      </c>
      <c r="V75" s="26">
        <f t="shared" si="23"/>
        <v>1.8199550671574277E-2</v>
      </c>
      <c r="AQ75">
        <v>0.69893829144702935</v>
      </c>
      <c r="AR75">
        <v>0</v>
      </c>
      <c r="AS75">
        <v>2</v>
      </c>
      <c r="AT75" s="26">
        <f t="shared" si="27"/>
        <v>92</v>
      </c>
      <c r="AU75" s="26">
        <f t="shared" si="28"/>
        <v>50</v>
      </c>
      <c r="AV75" s="26">
        <f t="shared" si="24"/>
        <v>7.0707070707070718E-2</v>
      </c>
      <c r="AW75" s="26">
        <f t="shared" si="25"/>
        <v>0.50495049504950495</v>
      </c>
      <c r="AX75" s="26">
        <f t="shared" si="26"/>
        <v>0</v>
      </c>
    </row>
    <row r="76" spans="1:50" ht="14.25" x14ac:dyDescent="0.35">
      <c r="A76" s="37">
        <v>8.5</v>
      </c>
      <c r="B76" s="37">
        <v>4.9000000000000004</v>
      </c>
      <c r="C76" s="37">
        <v>6</v>
      </c>
      <c r="D76" s="37">
        <v>6.8</v>
      </c>
      <c r="E76" s="37">
        <v>5.0999999999999996</v>
      </c>
      <c r="F76" s="38">
        <v>1</v>
      </c>
      <c r="H76">
        <v>9.1</v>
      </c>
      <c r="I76">
        <v>5.3</v>
      </c>
      <c r="J76">
        <v>7.1</v>
      </c>
      <c r="K76">
        <v>8.4</v>
      </c>
      <c r="L76">
        <v>6.1</v>
      </c>
      <c r="M76" s="69">
        <v>2</v>
      </c>
      <c r="N76" s="46">
        <v>0</v>
      </c>
      <c r="O76" s="70">
        <f t="shared" si="16"/>
        <v>2</v>
      </c>
      <c r="P76" s="26">
        <f t="shared" si="17"/>
        <v>1</v>
      </c>
      <c r="Q76" s="26">
        <f t="shared" si="18"/>
        <v>0.95735881471364925</v>
      </c>
      <c r="R76" s="69">
        <f t="shared" si="19"/>
        <v>1.9147176294272985</v>
      </c>
      <c r="S76" s="70">
        <f t="shared" si="20"/>
        <v>8.5282370572701494E-2</v>
      </c>
      <c r="T76" s="69">
        <f t="shared" si="21"/>
        <v>-8.7154041591278222E-2</v>
      </c>
      <c r="U76" s="70">
        <f t="shared" si="22"/>
        <v>100</v>
      </c>
      <c r="V76" s="26">
        <f t="shared" si="23"/>
        <v>8.9080885099710364E-2</v>
      </c>
      <c r="AQ76">
        <v>0.70977786930201592</v>
      </c>
      <c r="AR76">
        <v>0</v>
      </c>
      <c r="AS76">
        <v>2</v>
      </c>
      <c r="AT76" s="26">
        <f t="shared" si="27"/>
        <v>92</v>
      </c>
      <c r="AU76" s="26">
        <f t="shared" si="28"/>
        <v>52</v>
      </c>
      <c r="AV76" s="26">
        <f t="shared" si="24"/>
        <v>7.0707070707070718E-2</v>
      </c>
      <c r="AW76" s="26">
        <f t="shared" si="25"/>
        <v>0.48514851485148514</v>
      </c>
      <c r="AX76" s="26">
        <f t="shared" si="26"/>
        <v>0</v>
      </c>
    </row>
    <row r="77" spans="1:50" ht="14.25" x14ac:dyDescent="0.35">
      <c r="A77" s="37">
        <v>9.9</v>
      </c>
      <c r="B77" s="37">
        <v>5.9</v>
      </c>
      <c r="C77" s="37">
        <v>4.8</v>
      </c>
      <c r="D77" s="37">
        <v>4.9000000000000004</v>
      </c>
      <c r="E77" s="37">
        <v>4.3</v>
      </c>
      <c r="F77" s="38">
        <v>0</v>
      </c>
      <c r="H77">
        <v>9.1</v>
      </c>
      <c r="I77">
        <v>6.2</v>
      </c>
      <c r="J77">
        <v>4.5999999999999996</v>
      </c>
      <c r="K77">
        <v>8.3000000000000007</v>
      </c>
      <c r="L77">
        <v>4.3</v>
      </c>
      <c r="M77" s="69">
        <v>1</v>
      </c>
      <c r="N77" s="46">
        <v>1</v>
      </c>
      <c r="O77" s="70">
        <f t="shared" si="16"/>
        <v>2</v>
      </c>
      <c r="P77" s="26">
        <f t="shared" si="17"/>
        <v>0.5</v>
      </c>
      <c r="Q77" s="26">
        <f t="shared" si="18"/>
        <v>0.63456481233062567</v>
      </c>
      <c r="R77" s="69">
        <f t="shared" si="19"/>
        <v>1.2691296246612513</v>
      </c>
      <c r="S77" s="70">
        <f t="shared" si="20"/>
        <v>0.73087037533874866</v>
      </c>
      <c r="T77" s="69">
        <f t="shared" si="21"/>
        <v>-1.4614821905854216</v>
      </c>
      <c r="U77" s="70">
        <f t="shared" si="22"/>
        <v>50</v>
      </c>
      <c r="V77" s="26">
        <f t="shared" si="23"/>
        <v>0.15617325660722756</v>
      </c>
      <c r="AQ77">
        <v>0.72096908866519394</v>
      </c>
      <c r="AR77">
        <v>0</v>
      </c>
      <c r="AS77">
        <v>2</v>
      </c>
      <c r="AT77" s="26">
        <f t="shared" si="27"/>
        <v>92</v>
      </c>
      <c r="AU77" s="26">
        <f t="shared" si="28"/>
        <v>54</v>
      </c>
      <c r="AV77" s="26">
        <f t="shared" si="24"/>
        <v>7.0707070707070718E-2</v>
      </c>
      <c r="AW77" s="26">
        <f t="shared" si="25"/>
        <v>0.46534653465346532</v>
      </c>
      <c r="AX77" s="26">
        <f t="shared" si="26"/>
        <v>4.7004700470047308E-3</v>
      </c>
    </row>
    <row r="78" spans="1:50" ht="14.25" x14ac:dyDescent="0.35">
      <c r="A78" s="37">
        <v>7.6</v>
      </c>
      <c r="B78" s="37">
        <v>4.5999999999999996</v>
      </c>
      <c r="C78" s="37">
        <v>5</v>
      </c>
      <c r="D78" s="37">
        <v>7.4</v>
      </c>
      <c r="E78" s="37">
        <v>5.8</v>
      </c>
      <c r="F78" s="38">
        <v>0</v>
      </c>
      <c r="H78">
        <v>9.1</v>
      </c>
      <c r="I78">
        <v>6.3</v>
      </c>
      <c r="J78">
        <v>5.4</v>
      </c>
      <c r="K78">
        <v>7.3</v>
      </c>
      <c r="L78">
        <v>3</v>
      </c>
      <c r="M78" s="69">
        <v>1</v>
      </c>
      <c r="N78" s="46">
        <v>1</v>
      </c>
      <c r="O78" s="70">
        <f t="shared" si="16"/>
        <v>2</v>
      </c>
      <c r="P78" s="26">
        <f t="shared" si="17"/>
        <v>0.5</v>
      </c>
      <c r="Q78" s="26">
        <f t="shared" si="18"/>
        <v>0.60286452753157549</v>
      </c>
      <c r="R78" s="69">
        <f t="shared" si="19"/>
        <v>1.205729055063151</v>
      </c>
      <c r="S78" s="70">
        <f t="shared" si="20"/>
        <v>0.79427094493684902</v>
      </c>
      <c r="T78" s="69">
        <f t="shared" si="21"/>
        <v>-1.4295405876520721</v>
      </c>
      <c r="U78" s="70">
        <f t="shared" si="22"/>
        <v>50</v>
      </c>
      <c r="V78" s="26">
        <f t="shared" si="23"/>
        <v>8.8389943413094155E-2</v>
      </c>
      <c r="AQ78">
        <v>0.72352260519028067</v>
      </c>
      <c r="AR78">
        <v>1</v>
      </c>
      <c r="AS78">
        <v>1</v>
      </c>
      <c r="AT78" s="26">
        <f t="shared" si="27"/>
        <v>93</v>
      </c>
      <c r="AU78" s="26">
        <f t="shared" si="28"/>
        <v>55</v>
      </c>
      <c r="AV78" s="26">
        <f t="shared" si="24"/>
        <v>6.0606060606060552E-2</v>
      </c>
      <c r="AW78" s="26">
        <f t="shared" si="25"/>
        <v>0.45544554455445541</v>
      </c>
      <c r="AX78" s="26">
        <f t="shared" si="26"/>
        <v>4.6004600460045793E-3</v>
      </c>
    </row>
    <row r="79" spans="1:50" ht="14.25" x14ac:dyDescent="0.35">
      <c r="A79" s="37">
        <v>9.4</v>
      </c>
      <c r="B79" s="37">
        <v>6.5</v>
      </c>
      <c r="C79" s="37">
        <v>4.9000000000000004</v>
      </c>
      <c r="D79" s="37">
        <v>8.5</v>
      </c>
      <c r="E79" s="37">
        <v>4.5</v>
      </c>
      <c r="F79" s="38">
        <v>1</v>
      </c>
      <c r="H79">
        <v>9.1</v>
      </c>
      <c r="I79">
        <v>7.5</v>
      </c>
      <c r="J79">
        <v>4.5</v>
      </c>
      <c r="K79">
        <v>7.3</v>
      </c>
      <c r="L79">
        <v>3.4</v>
      </c>
      <c r="M79" s="69">
        <v>0</v>
      </c>
      <c r="N79" s="46">
        <v>2</v>
      </c>
      <c r="O79" s="70">
        <f t="shared" si="16"/>
        <v>2</v>
      </c>
      <c r="P79" s="26">
        <f t="shared" si="17"/>
        <v>0</v>
      </c>
      <c r="Q79" s="26">
        <f t="shared" si="18"/>
        <v>0.67018624826671069</v>
      </c>
      <c r="R79" s="69">
        <f t="shared" si="19"/>
        <v>1.3403724965334214</v>
      </c>
      <c r="S79" s="70">
        <f t="shared" si="20"/>
        <v>0.65962750346657861</v>
      </c>
      <c r="T79" s="69">
        <f t="shared" si="21"/>
        <v>-2.2184543450717187</v>
      </c>
      <c r="U79" s="70">
        <f t="shared" si="22"/>
        <v>0</v>
      </c>
      <c r="V79" s="26">
        <f t="shared" si="23"/>
        <v>4.0640285297058849</v>
      </c>
      <c r="AQ79">
        <v>0.7337532021407035</v>
      </c>
      <c r="AR79">
        <v>1</v>
      </c>
      <c r="AS79">
        <v>1</v>
      </c>
      <c r="AT79" s="26">
        <f t="shared" si="27"/>
        <v>94</v>
      </c>
      <c r="AU79" s="26">
        <f t="shared" si="28"/>
        <v>56</v>
      </c>
      <c r="AV79" s="26">
        <f t="shared" si="24"/>
        <v>5.0505050505050497E-2</v>
      </c>
      <c r="AW79" s="26">
        <f t="shared" si="25"/>
        <v>0.4455445544554455</v>
      </c>
      <c r="AX79" s="26">
        <f t="shared" si="26"/>
        <v>4.5004500450044798E-3</v>
      </c>
    </row>
    <row r="80" spans="1:50" ht="14.25" x14ac:dyDescent="0.35">
      <c r="A80" s="37">
        <v>9.3000000000000007</v>
      </c>
      <c r="B80" s="37">
        <v>7.5</v>
      </c>
      <c r="C80" s="37">
        <v>5.9</v>
      </c>
      <c r="D80" s="37">
        <v>4.5999999999999996</v>
      </c>
      <c r="E80" s="37">
        <v>4.0999999999999996</v>
      </c>
      <c r="F80" s="38">
        <v>1</v>
      </c>
      <c r="H80">
        <v>9.1999999999999993</v>
      </c>
      <c r="I80">
        <v>6.5</v>
      </c>
      <c r="J80">
        <v>6.2</v>
      </c>
      <c r="K80">
        <v>7.3</v>
      </c>
      <c r="L80">
        <v>4.5999999999999996</v>
      </c>
      <c r="M80" s="69">
        <v>2</v>
      </c>
      <c r="N80" s="46">
        <v>0</v>
      </c>
      <c r="O80" s="70">
        <f t="shared" si="16"/>
        <v>2</v>
      </c>
      <c r="P80" s="26">
        <f t="shared" si="17"/>
        <v>1</v>
      </c>
      <c r="Q80" s="26">
        <f t="shared" si="18"/>
        <v>0.90743404854273213</v>
      </c>
      <c r="R80" s="69">
        <f t="shared" si="19"/>
        <v>1.8148680970854643</v>
      </c>
      <c r="S80" s="70">
        <f t="shared" si="20"/>
        <v>0.18513190291453574</v>
      </c>
      <c r="T80" s="69">
        <f t="shared" si="21"/>
        <v>-0.19426877853222363</v>
      </c>
      <c r="U80" s="70">
        <f t="shared" si="22"/>
        <v>100</v>
      </c>
      <c r="V80" s="26">
        <f t="shared" si="23"/>
        <v>0.20401692355697149</v>
      </c>
      <c r="AQ80">
        <v>0.73672716815054795</v>
      </c>
      <c r="AR80">
        <v>1</v>
      </c>
      <c r="AS80">
        <v>1</v>
      </c>
      <c r="AT80" s="26">
        <f t="shared" si="27"/>
        <v>95</v>
      </c>
      <c r="AU80" s="26">
        <f t="shared" si="28"/>
        <v>57</v>
      </c>
      <c r="AV80" s="26">
        <f t="shared" si="24"/>
        <v>4.0404040404040442E-2</v>
      </c>
      <c r="AW80" s="26">
        <f t="shared" si="25"/>
        <v>0.4356435643564357</v>
      </c>
      <c r="AX80" s="26">
        <f t="shared" si="26"/>
        <v>4.4004400440044297E-3</v>
      </c>
    </row>
    <row r="81" spans="1:50" ht="14.25" x14ac:dyDescent="0.35">
      <c r="A81" s="37">
        <v>7.1</v>
      </c>
      <c r="B81" s="37">
        <v>5</v>
      </c>
      <c r="C81" s="37">
        <v>5.9</v>
      </c>
      <c r="D81" s="37">
        <v>7.8</v>
      </c>
      <c r="E81" s="37">
        <v>3.1</v>
      </c>
      <c r="F81" s="38">
        <v>0</v>
      </c>
      <c r="H81">
        <v>9.1999999999999993</v>
      </c>
      <c r="I81">
        <v>7.4</v>
      </c>
      <c r="J81">
        <v>5.8</v>
      </c>
      <c r="K81">
        <v>4.5</v>
      </c>
      <c r="L81">
        <v>4</v>
      </c>
      <c r="M81" s="69">
        <v>2</v>
      </c>
      <c r="N81" s="46">
        <v>0</v>
      </c>
      <c r="O81" s="70">
        <f t="shared" si="16"/>
        <v>2</v>
      </c>
      <c r="P81" s="26">
        <f t="shared" si="17"/>
        <v>1</v>
      </c>
      <c r="Q81" s="26">
        <f t="shared" si="18"/>
        <v>0.90335131625712073</v>
      </c>
      <c r="R81" s="69">
        <f t="shared" si="19"/>
        <v>1.8067026325142415</v>
      </c>
      <c r="S81" s="70">
        <f t="shared" si="20"/>
        <v>0.19329736748575854</v>
      </c>
      <c r="T81" s="69">
        <f t="shared" si="21"/>
        <v>-0.20328749335788426</v>
      </c>
      <c r="U81" s="70">
        <f t="shared" si="22"/>
        <v>100</v>
      </c>
      <c r="V81" s="26">
        <f t="shared" si="23"/>
        <v>0.21397806590535851</v>
      </c>
      <c r="AQ81">
        <v>0.74027982491247568</v>
      </c>
      <c r="AR81">
        <v>1</v>
      </c>
      <c r="AS81">
        <v>1</v>
      </c>
      <c r="AT81" s="26">
        <f t="shared" si="27"/>
        <v>96</v>
      </c>
      <c r="AU81" s="26">
        <f t="shared" si="28"/>
        <v>58</v>
      </c>
      <c r="AV81" s="26">
        <f t="shared" si="24"/>
        <v>3.0303030303030276E-2</v>
      </c>
      <c r="AW81" s="26">
        <f t="shared" si="25"/>
        <v>0.42574257425742579</v>
      </c>
      <c r="AX81" s="26">
        <f t="shared" si="26"/>
        <v>0</v>
      </c>
    </row>
    <row r="82" spans="1:50" ht="14.25" x14ac:dyDescent="0.35">
      <c r="A82" s="37">
        <v>9.9</v>
      </c>
      <c r="B82" s="37">
        <v>5.9</v>
      </c>
      <c r="C82" s="37">
        <v>4.8</v>
      </c>
      <c r="D82" s="37">
        <v>4.9000000000000004</v>
      </c>
      <c r="E82" s="37">
        <v>4.3</v>
      </c>
      <c r="F82" s="38">
        <v>1</v>
      </c>
      <c r="H82">
        <v>9.1999999999999993</v>
      </c>
      <c r="I82">
        <v>8.4</v>
      </c>
      <c r="J82">
        <v>4.8</v>
      </c>
      <c r="K82">
        <v>7.1</v>
      </c>
      <c r="L82">
        <v>2.6</v>
      </c>
      <c r="M82" s="69">
        <v>1</v>
      </c>
      <c r="N82" s="46">
        <v>1</v>
      </c>
      <c r="O82" s="70">
        <f t="shared" si="16"/>
        <v>2</v>
      </c>
      <c r="P82" s="26">
        <f t="shared" si="17"/>
        <v>0.5</v>
      </c>
      <c r="Q82" s="26">
        <f t="shared" si="18"/>
        <v>0.74027982491247568</v>
      </c>
      <c r="R82" s="69">
        <f t="shared" si="19"/>
        <v>1.4805596498249514</v>
      </c>
      <c r="S82" s="70">
        <f t="shared" si="20"/>
        <v>0.51944035017504864</v>
      </c>
      <c r="T82" s="69">
        <f t="shared" si="21"/>
        <v>-1.6488774996904145</v>
      </c>
      <c r="U82" s="70">
        <f t="shared" si="22"/>
        <v>50</v>
      </c>
      <c r="V82" s="26">
        <f t="shared" si="23"/>
        <v>0.60056913495006425</v>
      </c>
      <c r="AQ82">
        <v>0.75566121298053324</v>
      </c>
      <c r="AR82">
        <v>0</v>
      </c>
      <c r="AS82">
        <v>2</v>
      </c>
      <c r="AT82" s="26">
        <f t="shared" si="27"/>
        <v>96</v>
      </c>
      <c r="AU82" s="26">
        <f t="shared" si="28"/>
        <v>60</v>
      </c>
      <c r="AV82" s="26">
        <f t="shared" si="24"/>
        <v>3.0303030303030276E-2</v>
      </c>
      <c r="AW82" s="26">
        <f t="shared" si="25"/>
        <v>0.40594059405940597</v>
      </c>
      <c r="AX82" s="26">
        <f t="shared" si="26"/>
        <v>4.1004100410040817E-3</v>
      </c>
    </row>
    <row r="83" spans="1:50" ht="14.25" x14ac:dyDescent="0.35">
      <c r="A83" s="37">
        <v>8.6999999999999993</v>
      </c>
      <c r="B83" s="37">
        <v>6.8</v>
      </c>
      <c r="C83" s="37">
        <v>4.5999999999999996</v>
      </c>
      <c r="D83" s="37">
        <v>6.8</v>
      </c>
      <c r="E83" s="37">
        <v>3.7</v>
      </c>
      <c r="F83" s="38">
        <v>1</v>
      </c>
      <c r="H83">
        <v>9.3000000000000007</v>
      </c>
      <c r="I83">
        <v>6.4</v>
      </c>
      <c r="J83">
        <v>5.5</v>
      </c>
      <c r="K83">
        <v>7.4</v>
      </c>
      <c r="L83">
        <v>3.2</v>
      </c>
      <c r="M83" s="69">
        <v>2</v>
      </c>
      <c r="N83" s="46">
        <v>0</v>
      </c>
      <c r="O83" s="70">
        <f t="shared" si="16"/>
        <v>2</v>
      </c>
      <c r="P83" s="26">
        <f t="shared" si="17"/>
        <v>1</v>
      </c>
      <c r="Q83" s="26">
        <f t="shared" si="18"/>
        <v>0.69893829144702935</v>
      </c>
      <c r="R83" s="69">
        <f t="shared" si="19"/>
        <v>1.3978765828940587</v>
      </c>
      <c r="S83" s="70">
        <f t="shared" si="20"/>
        <v>0.60212341710594131</v>
      </c>
      <c r="T83" s="69">
        <f t="shared" si="21"/>
        <v>-0.71638564367400204</v>
      </c>
      <c r="U83" s="70">
        <f t="shared" si="22"/>
        <v>100</v>
      </c>
      <c r="V83" s="26">
        <f t="shared" si="23"/>
        <v>0.8614829441657148</v>
      </c>
      <c r="AQ83">
        <v>0.78608298165167778</v>
      </c>
      <c r="AR83">
        <v>1</v>
      </c>
      <c r="AS83">
        <v>1</v>
      </c>
      <c r="AT83" s="26">
        <f t="shared" si="27"/>
        <v>97</v>
      </c>
      <c r="AU83" s="26">
        <f t="shared" si="28"/>
        <v>61</v>
      </c>
      <c r="AV83" s="26">
        <f t="shared" si="24"/>
        <v>2.0202020202020221E-2</v>
      </c>
      <c r="AW83" s="26">
        <f t="shared" si="25"/>
        <v>0.39603960396039606</v>
      </c>
      <c r="AX83" s="26">
        <f t="shared" si="26"/>
        <v>4.0004000400040264E-3</v>
      </c>
    </row>
    <row r="84" spans="1:50" ht="14.25" x14ac:dyDescent="0.35">
      <c r="A84" s="37">
        <v>8.6</v>
      </c>
      <c r="B84" s="37">
        <v>5.6</v>
      </c>
      <c r="C84" s="37">
        <v>4</v>
      </c>
      <c r="D84" s="37">
        <v>6.3</v>
      </c>
      <c r="E84" s="37">
        <v>3</v>
      </c>
      <c r="F84" s="38">
        <v>0</v>
      </c>
      <c r="H84">
        <v>9.3000000000000007</v>
      </c>
      <c r="I84">
        <v>6.6</v>
      </c>
      <c r="J84">
        <v>6.3</v>
      </c>
      <c r="K84">
        <v>7.4</v>
      </c>
      <c r="L84">
        <v>4.5999999999999996</v>
      </c>
      <c r="M84" s="69">
        <v>2</v>
      </c>
      <c r="N84" s="46">
        <v>0</v>
      </c>
      <c r="O84" s="70">
        <f t="shared" si="16"/>
        <v>2</v>
      </c>
      <c r="P84" s="26">
        <f t="shared" si="17"/>
        <v>1</v>
      </c>
      <c r="Q84" s="26">
        <f t="shared" si="18"/>
        <v>0.92388668536805829</v>
      </c>
      <c r="R84" s="69">
        <f t="shared" si="19"/>
        <v>1.8477733707361166</v>
      </c>
      <c r="S84" s="70">
        <f t="shared" si="20"/>
        <v>0.15222662926388342</v>
      </c>
      <c r="T84" s="69">
        <f t="shared" si="21"/>
        <v>-0.1583316994875576</v>
      </c>
      <c r="U84" s="70">
        <f t="shared" si="22"/>
        <v>100</v>
      </c>
      <c r="V84" s="26">
        <f t="shared" si="23"/>
        <v>0.16476764052859938</v>
      </c>
      <c r="AQ84">
        <v>0.78628255309902173</v>
      </c>
      <c r="AR84">
        <v>1</v>
      </c>
      <c r="AS84">
        <v>1</v>
      </c>
      <c r="AT84" s="26">
        <f t="shared" si="27"/>
        <v>98</v>
      </c>
      <c r="AU84" s="26">
        <f t="shared" si="28"/>
        <v>62</v>
      </c>
      <c r="AV84" s="26">
        <f t="shared" si="24"/>
        <v>1.0101010101010055E-2</v>
      </c>
      <c r="AW84" s="26">
        <f t="shared" si="25"/>
        <v>0.38613861386138615</v>
      </c>
      <c r="AX84" s="26">
        <f t="shared" si="26"/>
        <v>0</v>
      </c>
    </row>
    <row r="85" spans="1:50" ht="14.25" x14ac:dyDescent="0.35">
      <c r="A85" s="37">
        <v>6.4</v>
      </c>
      <c r="B85" s="37">
        <v>2.9</v>
      </c>
      <c r="C85" s="37">
        <v>5</v>
      </c>
      <c r="D85" s="37">
        <v>8.4</v>
      </c>
      <c r="E85" s="37">
        <v>3.7</v>
      </c>
      <c r="F85" s="38">
        <v>0</v>
      </c>
      <c r="H85">
        <v>9.3000000000000007</v>
      </c>
      <c r="I85">
        <v>7.2</v>
      </c>
      <c r="J85">
        <v>4.5</v>
      </c>
      <c r="K85">
        <v>6.2</v>
      </c>
      <c r="L85">
        <v>4.4000000000000004</v>
      </c>
      <c r="M85" s="69">
        <v>2</v>
      </c>
      <c r="N85" s="46">
        <v>0</v>
      </c>
      <c r="O85" s="70">
        <f t="shared" si="16"/>
        <v>2</v>
      </c>
      <c r="P85" s="26">
        <f t="shared" si="17"/>
        <v>1</v>
      </c>
      <c r="Q85" s="26">
        <f t="shared" si="18"/>
        <v>0.80008842633726895</v>
      </c>
      <c r="R85" s="69">
        <f t="shared" si="19"/>
        <v>1.6001768526745379</v>
      </c>
      <c r="S85" s="70">
        <f t="shared" si="20"/>
        <v>0.39982314732546209</v>
      </c>
      <c r="T85" s="69">
        <f t="shared" si="21"/>
        <v>-0.44606604900187369</v>
      </c>
      <c r="U85" s="70">
        <f t="shared" si="22"/>
        <v>100</v>
      </c>
      <c r="V85" s="26">
        <f t="shared" si="23"/>
        <v>0.49972369823647567</v>
      </c>
      <c r="AQ85">
        <v>0.79047004433400181</v>
      </c>
      <c r="AR85">
        <v>0</v>
      </c>
      <c r="AS85">
        <v>2</v>
      </c>
      <c r="AT85" s="26">
        <f t="shared" si="27"/>
        <v>98</v>
      </c>
      <c r="AU85" s="26">
        <f t="shared" si="28"/>
        <v>64</v>
      </c>
      <c r="AV85" s="26">
        <f t="shared" si="24"/>
        <v>1.0101010101010055E-2</v>
      </c>
      <c r="AW85" s="26">
        <f t="shared" si="25"/>
        <v>0.36633663366336633</v>
      </c>
      <c r="AX85" s="26">
        <f t="shared" si="26"/>
        <v>0</v>
      </c>
    </row>
    <row r="86" spans="1:50" ht="14.25" x14ac:dyDescent="0.35">
      <c r="A86" s="37">
        <v>7.7</v>
      </c>
      <c r="B86" s="37">
        <v>7.2</v>
      </c>
      <c r="C86" s="37">
        <v>4.3</v>
      </c>
      <c r="D86" s="37">
        <v>5.9</v>
      </c>
      <c r="E86" s="37">
        <v>3.9</v>
      </c>
      <c r="F86" s="38">
        <v>1</v>
      </c>
      <c r="H86">
        <v>9.3000000000000007</v>
      </c>
      <c r="I86">
        <v>7.5</v>
      </c>
      <c r="J86">
        <v>5.9</v>
      </c>
      <c r="K86">
        <v>4.5999999999999996</v>
      </c>
      <c r="L86">
        <v>4.0999999999999996</v>
      </c>
      <c r="M86" s="69">
        <v>2</v>
      </c>
      <c r="N86" s="46">
        <v>0</v>
      </c>
      <c r="O86" s="70">
        <f t="shared" si="16"/>
        <v>2</v>
      </c>
      <c r="P86" s="26">
        <f t="shared" si="17"/>
        <v>1</v>
      </c>
      <c r="Q86" s="26">
        <f t="shared" si="18"/>
        <v>0.92512932556328709</v>
      </c>
      <c r="R86" s="69">
        <f t="shared" si="19"/>
        <v>1.8502586511265742</v>
      </c>
      <c r="S86" s="70">
        <f t="shared" si="20"/>
        <v>0.14974134887342583</v>
      </c>
      <c r="T86" s="69">
        <f t="shared" si="21"/>
        <v>-0.1556434796452954</v>
      </c>
      <c r="U86" s="70">
        <f t="shared" si="22"/>
        <v>100</v>
      </c>
      <c r="V86" s="26">
        <f t="shared" si="23"/>
        <v>0.16185990945887727</v>
      </c>
      <c r="AQ86">
        <v>0.80008842633726895</v>
      </c>
      <c r="AR86">
        <v>0</v>
      </c>
      <c r="AS86">
        <v>2</v>
      </c>
      <c r="AT86" s="26">
        <f t="shared" si="27"/>
        <v>98</v>
      </c>
      <c r="AU86" s="26">
        <f t="shared" si="28"/>
        <v>66</v>
      </c>
      <c r="AV86" s="26">
        <f t="shared" si="24"/>
        <v>1.0101010101010055E-2</v>
      </c>
      <c r="AW86" s="26">
        <f t="shared" si="25"/>
        <v>0.34653465346534651</v>
      </c>
      <c r="AX86" s="26">
        <f t="shared" si="26"/>
        <v>0</v>
      </c>
    </row>
    <row r="87" spans="1:50" ht="14.25" x14ac:dyDescent="0.35">
      <c r="A87" s="37">
        <v>7.5</v>
      </c>
      <c r="B87" s="37">
        <v>4.0999999999999996</v>
      </c>
      <c r="C87" s="37">
        <v>4.5</v>
      </c>
      <c r="D87" s="37">
        <v>7.6</v>
      </c>
      <c r="E87" s="37">
        <v>5.4</v>
      </c>
      <c r="F87" s="38">
        <v>0</v>
      </c>
      <c r="H87">
        <v>9.4</v>
      </c>
      <c r="I87">
        <v>6.5</v>
      </c>
      <c r="J87">
        <v>4.9000000000000004</v>
      </c>
      <c r="K87">
        <v>8.5</v>
      </c>
      <c r="L87">
        <v>4.5</v>
      </c>
      <c r="M87" s="69">
        <v>2</v>
      </c>
      <c r="N87" s="46">
        <v>0</v>
      </c>
      <c r="O87" s="70">
        <f t="shared" si="16"/>
        <v>2</v>
      </c>
      <c r="P87" s="26">
        <f t="shared" si="17"/>
        <v>1</v>
      </c>
      <c r="Q87" s="26">
        <f t="shared" si="18"/>
        <v>0.79047004433400181</v>
      </c>
      <c r="R87" s="69">
        <f t="shared" si="19"/>
        <v>1.5809400886680036</v>
      </c>
      <c r="S87" s="70">
        <f t="shared" si="20"/>
        <v>0.41905991133199638</v>
      </c>
      <c r="T87" s="69">
        <f t="shared" si="21"/>
        <v>-0.47025503526254198</v>
      </c>
      <c r="U87" s="70">
        <f t="shared" si="22"/>
        <v>100</v>
      </c>
      <c r="V87" s="26">
        <f t="shared" si="23"/>
        <v>0.53014015437494377</v>
      </c>
      <c r="AQ87">
        <v>0.81295830727024421</v>
      </c>
      <c r="AR87">
        <v>0</v>
      </c>
      <c r="AS87">
        <v>2</v>
      </c>
      <c r="AT87" s="26">
        <f t="shared" si="27"/>
        <v>98</v>
      </c>
      <c r="AU87" s="26">
        <f t="shared" si="28"/>
        <v>68</v>
      </c>
      <c r="AV87" s="26">
        <f t="shared" si="24"/>
        <v>1.0101010101010055E-2</v>
      </c>
      <c r="AW87" s="26">
        <f t="shared" si="25"/>
        <v>0.32673267326732669</v>
      </c>
      <c r="AX87" s="26">
        <f t="shared" si="26"/>
        <v>0</v>
      </c>
    </row>
    <row r="88" spans="1:50" ht="14.25" x14ac:dyDescent="0.35">
      <c r="A88" s="37">
        <v>5</v>
      </c>
      <c r="B88" s="37">
        <v>4.2</v>
      </c>
      <c r="C88" s="37">
        <v>4.9000000000000004</v>
      </c>
      <c r="D88" s="37">
        <v>8.1999999999999993</v>
      </c>
      <c r="E88" s="37">
        <v>4.8</v>
      </c>
      <c r="F88" s="38">
        <v>0</v>
      </c>
      <c r="H88">
        <v>9.4</v>
      </c>
      <c r="I88">
        <v>7.3</v>
      </c>
      <c r="J88">
        <v>4.5999999999999996</v>
      </c>
      <c r="K88">
        <v>6.3</v>
      </c>
      <c r="L88">
        <v>4.5999999999999996</v>
      </c>
      <c r="M88" s="69">
        <v>2</v>
      </c>
      <c r="N88" s="46">
        <v>0</v>
      </c>
      <c r="O88" s="70">
        <f t="shared" si="16"/>
        <v>2</v>
      </c>
      <c r="P88" s="26">
        <f t="shared" si="17"/>
        <v>1</v>
      </c>
      <c r="Q88" s="26">
        <f t="shared" si="18"/>
        <v>0.84959971763220254</v>
      </c>
      <c r="R88" s="69">
        <f t="shared" si="19"/>
        <v>1.6991994352644051</v>
      </c>
      <c r="S88" s="70">
        <f t="shared" si="20"/>
        <v>0.30080056473559491</v>
      </c>
      <c r="T88" s="69">
        <f t="shared" si="21"/>
        <v>-0.3259799216966569</v>
      </c>
      <c r="U88" s="70">
        <f t="shared" si="22"/>
        <v>100</v>
      </c>
      <c r="V88" s="26">
        <f t="shared" si="23"/>
        <v>0.3540497465958593</v>
      </c>
      <c r="AQ88">
        <v>0.84959971763220254</v>
      </c>
      <c r="AR88">
        <v>0</v>
      </c>
      <c r="AS88">
        <v>2</v>
      </c>
      <c r="AT88" s="26">
        <f t="shared" si="27"/>
        <v>98</v>
      </c>
      <c r="AU88" s="26">
        <f t="shared" si="28"/>
        <v>70</v>
      </c>
      <c r="AV88" s="26">
        <f t="shared" si="24"/>
        <v>1.0101010101010055E-2</v>
      </c>
      <c r="AW88" s="26">
        <f t="shared" si="25"/>
        <v>0.30693069306930698</v>
      </c>
      <c r="AX88" s="26">
        <f t="shared" si="26"/>
        <v>0</v>
      </c>
    </row>
    <row r="89" spans="1:50" ht="14.25" x14ac:dyDescent="0.35">
      <c r="A89" s="37">
        <v>7.7</v>
      </c>
      <c r="B89" s="37">
        <v>7.2</v>
      </c>
      <c r="C89" s="37">
        <v>4.3</v>
      </c>
      <c r="D89" s="37">
        <v>5.9</v>
      </c>
      <c r="E89" s="37">
        <v>3.9</v>
      </c>
      <c r="F89" s="38">
        <v>1</v>
      </c>
      <c r="H89">
        <v>9.4</v>
      </c>
      <c r="I89">
        <v>7.8</v>
      </c>
      <c r="J89">
        <v>4.7</v>
      </c>
      <c r="K89">
        <v>7.6</v>
      </c>
      <c r="L89">
        <v>3.7</v>
      </c>
      <c r="M89" s="69">
        <v>2</v>
      </c>
      <c r="N89" s="46">
        <v>0</v>
      </c>
      <c r="O89" s="70">
        <f t="shared" si="16"/>
        <v>2</v>
      </c>
      <c r="P89" s="26">
        <f t="shared" si="17"/>
        <v>1</v>
      </c>
      <c r="Q89" s="26">
        <f t="shared" si="18"/>
        <v>0.81295830727024421</v>
      </c>
      <c r="R89" s="69">
        <f t="shared" si="19"/>
        <v>1.6259166145404884</v>
      </c>
      <c r="S89" s="70">
        <f t="shared" si="20"/>
        <v>0.37408338545951159</v>
      </c>
      <c r="T89" s="69">
        <f t="shared" si="21"/>
        <v>-0.41415090663949555</v>
      </c>
      <c r="U89" s="70">
        <f t="shared" si="22"/>
        <v>100</v>
      </c>
      <c r="V89" s="26">
        <f t="shared" si="23"/>
        <v>0.46015076310076808</v>
      </c>
      <c r="AQ89">
        <v>0.85680861057060742</v>
      </c>
      <c r="AR89">
        <v>0</v>
      </c>
      <c r="AS89">
        <v>2</v>
      </c>
      <c r="AT89" s="26">
        <f t="shared" si="27"/>
        <v>98</v>
      </c>
      <c r="AU89" s="26">
        <f t="shared" si="28"/>
        <v>72</v>
      </c>
      <c r="AV89" s="26">
        <f t="shared" si="24"/>
        <v>1.0101010101010055E-2</v>
      </c>
      <c r="AW89" s="26">
        <f t="shared" si="25"/>
        <v>0.28712871287128716</v>
      </c>
      <c r="AX89" s="26">
        <f t="shared" si="26"/>
        <v>0</v>
      </c>
    </row>
    <row r="90" spans="1:50" ht="14.25" x14ac:dyDescent="0.35">
      <c r="A90" s="37">
        <v>9.1</v>
      </c>
      <c r="B90" s="37">
        <v>6.2</v>
      </c>
      <c r="C90" s="37">
        <v>4.5999999999999996</v>
      </c>
      <c r="D90" s="37">
        <v>8.3000000000000007</v>
      </c>
      <c r="E90" s="37">
        <v>4.3</v>
      </c>
      <c r="F90" s="38">
        <v>0</v>
      </c>
      <c r="H90">
        <v>9.5</v>
      </c>
      <c r="I90">
        <v>6.9</v>
      </c>
      <c r="J90">
        <v>6.6</v>
      </c>
      <c r="K90">
        <v>7.6</v>
      </c>
      <c r="L90">
        <v>4.5</v>
      </c>
      <c r="M90" s="69">
        <v>2</v>
      </c>
      <c r="N90" s="46">
        <v>0</v>
      </c>
      <c r="O90" s="70">
        <f t="shared" si="16"/>
        <v>2</v>
      </c>
      <c r="P90" s="26">
        <f t="shared" si="17"/>
        <v>1</v>
      </c>
      <c r="Q90" s="26">
        <f t="shared" si="18"/>
        <v>0.95237657332475778</v>
      </c>
      <c r="R90" s="69">
        <f t="shared" si="19"/>
        <v>1.9047531466495156</v>
      </c>
      <c r="S90" s="70">
        <f t="shared" si="20"/>
        <v>9.5246853350484439E-2</v>
      </c>
      <c r="T90" s="69">
        <f t="shared" si="21"/>
        <v>-9.7589524378014422E-2</v>
      </c>
      <c r="U90" s="70">
        <f t="shared" si="22"/>
        <v>100</v>
      </c>
      <c r="V90" s="26">
        <f t="shared" si="23"/>
        <v>0.10000965586330685</v>
      </c>
      <c r="AQ90">
        <v>0.90335131625712073</v>
      </c>
      <c r="AR90">
        <v>0</v>
      </c>
      <c r="AS90">
        <v>2</v>
      </c>
      <c r="AT90" s="26">
        <f t="shared" si="27"/>
        <v>98</v>
      </c>
      <c r="AU90" s="26">
        <f t="shared" si="28"/>
        <v>74</v>
      </c>
      <c r="AV90" s="26">
        <f t="shared" si="24"/>
        <v>1.0101010101010055E-2</v>
      </c>
      <c r="AW90" s="26">
        <f t="shared" si="25"/>
        <v>0.26732673267326734</v>
      </c>
      <c r="AX90" s="26">
        <f t="shared" si="26"/>
        <v>0</v>
      </c>
    </row>
    <row r="91" spans="1:50" ht="14.25" x14ac:dyDescent="0.35">
      <c r="A91" s="37">
        <v>5.5</v>
      </c>
      <c r="B91" s="37">
        <v>5.7</v>
      </c>
      <c r="C91" s="37">
        <v>8.1999999999999993</v>
      </c>
      <c r="D91" s="37">
        <v>6.3</v>
      </c>
      <c r="E91" s="37">
        <v>6.7</v>
      </c>
      <c r="F91" s="38">
        <v>1</v>
      </c>
      <c r="H91">
        <v>9.6</v>
      </c>
      <c r="I91">
        <v>7.7</v>
      </c>
      <c r="J91">
        <v>5.5</v>
      </c>
      <c r="K91">
        <v>7.7</v>
      </c>
      <c r="L91">
        <v>4.5999999999999996</v>
      </c>
      <c r="M91" s="69">
        <v>2</v>
      </c>
      <c r="N91" s="46">
        <v>0</v>
      </c>
      <c r="O91" s="70">
        <f t="shared" si="16"/>
        <v>2</v>
      </c>
      <c r="P91" s="26">
        <f t="shared" si="17"/>
        <v>1</v>
      </c>
      <c r="Q91" s="26">
        <f t="shared" si="18"/>
        <v>0.94112403882502293</v>
      </c>
      <c r="R91" s="69">
        <f t="shared" si="19"/>
        <v>1.8822480776500459</v>
      </c>
      <c r="S91" s="70">
        <f t="shared" si="20"/>
        <v>0.11775192234995413</v>
      </c>
      <c r="T91" s="69">
        <f t="shared" si="21"/>
        <v>-0.12136066423327586</v>
      </c>
      <c r="U91" s="70">
        <f t="shared" si="22"/>
        <v>100</v>
      </c>
      <c r="V91" s="26">
        <f t="shared" si="23"/>
        <v>0.12511838768560771</v>
      </c>
      <c r="AQ91">
        <v>0.90743404854273213</v>
      </c>
      <c r="AR91">
        <v>0</v>
      </c>
      <c r="AS91">
        <v>2</v>
      </c>
      <c r="AT91" s="26">
        <f t="shared" si="27"/>
        <v>98</v>
      </c>
      <c r="AU91" s="26">
        <f t="shared" si="28"/>
        <v>76</v>
      </c>
      <c r="AV91" s="26">
        <f t="shared" si="24"/>
        <v>1.0101010101010055E-2</v>
      </c>
      <c r="AW91" s="26">
        <f t="shared" si="25"/>
        <v>0.24752475247524752</v>
      </c>
      <c r="AX91" s="26">
        <f t="shared" si="26"/>
        <v>0</v>
      </c>
    </row>
    <row r="92" spans="1:50" ht="14.25" x14ac:dyDescent="0.35">
      <c r="A92" s="37">
        <v>9.1</v>
      </c>
      <c r="B92" s="37">
        <v>6.3</v>
      </c>
      <c r="C92" s="37">
        <v>5.4</v>
      </c>
      <c r="D92" s="37">
        <v>7.3</v>
      </c>
      <c r="E92" s="37">
        <v>3</v>
      </c>
      <c r="F92" s="38">
        <v>1</v>
      </c>
      <c r="H92">
        <v>9.6</v>
      </c>
      <c r="I92">
        <v>8.1999999999999993</v>
      </c>
      <c r="J92">
        <v>7.8</v>
      </c>
      <c r="K92">
        <v>4.5</v>
      </c>
      <c r="L92">
        <v>3</v>
      </c>
      <c r="M92" s="69">
        <v>2</v>
      </c>
      <c r="N92" s="46">
        <v>0</v>
      </c>
      <c r="O92" s="70">
        <f t="shared" si="16"/>
        <v>2</v>
      </c>
      <c r="P92" s="26">
        <f t="shared" si="17"/>
        <v>1</v>
      </c>
      <c r="Q92" s="26">
        <f t="shared" si="18"/>
        <v>0.9806533134482831</v>
      </c>
      <c r="R92" s="69">
        <f t="shared" si="19"/>
        <v>1.9613066268965662</v>
      </c>
      <c r="S92" s="70">
        <f t="shared" si="20"/>
        <v>3.8693373103433792E-2</v>
      </c>
      <c r="T92" s="69">
        <f t="shared" si="21"/>
        <v>-3.9072566103416966E-2</v>
      </c>
      <c r="U92" s="70">
        <f t="shared" si="22"/>
        <v>100</v>
      </c>
      <c r="V92" s="26">
        <f t="shared" si="23"/>
        <v>3.9456730092896762E-2</v>
      </c>
      <c r="AQ92">
        <v>0.92039804618206478</v>
      </c>
      <c r="AR92">
        <v>0</v>
      </c>
      <c r="AS92">
        <v>2</v>
      </c>
      <c r="AT92" s="26">
        <f t="shared" si="27"/>
        <v>98</v>
      </c>
      <c r="AU92" s="26">
        <f t="shared" si="28"/>
        <v>78</v>
      </c>
      <c r="AV92" s="26">
        <f t="shared" si="24"/>
        <v>1.0101010101010055E-2</v>
      </c>
      <c r="AW92" s="26">
        <f t="shared" si="25"/>
        <v>0.2277227722772277</v>
      </c>
      <c r="AX92" s="26">
        <f t="shared" si="26"/>
        <v>0</v>
      </c>
    </row>
    <row r="93" spans="1:50" ht="14.25" x14ac:dyDescent="0.35">
      <c r="A93" s="37">
        <v>7.1</v>
      </c>
      <c r="B93" s="37">
        <v>3.3</v>
      </c>
      <c r="C93" s="37">
        <v>4.5</v>
      </c>
      <c r="D93" s="37">
        <v>9.9</v>
      </c>
      <c r="E93" s="37">
        <v>4</v>
      </c>
      <c r="F93" s="38">
        <v>0</v>
      </c>
      <c r="H93">
        <v>9.6</v>
      </c>
      <c r="I93">
        <v>8.3000000000000007</v>
      </c>
      <c r="J93">
        <v>7.8</v>
      </c>
      <c r="K93">
        <v>4.5</v>
      </c>
      <c r="L93">
        <v>3</v>
      </c>
      <c r="M93" s="69">
        <v>2</v>
      </c>
      <c r="N93" s="46">
        <v>0</v>
      </c>
      <c r="O93" s="70">
        <f t="shared" si="16"/>
        <v>2</v>
      </c>
      <c r="P93" s="26">
        <f t="shared" si="17"/>
        <v>1</v>
      </c>
      <c r="Q93" s="26">
        <f t="shared" si="18"/>
        <v>0.98176489566421166</v>
      </c>
      <c r="R93" s="69">
        <f t="shared" si="19"/>
        <v>1.9635297913284233</v>
      </c>
      <c r="S93" s="70">
        <f t="shared" si="20"/>
        <v>3.6470208671576687E-2</v>
      </c>
      <c r="T93" s="69">
        <f t="shared" si="21"/>
        <v>-3.6806826151249555E-2</v>
      </c>
      <c r="U93" s="70">
        <f t="shared" si="22"/>
        <v>100</v>
      </c>
      <c r="V93" s="26">
        <f t="shared" si="23"/>
        <v>3.7147599015447397E-2</v>
      </c>
      <c r="AQ93">
        <v>0.92388668536805829</v>
      </c>
      <c r="AR93">
        <v>0</v>
      </c>
      <c r="AS93">
        <v>2</v>
      </c>
      <c r="AT93" s="26">
        <f t="shared" si="27"/>
        <v>98</v>
      </c>
      <c r="AU93" s="26">
        <f t="shared" si="28"/>
        <v>80</v>
      </c>
      <c r="AV93" s="26">
        <f t="shared" si="24"/>
        <v>1.0101010101010055E-2</v>
      </c>
      <c r="AW93" s="26">
        <f t="shared" si="25"/>
        <v>0.20792079207920788</v>
      </c>
      <c r="AX93" s="26">
        <f t="shared" si="26"/>
        <v>0</v>
      </c>
    </row>
    <row r="94" spans="1:50" ht="14.25" x14ac:dyDescent="0.35">
      <c r="A94" s="37">
        <v>9.1999999999999993</v>
      </c>
      <c r="B94" s="37">
        <v>8.4</v>
      </c>
      <c r="C94" s="37">
        <v>4.8</v>
      </c>
      <c r="D94" s="37">
        <v>7.1</v>
      </c>
      <c r="E94" s="37">
        <v>2.6</v>
      </c>
      <c r="F94" s="38">
        <v>1</v>
      </c>
      <c r="H94">
        <v>9.6999999999999993</v>
      </c>
      <c r="I94">
        <v>5.6</v>
      </c>
      <c r="J94">
        <v>3.3</v>
      </c>
      <c r="K94">
        <v>5.2</v>
      </c>
      <c r="L94">
        <v>4.7</v>
      </c>
      <c r="M94" s="69">
        <v>1</v>
      </c>
      <c r="N94" s="46">
        <v>1</v>
      </c>
      <c r="O94" s="70">
        <f t="shared" si="16"/>
        <v>2</v>
      </c>
      <c r="P94" s="26">
        <f t="shared" si="17"/>
        <v>0.5</v>
      </c>
      <c r="Q94" s="26">
        <f t="shared" si="18"/>
        <v>0.51338703615276449</v>
      </c>
      <c r="R94" s="69">
        <f t="shared" si="19"/>
        <v>1.026774072305529</v>
      </c>
      <c r="S94" s="70">
        <f t="shared" si="20"/>
        <v>0.97322592769447103</v>
      </c>
      <c r="T94" s="69">
        <f t="shared" si="21"/>
        <v>-1.3870114691282098</v>
      </c>
      <c r="U94" s="70">
        <f t="shared" si="22"/>
        <v>50</v>
      </c>
      <c r="V94" s="26">
        <f t="shared" si="23"/>
        <v>1.4347303834786522E-3</v>
      </c>
      <c r="AQ94">
        <v>0.92512932556328709</v>
      </c>
      <c r="AR94">
        <v>0</v>
      </c>
      <c r="AS94">
        <v>2</v>
      </c>
      <c r="AT94" s="26">
        <f t="shared" si="27"/>
        <v>98</v>
      </c>
      <c r="AU94" s="26">
        <f t="shared" si="28"/>
        <v>82</v>
      </c>
      <c r="AV94" s="26">
        <f t="shared" si="24"/>
        <v>1.0101010101010055E-2</v>
      </c>
      <c r="AW94" s="26">
        <f t="shared" si="25"/>
        <v>0.18811881188118806</v>
      </c>
      <c r="AX94" s="26">
        <f t="shared" si="26"/>
        <v>1.9001900190018909E-3</v>
      </c>
    </row>
    <row r="95" spans="1:50" ht="14.25" x14ac:dyDescent="0.35">
      <c r="A95" s="37">
        <v>9.3000000000000007</v>
      </c>
      <c r="B95" s="37">
        <v>7.5</v>
      </c>
      <c r="C95" s="37">
        <v>5.9</v>
      </c>
      <c r="D95" s="37">
        <v>4.5999999999999996</v>
      </c>
      <c r="E95" s="37">
        <v>4.0999999999999996</v>
      </c>
      <c r="F95" s="38">
        <v>1</v>
      </c>
      <c r="H95">
        <v>9.6999999999999993</v>
      </c>
      <c r="I95">
        <v>5.7</v>
      </c>
      <c r="J95">
        <v>4.7</v>
      </c>
      <c r="K95">
        <v>4.8</v>
      </c>
      <c r="L95">
        <v>4.0999999999999996</v>
      </c>
      <c r="M95" s="69">
        <v>0</v>
      </c>
      <c r="N95" s="46">
        <v>2</v>
      </c>
      <c r="O95" s="70">
        <f t="shared" si="16"/>
        <v>2</v>
      </c>
      <c r="P95" s="26">
        <f t="shared" si="17"/>
        <v>0</v>
      </c>
      <c r="Q95" s="26">
        <f t="shared" si="18"/>
        <v>0.69345813592785399</v>
      </c>
      <c r="R95" s="69">
        <f t="shared" si="19"/>
        <v>1.386916271855708</v>
      </c>
      <c r="S95" s="70">
        <f t="shared" si="20"/>
        <v>0.61308372814429202</v>
      </c>
      <c r="T95" s="69">
        <f t="shared" si="21"/>
        <v>-2.3648018908440314</v>
      </c>
      <c r="U95" s="70">
        <f t="shared" si="22"/>
        <v>0</v>
      </c>
      <c r="V95" s="26">
        <f t="shared" si="23"/>
        <v>4.5243943304569028</v>
      </c>
      <c r="AQ95">
        <v>0.92777969464112731</v>
      </c>
      <c r="AR95">
        <v>1</v>
      </c>
      <c r="AS95">
        <v>1</v>
      </c>
      <c r="AT95" s="26">
        <f t="shared" si="27"/>
        <v>99</v>
      </c>
      <c r="AU95" s="26">
        <f t="shared" si="28"/>
        <v>83</v>
      </c>
      <c r="AV95" s="26">
        <f t="shared" si="24"/>
        <v>0</v>
      </c>
      <c r="AW95" s="26">
        <f t="shared" si="25"/>
        <v>0.17821782178217827</v>
      </c>
      <c r="AX95" s="26">
        <f t="shared" si="26"/>
        <v>0</v>
      </c>
    </row>
    <row r="96" spans="1:50" ht="14.25" x14ac:dyDescent="0.35">
      <c r="A96" s="37">
        <v>9.3000000000000007</v>
      </c>
      <c r="B96" s="37">
        <v>6.4</v>
      </c>
      <c r="C96" s="37">
        <v>5.5</v>
      </c>
      <c r="D96" s="37">
        <v>7.4</v>
      </c>
      <c r="E96" s="37">
        <v>3.2</v>
      </c>
      <c r="F96" s="38">
        <v>1</v>
      </c>
      <c r="H96">
        <v>9.6999999999999993</v>
      </c>
      <c r="I96">
        <v>7.5</v>
      </c>
      <c r="J96">
        <v>6.1</v>
      </c>
      <c r="K96">
        <v>6.7</v>
      </c>
      <c r="L96">
        <v>3.4</v>
      </c>
      <c r="M96" s="69">
        <v>2</v>
      </c>
      <c r="N96" s="46">
        <v>0</v>
      </c>
      <c r="O96" s="70">
        <f t="shared" si="16"/>
        <v>2</v>
      </c>
      <c r="P96" s="26">
        <f t="shared" si="17"/>
        <v>1</v>
      </c>
      <c r="Q96" s="26">
        <f t="shared" si="18"/>
        <v>0.92039804618206478</v>
      </c>
      <c r="R96" s="69">
        <f t="shared" si="19"/>
        <v>1.8407960923641296</v>
      </c>
      <c r="S96" s="70">
        <f t="shared" si="20"/>
        <v>0.15920390763587045</v>
      </c>
      <c r="T96" s="69">
        <f t="shared" si="21"/>
        <v>-0.16589808723074645</v>
      </c>
      <c r="U96" s="70">
        <f t="shared" si="22"/>
        <v>100</v>
      </c>
      <c r="V96" s="26">
        <f t="shared" si="23"/>
        <v>0.17297288743307282</v>
      </c>
      <c r="AQ96">
        <v>0.92887857921293748</v>
      </c>
      <c r="AR96">
        <v>0</v>
      </c>
      <c r="AS96">
        <v>2</v>
      </c>
      <c r="AT96" s="26">
        <f t="shared" si="27"/>
        <v>99</v>
      </c>
      <c r="AU96" s="26">
        <f t="shared" si="28"/>
        <v>85</v>
      </c>
      <c r="AV96" s="26">
        <f t="shared" si="24"/>
        <v>0</v>
      </c>
      <c r="AW96" s="26">
        <f t="shared" si="25"/>
        <v>0.15841584158415845</v>
      </c>
      <c r="AX96" s="26">
        <f t="shared" si="26"/>
        <v>0</v>
      </c>
    </row>
    <row r="97" spans="1:50" ht="14.25" x14ac:dyDescent="0.35">
      <c r="A97" s="37">
        <v>8.6</v>
      </c>
      <c r="B97" s="37">
        <v>6</v>
      </c>
      <c r="C97" s="37">
        <v>5.7</v>
      </c>
      <c r="D97" s="37">
        <v>6.7</v>
      </c>
      <c r="E97" s="37">
        <v>3.6</v>
      </c>
      <c r="F97" s="38">
        <v>1</v>
      </c>
      <c r="H97">
        <v>9.6999999999999993</v>
      </c>
      <c r="I97">
        <v>7.6</v>
      </c>
      <c r="J97">
        <v>6.1</v>
      </c>
      <c r="K97">
        <v>6.8</v>
      </c>
      <c r="L97">
        <v>3.5</v>
      </c>
      <c r="M97" s="69">
        <v>2</v>
      </c>
      <c r="N97" s="46">
        <v>0</v>
      </c>
      <c r="O97" s="70">
        <f t="shared" si="16"/>
        <v>2</v>
      </c>
      <c r="P97" s="26">
        <f t="shared" si="17"/>
        <v>1</v>
      </c>
      <c r="Q97" s="26">
        <f t="shared" si="18"/>
        <v>0.92887857921293748</v>
      </c>
      <c r="R97" s="69">
        <f t="shared" si="19"/>
        <v>1.857757158425875</v>
      </c>
      <c r="S97" s="70">
        <f t="shared" si="20"/>
        <v>0.14224284157412503</v>
      </c>
      <c r="T97" s="69">
        <f t="shared" si="21"/>
        <v>-0.1475544984692865</v>
      </c>
      <c r="U97" s="70">
        <f t="shared" si="22"/>
        <v>100</v>
      </c>
      <c r="V97" s="26">
        <f t="shared" si="23"/>
        <v>0.15313394533723776</v>
      </c>
      <c r="AQ97">
        <v>0.94077423935120641</v>
      </c>
      <c r="AR97">
        <v>0</v>
      </c>
      <c r="AS97">
        <v>4</v>
      </c>
      <c r="AT97" s="26">
        <f t="shared" si="27"/>
        <v>99</v>
      </c>
      <c r="AU97" s="26">
        <f t="shared" si="28"/>
        <v>89</v>
      </c>
      <c r="AV97" s="26">
        <f t="shared" si="24"/>
        <v>0</v>
      </c>
      <c r="AW97" s="26">
        <f t="shared" si="25"/>
        <v>0.11881188118811881</v>
      </c>
      <c r="AX97" s="26">
        <f t="shared" si="26"/>
        <v>0</v>
      </c>
    </row>
    <row r="98" spans="1:50" ht="14.25" x14ac:dyDescent="0.35">
      <c r="A98" s="37">
        <v>7.4</v>
      </c>
      <c r="B98" s="37">
        <v>4.4000000000000004</v>
      </c>
      <c r="C98" s="37">
        <v>4.8</v>
      </c>
      <c r="D98" s="37">
        <v>7.2</v>
      </c>
      <c r="E98" s="37">
        <v>5.6</v>
      </c>
      <c r="F98" s="38">
        <v>0</v>
      </c>
      <c r="H98">
        <v>9.9</v>
      </c>
      <c r="I98">
        <v>5.4</v>
      </c>
      <c r="J98">
        <v>4.5</v>
      </c>
      <c r="K98">
        <v>3.8</v>
      </c>
      <c r="L98">
        <v>4</v>
      </c>
      <c r="M98" s="69">
        <v>2</v>
      </c>
      <c r="N98" s="46">
        <v>0</v>
      </c>
      <c r="O98" s="70">
        <f t="shared" si="16"/>
        <v>2</v>
      </c>
      <c r="P98" s="26">
        <f t="shared" si="17"/>
        <v>1</v>
      </c>
      <c r="Q98" s="26">
        <f t="shared" si="18"/>
        <v>0.64925198519334992</v>
      </c>
      <c r="R98" s="69">
        <f t="shared" si="19"/>
        <v>1.2985039703866998</v>
      </c>
      <c r="S98" s="70">
        <f t="shared" si="20"/>
        <v>0.70149602961330015</v>
      </c>
      <c r="T98" s="69">
        <f t="shared" si="21"/>
        <v>-0.86386874154451176</v>
      </c>
      <c r="U98" s="70">
        <f t="shared" si="22"/>
        <v>100</v>
      </c>
      <c r="V98" s="26">
        <f t="shared" si="23"/>
        <v>1.0804680549484831</v>
      </c>
      <c r="AQ98">
        <v>0.94112403882502293</v>
      </c>
      <c r="AR98">
        <v>0</v>
      </c>
      <c r="AS98">
        <v>2</v>
      </c>
      <c r="AT98" s="26">
        <f t="shared" si="27"/>
        <v>99</v>
      </c>
      <c r="AU98" s="26">
        <f t="shared" si="28"/>
        <v>91</v>
      </c>
      <c r="AV98" s="26">
        <f t="shared" si="24"/>
        <v>0</v>
      </c>
      <c r="AW98" s="26">
        <f t="shared" si="25"/>
        <v>9.9009900990098987E-2</v>
      </c>
      <c r="AX98" s="26">
        <f t="shared" si="26"/>
        <v>0</v>
      </c>
    </row>
    <row r="99" spans="1:50" ht="14.25" x14ac:dyDescent="0.35">
      <c r="A99" s="37">
        <v>8.6999999999999993</v>
      </c>
      <c r="B99" s="37">
        <v>6.1</v>
      </c>
      <c r="C99" s="37">
        <v>2.9</v>
      </c>
      <c r="D99" s="37">
        <v>5.6</v>
      </c>
      <c r="E99" s="37">
        <v>2.9</v>
      </c>
      <c r="F99" s="38">
        <v>1</v>
      </c>
      <c r="H99">
        <v>9.9</v>
      </c>
      <c r="I99">
        <v>5.8</v>
      </c>
      <c r="J99">
        <v>3.5</v>
      </c>
      <c r="K99">
        <v>5.4</v>
      </c>
      <c r="L99">
        <v>4.9000000000000004</v>
      </c>
      <c r="M99" s="69">
        <v>2</v>
      </c>
      <c r="N99" s="46">
        <v>0</v>
      </c>
      <c r="O99" s="70">
        <f t="shared" si="16"/>
        <v>2</v>
      </c>
      <c r="P99" s="26">
        <f t="shared" si="17"/>
        <v>1</v>
      </c>
      <c r="Q99" s="26">
        <f t="shared" si="18"/>
        <v>0.64836168516402193</v>
      </c>
      <c r="R99" s="69">
        <f t="shared" si="19"/>
        <v>1.2967233703280439</v>
      </c>
      <c r="S99" s="70">
        <f t="shared" si="20"/>
        <v>0.70327662967195614</v>
      </c>
      <c r="T99" s="69">
        <f t="shared" si="21"/>
        <v>-0.86661316444746428</v>
      </c>
      <c r="U99" s="70">
        <f t="shared" si="22"/>
        <v>100</v>
      </c>
      <c r="V99" s="26">
        <f t="shared" si="23"/>
        <v>1.084698010022048</v>
      </c>
      <c r="AQ99">
        <v>0.95043802716512649</v>
      </c>
      <c r="AR99">
        <v>0</v>
      </c>
      <c r="AS99">
        <v>2</v>
      </c>
      <c r="AT99" s="26">
        <f t="shared" si="27"/>
        <v>99</v>
      </c>
      <c r="AU99" s="26">
        <f t="shared" si="28"/>
        <v>93</v>
      </c>
      <c r="AV99" s="26">
        <f t="shared" si="24"/>
        <v>0</v>
      </c>
      <c r="AW99" s="26">
        <f t="shared" si="25"/>
        <v>7.9207920792079167E-2</v>
      </c>
      <c r="AX99" s="26">
        <f t="shared" si="26"/>
        <v>0</v>
      </c>
    </row>
    <row r="100" spans="1:50" ht="14.25" x14ac:dyDescent="0.35">
      <c r="A100" s="37">
        <v>7.8</v>
      </c>
      <c r="B100" s="37">
        <v>5.3</v>
      </c>
      <c r="C100" s="37">
        <v>7.1</v>
      </c>
      <c r="D100" s="37">
        <v>7.9</v>
      </c>
      <c r="E100" s="37">
        <v>4.9000000000000004</v>
      </c>
      <c r="F100" s="38">
        <v>1</v>
      </c>
      <c r="H100">
        <v>9.9</v>
      </c>
      <c r="I100">
        <v>5.9</v>
      </c>
      <c r="J100">
        <v>4.8</v>
      </c>
      <c r="K100">
        <v>4.9000000000000004</v>
      </c>
      <c r="L100">
        <v>4.3</v>
      </c>
      <c r="M100" s="69">
        <v>1</v>
      </c>
      <c r="N100" s="46">
        <v>1</v>
      </c>
      <c r="O100" s="70">
        <f t="shared" si="16"/>
        <v>2</v>
      </c>
      <c r="P100" s="26">
        <f t="shared" si="17"/>
        <v>0.5</v>
      </c>
      <c r="Q100" s="26">
        <f t="shared" si="18"/>
        <v>0.78608298165167778</v>
      </c>
      <c r="R100" s="69">
        <f t="shared" si="19"/>
        <v>1.5721659633033556</v>
      </c>
      <c r="S100" s="70">
        <f t="shared" si="20"/>
        <v>0.42783403669664444</v>
      </c>
      <c r="T100" s="69">
        <f t="shared" si="21"/>
        <v>-1.7828600213930177</v>
      </c>
      <c r="U100" s="70">
        <f t="shared" si="22"/>
        <v>50</v>
      </c>
      <c r="V100" s="26">
        <f t="shared" si="23"/>
        <v>0.97342010511633237</v>
      </c>
      <c r="AQ100">
        <v>0.95237657332475778</v>
      </c>
      <c r="AR100">
        <v>0</v>
      </c>
      <c r="AS100">
        <v>2</v>
      </c>
      <c r="AT100" s="26">
        <f t="shared" si="27"/>
        <v>99</v>
      </c>
      <c r="AU100" s="26">
        <f t="shared" si="28"/>
        <v>95</v>
      </c>
      <c r="AV100" s="26">
        <f t="shared" si="24"/>
        <v>0</v>
      </c>
      <c r="AW100" s="26">
        <f t="shared" si="25"/>
        <v>5.9405940594059459E-2</v>
      </c>
      <c r="AX100" s="26">
        <f t="shared" si="26"/>
        <v>0</v>
      </c>
    </row>
    <row r="101" spans="1:50" ht="14.25" x14ac:dyDescent="0.35">
      <c r="A101" s="37">
        <v>7.9</v>
      </c>
      <c r="B101" s="37">
        <v>4.2</v>
      </c>
      <c r="C101" s="37">
        <v>4.8</v>
      </c>
      <c r="D101" s="37">
        <v>9.6999999999999993</v>
      </c>
      <c r="E101" s="37">
        <v>5.4</v>
      </c>
      <c r="F101" s="38">
        <v>1</v>
      </c>
      <c r="H101">
        <v>9.9</v>
      </c>
      <c r="I101">
        <v>7</v>
      </c>
      <c r="J101">
        <v>6.7</v>
      </c>
      <c r="K101">
        <v>6.8</v>
      </c>
      <c r="L101">
        <v>3.4</v>
      </c>
      <c r="M101" s="69">
        <v>4</v>
      </c>
      <c r="N101" s="46">
        <v>0</v>
      </c>
      <c r="O101" s="70">
        <f t="shared" si="16"/>
        <v>4</v>
      </c>
      <c r="P101" s="26">
        <f t="shared" si="17"/>
        <v>1</v>
      </c>
      <c r="Q101" s="26">
        <f t="shared" si="18"/>
        <v>0.94077423935120641</v>
      </c>
      <c r="R101" s="69">
        <f t="shared" si="19"/>
        <v>3.7630969574048256</v>
      </c>
      <c r="S101" s="70">
        <f t="shared" si="20"/>
        <v>0.23690304259517436</v>
      </c>
      <c r="T101" s="69">
        <f t="shared" si="21"/>
        <v>-0.24420833541863429</v>
      </c>
      <c r="U101" s="70">
        <f t="shared" si="22"/>
        <v>100</v>
      </c>
      <c r="V101" s="26">
        <f t="shared" si="23"/>
        <v>0.25181710200584539</v>
      </c>
      <c r="AQ101">
        <v>0.95735881471364925</v>
      </c>
      <c r="AR101">
        <v>0</v>
      </c>
      <c r="AS101">
        <v>2</v>
      </c>
      <c r="AT101" s="26">
        <f t="shared" si="27"/>
        <v>99</v>
      </c>
      <c r="AU101" s="26">
        <f t="shared" si="28"/>
        <v>97</v>
      </c>
      <c r="AV101" s="26">
        <f t="shared" si="24"/>
        <v>0</v>
      </c>
      <c r="AW101" s="26">
        <f t="shared" si="25"/>
        <v>3.9603960396039639E-2</v>
      </c>
      <c r="AX101" s="26">
        <f t="shared" si="26"/>
        <v>0</v>
      </c>
    </row>
    <row r="102" spans="1:50" ht="14.25" x14ac:dyDescent="0.35">
      <c r="A102" s="37">
        <v>7.6</v>
      </c>
      <c r="B102" s="37">
        <v>4.2</v>
      </c>
      <c r="C102" s="37">
        <v>4.5999999999999996</v>
      </c>
      <c r="D102" s="37">
        <v>7.7</v>
      </c>
      <c r="E102" s="37">
        <v>5.5</v>
      </c>
      <c r="F102" s="38">
        <v>0</v>
      </c>
      <c r="H102">
        <v>10</v>
      </c>
      <c r="I102">
        <v>5.4</v>
      </c>
      <c r="J102">
        <v>4.5</v>
      </c>
      <c r="K102">
        <v>3.8</v>
      </c>
      <c r="L102">
        <v>4</v>
      </c>
      <c r="M102" s="71">
        <v>1</v>
      </c>
      <c r="N102" s="72">
        <v>1</v>
      </c>
      <c r="O102" s="70">
        <f t="shared" si="16"/>
        <v>2</v>
      </c>
      <c r="P102" s="26">
        <f t="shared" si="17"/>
        <v>0.5</v>
      </c>
      <c r="Q102" s="26">
        <f t="shared" si="18"/>
        <v>0.66729301941870001</v>
      </c>
      <c r="R102" s="69">
        <f t="shared" si="19"/>
        <v>1.3345860388374</v>
      </c>
      <c r="S102" s="70">
        <f t="shared" si="20"/>
        <v>0.66541396116259999</v>
      </c>
      <c r="T102" s="69">
        <f t="shared" si="21"/>
        <v>-1.5050191346302146</v>
      </c>
      <c r="U102" s="70">
        <f t="shared" si="22"/>
        <v>50</v>
      </c>
      <c r="V102" s="26">
        <f t="shared" si="23"/>
        <v>0.25211990821359853</v>
      </c>
      <c r="AQ102">
        <v>0.9806533134482831</v>
      </c>
      <c r="AR102">
        <v>0</v>
      </c>
      <c r="AS102">
        <v>2</v>
      </c>
      <c r="AT102" s="26">
        <f t="shared" si="27"/>
        <v>99</v>
      </c>
      <c r="AU102" s="26">
        <f t="shared" si="28"/>
        <v>99</v>
      </c>
      <c r="AV102" s="26">
        <f t="shared" si="24"/>
        <v>0</v>
      </c>
      <c r="AW102" s="26">
        <f t="shared" si="25"/>
        <v>1.980198019801982E-2</v>
      </c>
      <c r="AX102" s="26">
        <f t="shared" si="26"/>
        <v>0</v>
      </c>
    </row>
    <row r="103" spans="1:50" ht="14.25" x14ac:dyDescent="0.35">
      <c r="A103" s="37">
        <v>9.1999999999999993</v>
      </c>
      <c r="B103" s="37">
        <v>6.5</v>
      </c>
      <c r="C103" s="37">
        <v>6.2</v>
      </c>
      <c r="D103" s="37">
        <v>7.3</v>
      </c>
      <c r="E103" s="37">
        <v>4.5999999999999996</v>
      </c>
      <c r="F103" s="38">
        <v>1</v>
      </c>
      <c r="H103" s="65"/>
      <c r="I103" s="65"/>
      <c r="J103" s="65"/>
      <c r="K103" s="65"/>
      <c r="L103" s="65"/>
      <c r="M103" s="65">
        <f>SUM(M4:M102)</f>
        <v>101</v>
      </c>
      <c r="N103" s="65">
        <f>SUM(N4:N102)</f>
        <v>99</v>
      </c>
      <c r="O103" s="75">
        <f>SUM(O4:O102)</f>
        <v>200</v>
      </c>
      <c r="P103" s="75"/>
      <c r="Q103" s="75"/>
      <c r="R103" s="75">
        <f>SUM(R4:R102)</f>
        <v>100.99999999999999</v>
      </c>
      <c r="S103" s="75">
        <f>SUM(S4:S102)</f>
        <v>99.000000000000071</v>
      </c>
      <c r="T103" s="75">
        <f>SUM(T4:T102)</f>
        <v>-97.832957262717585</v>
      </c>
      <c r="U103" s="75">
        <f>SUMPRODUCT(U4:U102,O4:O102)/O103</f>
        <v>76.5</v>
      </c>
      <c r="V103" s="75">
        <f>SUM(V4:V102)</f>
        <v>92.656131637845561</v>
      </c>
      <c r="AQ103" s="81">
        <v>0.98176489566421166</v>
      </c>
      <c r="AR103" s="81">
        <v>0</v>
      </c>
      <c r="AS103" s="81">
        <v>2</v>
      </c>
      <c r="AT103" s="81">
        <f t="shared" si="27"/>
        <v>99</v>
      </c>
      <c r="AU103" s="81">
        <f t="shared" si="28"/>
        <v>101</v>
      </c>
      <c r="AV103" s="81">
        <f t="shared" si="24"/>
        <v>0</v>
      </c>
      <c r="AW103" s="81">
        <f t="shared" si="25"/>
        <v>0</v>
      </c>
      <c r="AX103" s="81">
        <f t="shared" si="26"/>
        <v>0</v>
      </c>
    </row>
    <row r="104" spans="1:50" ht="14.25" x14ac:dyDescent="0.35">
      <c r="A104" s="37">
        <v>7.7</v>
      </c>
      <c r="B104" s="37">
        <v>5.2</v>
      </c>
      <c r="C104" s="37">
        <v>7</v>
      </c>
      <c r="D104" s="37">
        <v>7.7</v>
      </c>
      <c r="E104" s="37">
        <v>4.7</v>
      </c>
      <c r="F104" s="38">
        <v>1</v>
      </c>
      <c r="AX104">
        <f>SUM(AX4:AX103)</f>
        <v>0.84528452845284496</v>
      </c>
    </row>
    <row r="105" spans="1:50" ht="14.25" x14ac:dyDescent="0.35">
      <c r="A105" s="37">
        <v>9.5</v>
      </c>
      <c r="B105" s="37">
        <v>6.9</v>
      </c>
      <c r="C105" s="37">
        <v>6.6</v>
      </c>
      <c r="D105" s="37">
        <v>7.6</v>
      </c>
      <c r="E105" s="37">
        <v>4.5</v>
      </c>
      <c r="F105" s="38">
        <v>1</v>
      </c>
    </row>
    <row r="106" spans="1:50" ht="14.25" x14ac:dyDescent="0.35">
      <c r="A106" s="37">
        <v>6.5</v>
      </c>
      <c r="B106" s="37">
        <v>6.3</v>
      </c>
      <c r="C106" s="37">
        <v>6</v>
      </c>
      <c r="D106" s="37">
        <v>8.6999999999999993</v>
      </c>
      <c r="E106" s="37">
        <v>5.6</v>
      </c>
      <c r="F106" s="38">
        <v>1</v>
      </c>
    </row>
    <row r="107" spans="1:50" ht="14.25" x14ac:dyDescent="0.35">
      <c r="A107" s="37">
        <v>8.3000000000000007</v>
      </c>
      <c r="B107" s="37">
        <v>4.5999999999999996</v>
      </c>
      <c r="C107" s="37">
        <v>5.2</v>
      </c>
      <c r="D107" s="37">
        <v>9.1</v>
      </c>
      <c r="E107" s="37">
        <v>5.8</v>
      </c>
      <c r="F107" s="38">
        <v>1</v>
      </c>
    </row>
    <row r="108" spans="1:50" ht="14.25" x14ac:dyDescent="0.35">
      <c r="A108" s="37">
        <v>9.6</v>
      </c>
      <c r="B108" s="37">
        <v>7.7</v>
      </c>
      <c r="C108" s="37">
        <v>5.5</v>
      </c>
      <c r="D108" s="37">
        <v>7.7</v>
      </c>
      <c r="E108" s="37">
        <v>4.5999999999999996</v>
      </c>
      <c r="F108" s="38">
        <v>1</v>
      </c>
    </row>
    <row r="109" spans="1:50" ht="14.25" x14ac:dyDescent="0.35">
      <c r="A109" s="37">
        <v>5.9</v>
      </c>
      <c r="B109" s="37">
        <v>5.9</v>
      </c>
      <c r="C109" s="37">
        <v>6.2</v>
      </c>
      <c r="D109" s="37">
        <v>8.4</v>
      </c>
      <c r="E109" s="37">
        <v>7.5</v>
      </c>
      <c r="F109" s="38">
        <v>1</v>
      </c>
    </row>
    <row r="110" spans="1:50" ht="14.25" x14ac:dyDescent="0.35">
      <c r="A110" s="37">
        <v>8.6999999999999993</v>
      </c>
      <c r="B110" s="37">
        <v>7.4</v>
      </c>
      <c r="C110" s="37">
        <v>4.8</v>
      </c>
      <c r="D110" s="37">
        <v>3.8</v>
      </c>
      <c r="E110" s="37">
        <v>3.5</v>
      </c>
      <c r="F110" s="38">
        <v>1</v>
      </c>
    </row>
    <row r="111" spans="1:50" ht="14.25" x14ac:dyDescent="0.35">
      <c r="A111" s="37">
        <v>6.7</v>
      </c>
      <c r="B111" s="37">
        <v>6.3</v>
      </c>
      <c r="C111" s="37">
        <v>4.5</v>
      </c>
      <c r="D111" s="37">
        <v>5</v>
      </c>
      <c r="E111" s="37">
        <v>2.6</v>
      </c>
      <c r="F111" s="38">
        <v>0</v>
      </c>
    </row>
    <row r="112" spans="1:50" ht="14.25" x14ac:dyDescent="0.35">
      <c r="A112" s="37">
        <v>9.6999999999999993</v>
      </c>
      <c r="B112" s="37">
        <v>7.5</v>
      </c>
      <c r="C112" s="37">
        <v>6.1</v>
      </c>
      <c r="D112" s="37">
        <v>6.7</v>
      </c>
      <c r="E112" s="37">
        <v>3.4</v>
      </c>
      <c r="F112" s="38">
        <v>1</v>
      </c>
    </row>
    <row r="113" spans="1:6" ht="14.25" x14ac:dyDescent="0.35">
      <c r="A113" s="37">
        <v>8.8000000000000007</v>
      </c>
      <c r="B113" s="37">
        <v>8.1</v>
      </c>
      <c r="C113" s="37">
        <v>4.5</v>
      </c>
      <c r="D113" s="37">
        <v>6.7</v>
      </c>
      <c r="E113" s="37">
        <v>2.2999999999999998</v>
      </c>
      <c r="F113" s="38">
        <v>0</v>
      </c>
    </row>
    <row r="114" spans="1:6" ht="14.25" x14ac:dyDescent="0.35">
      <c r="A114" s="37">
        <v>8.1999999999999993</v>
      </c>
      <c r="B114" s="37">
        <v>4.9000000000000004</v>
      </c>
      <c r="C114" s="37">
        <v>5</v>
      </c>
      <c r="D114" s="37">
        <v>9</v>
      </c>
      <c r="E114" s="37">
        <v>6.9</v>
      </c>
      <c r="F114" s="38">
        <v>1</v>
      </c>
    </row>
    <row r="115" spans="1:6" ht="14.25" x14ac:dyDescent="0.35">
      <c r="A115" s="37">
        <v>8.9</v>
      </c>
      <c r="B115" s="37">
        <v>5.0999999999999996</v>
      </c>
      <c r="C115" s="37">
        <v>6.9</v>
      </c>
      <c r="D115" s="37">
        <v>8.1999999999999993</v>
      </c>
      <c r="E115" s="37">
        <v>5.9</v>
      </c>
      <c r="F115" s="38">
        <v>1</v>
      </c>
    </row>
    <row r="116" spans="1:6" ht="14.25" x14ac:dyDescent="0.35">
      <c r="A116" s="37">
        <v>8.4</v>
      </c>
      <c r="B116" s="37">
        <v>4.7</v>
      </c>
      <c r="C116" s="37">
        <v>5.9</v>
      </c>
      <c r="D116" s="37">
        <v>6.7</v>
      </c>
      <c r="E116" s="37">
        <v>5</v>
      </c>
      <c r="F116" s="38">
        <v>1</v>
      </c>
    </row>
    <row r="117" spans="1:6" ht="14.25" x14ac:dyDescent="0.35">
      <c r="A117" s="37">
        <v>7.7</v>
      </c>
      <c r="B117" s="37">
        <v>5.2</v>
      </c>
      <c r="C117" s="37">
        <v>7</v>
      </c>
      <c r="D117" s="37">
        <v>7.7</v>
      </c>
      <c r="E117" s="37">
        <v>4.7</v>
      </c>
      <c r="F117" s="38">
        <v>0</v>
      </c>
    </row>
    <row r="118" spans="1:6" ht="14.25" x14ac:dyDescent="0.35">
      <c r="A118" s="37">
        <v>9.1999999999999993</v>
      </c>
      <c r="B118" s="37">
        <v>6.5</v>
      </c>
      <c r="C118" s="37">
        <v>6.2</v>
      </c>
      <c r="D118" s="37">
        <v>7.3</v>
      </c>
      <c r="E118" s="37">
        <v>4.5999999999999996</v>
      </c>
      <c r="F118" s="38">
        <v>1</v>
      </c>
    </row>
    <row r="119" spans="1:6" ht="14.25" x14ac:dyDescent="0.35">
      <c r="A119" s="37">
        <v>7.3</v>
      </c>
      <c r="B119" s="37">
        <v>5.2</v>
      </c>
      <c r="C119" s="37">
        <v>6.1</v>
      </c>
      <c r="D119" s="37">
        <v>8</v>
      </c>
      <c r="E119" s="37">
        <v>3.3</v>
      </c>
      <c r="F119" s="38">
        <v>0</v>
      </c>
    </row>
    <row r="120" spans="1:6" ht="14.25" x14ac:dyDescent="0.35">
      <c r="A120" s="37">
        <v>9</v>
      </c>
      <c r="B120" s="37">
        <v>4.8</v>
      </c>
      <c r="C120" s="37">
        <v>5</v>
      </c>
      <c r="D120" s="37">
        <v>6</v>
      </c>
      <c r="E120" s="37">
        <v>3.9</v>
      </c>
      <c r="F120" s="38">
        <v>1</v>
      </c>
    </row>
    <row r="121" spans="1:6" ht="14.25" x14ac:dyDescent="0.35">
      <c r="A121" s="37">
        <v>8.1</v>
      </c>
      <c r="B121" s="37">
        <v>5.0999999999999996</v>
      </c>
      <c r="C121" s="37">
        <v>3.8</v>
      </c>
      <c r="D121" s="37">
        <v>6.6</v>
      </c>
      <c r="E121" s="37">
        <v>3.5</v>
      </c>
      <c r="F121" s="38">
        <v>0</v>
      </c>
    </row>
    <row r="122" spans="1:6" ht="14.25" x14ac:dyDescent="0.35">
      <c r="A122" s="37">
        <v>7.4</v>
      </c>
      <c r="B122" s="37">
        <v>7.2</v>
      </c>
      <c r="C122" s="37">
        <v>6.9</v>
      </c>
      <c r="D122" s="37">
        <v>9.6</v>
      </c>
      <c r="E122" s="37">
        <v>6.5</v>
      </c>
      <c r="F122" s="38">
        <v>1</v>
      </c>
    </row>
    <row r="123" spans="1:6" ht="14.25" x14ac:dyDescent="0.35">
      <c r="A123" s="37">
        <v>7.9</v>
      </c>
      <c r="B123" s="37">
        <v>4.2</v>
      </c>
      <c r="C123" s="37">
        <v>4.8</v>
      </c>
      <c r="D123" s="37">
        <v>9.6999999999999993</v>
      </c>
      <c r="E123" s="37">
        <v>5.4</v>
      </c>
      <c r="F123" s="38">
        <v>0</v>
      </c>
    </row>
    <row r="124" spans="1:6" ht="14.25" x14ac:dyDescent="0.35">
      <c r="A124" s="37">
        <v>7.7</v>
      </c>
      <c r="B124" s="37">
        <v>4.7</v>
      </c>
      <c r="C124" s="37">
        <v>3.4</v>
      </c>
      <c r="D124" s="37">
        <v>6.2</v>
      </c>
      <c r="E124" s="37">
        <v>3.1</v>
      </c>
      <c r="F124" s="38">
        <v>0</v>
      </c>
    </row>
    <row r="125" spans="1:6" ht="14.25" x14ac:dyDescent="0.35">
      <c r="A125" s="37">
        <v>9.4</v>
      </c>
      <c r="B125" s="37">
        <v>7.3</v>
      </c>
      <c r="C125" s="37">
        <v>4.5999999999999996</v>
      </c>
      <c r="D125" s="37">
        <v>6.3</v>
      </c>
      <c r="E125" s="37">
        <v>4.5999999999999996</v>
      </c>
      <c r="F125" s="38">
        <v>1</v>
      </c>
    </row>
    <row r="126" spans="1:6" ht="14.25" x14ac:dyDescent="0.35">
      <c r="A126" s="37">
        <v>7.2</v>
      </c>
      <c r="B126" s="37">
        <v>3.4</v>
      </c>
      <c r="C126" s="37">
        <v>4.7</v>
      </c>
      <c r="D126" s="37">
        <v>10</v>
      </c>
      <c r="E126" s="37">
        <v>4.0999999999999996</v>
      </c>
      <c r="F126" s="38">
        <v>0</v>
      </c>
    </row>
    <row r="127" spans="1:6" ht="14.25" x14ac:dyDescent="0.35">
      <c r="A127" s="37">
        <v>8.3000000000000007</v>
      </c>
      <c r="B127" s="37">
        <v>6.1</v>
      </c>
      <c r="C127" s="37">
        <v>6.1</v>
      </c>
      <c r="D127" s="37">
        <v>5.3</v>
      </c>
      <c r="E127" s="37">
        <v>2.9</v>
      </c>
      <c r="F127" s="38">
        <v>1</v>
      </c>
    </row>
    <row r="128" spans="1:6" ht="14.25" x14ac:dyDescent="0.35">
      <c r="A128" s="37">
        <v>7.9</v>
      </c>
      <c r="B128" s="37">
        <v>6.9</v>
      </c>
      <c r="C128" s="37">
        <v>5.8</v>
      </c>
      <c r="D128" s="37">
        <v>4.7</v>
      </c>
      <c r="E128" s="37">
        <v>4.2</v>
      </c>
      <c r="F128" s="38">
        <v>0</v>
      </c>
    </row>
    <row r="129" spans="1:6" ht="14.25" x14ac:dyDescent="0.35">
      <c r="A129" s="37">
        <v>7.3</v>
      </c>
      <c r="B129" s="37">
        <v>5.2</v>
      </c>
      <c r="C129" s="37">
        <v>6.1</v>
      </c>
      <c r="D129" s="37">
        <v>8</v>
      </c>
      <c r="E129" s="37">
        <v>3.3</v>
      </c>
      <c r="F129" s="38">
        <v>0</v>
      </c>
    </row>
    <row r="130" spans="1:6" ht="14.25" x14ac:dyDescent="0.35">
      <c r="A130" s="37">
        <v>9.6</v>
      </c>
      <c r="B130" s="37">
        <v>8.1999999999999993</v>
      </c>
      <c r="C130" s="37">
        <v>7.8</v>
      </c>
      <c r="D130" s="37">
        <v>4.5</v>
      </c>
      <c r="E130" s="37">
        <v>3</v>
      </c>
      <c r="F130" s="38">
        <v>1</v>
      </c>
    </row>
    <row r="131" spans="1:6" ht="14.25" x14ac:dyDescent="0.35">
      <c r="A131" s="37">
        <v>8.3000000000000007</v>
      </c>
      <c r="B131" s="37">
        <v>5.7</v>
      </c>
      <c r="C131" s="37">
        <v>2.5</v>
      </c>
      <c r="D131" s="37">
        <v>5.2</v>
      </c>
      <c r="E131" s="37">
        <v>2.5</v>
      </c>
      <c r="F131" s="38">
        <v>0</v>
      </c>
    </row>
    <row r="132" spans="1:6" ht="14.25" x14ac:dyDescent="0.35">
      <c r="A132" s="37">
        <v>8.6</v>
      </c>
      <c r="B132" s="37">
        <v>7.3</v>
      </c>
      <c r="C132" s="37">
        <v>4.7</v>
      </c>
      <c r="D132" s="37">
        <v>3.7</v>
      </c>
      <c r="E132" s="37">
        <v>3.4</v>
      </c>
      <c r="F132" s="38">
        <v>0</v>
      </c>
    </row>
    <row r="133" spans="1:6" ht="14.25" x14ac:dyDescent="0.35">
      <c r="A133" s="37">
        <v>8</v>
      </c>
      <c r="B133" s="37">
        <v>7.7</v>
      </c>
      <c r="C133" s="37">
        <v>3</v>
      </c>
      <c r="D133" s="37">
        <v>5.2</v>
      </c>
      <c r="E133" s="37">
        <v>4.2</v>
      </c>
      <c r="F133" s="38">
        <v>0</v>
      </c>
    </row>
    <row r="134" spans="1:6" ht="14.25" x14ac:dyDescent="0.35">
      <c r="A134" s="37">
        <v>6.4</v>
      </c>
      <c r="B134" s="37">
        <v>2.9</v>
      </c>
      <c r="C134" s="37">
        <v>5</v>
      </c>
      <c r="D134" s="37">
        <v>8.4</v>
      </c>
      <c r="E134" s="37">
        <v>3.7</v>
      </c>
      <c r="F134" s="38">
        <v>0</v>
      </c>
    </row>
    <row r="135" spans="1:6" ht="14.25" x14ac:dyDescent="0.35">
      <c r="A135" s="37">
        <v>6.6</v>
      </c>
      <c r="B135" s="37">
        <v>5.3</v>
      </c>
      <c r="C135" s="37">
        <v>6.6</v>
      </c>
      <c r="D135" s="37">
        <v>8.1999999999999993</v>
      </c>
      <c r="E135" s="37">
        <v>4.0999999999999996</v>
      </c>
      <c r="F135" s="38">
        <v>0</v>
      </c>
    </row>
    <row r="136" spans="1:6" ht="14.25" x14ac:dyDescent="0.35">
      <c r="A136" s="37">
        <v>7.6</v>
      </c>
      <c r="B136" s="37">
        <v>7.1</v>
      </c>
      <c r="C136" s="37">
        <v>4.2</v>
      </c>
      <c r="D136" s="37">
        <v>5.8</v>
      </c>
      <c r="E136" s="37">
        <v>3.8</v>
      </c>
      <c r="F136" s="38">
        <v>1</v>
      </c>
    </row>
    <row r="137" spans="1:6" ht="14.25" x14ac:dyDescent="0.35">
      <c r="A137" s="37">
        <v>9.4</v>
      </c>
      <c r="B137" s="37">
        <v>7.8</v>
      </c>
      <c r="C137" s="37">
        <v>4.7</v>
      </c>
      <c r="D137" s="37">
        <v>7.6</v>
      </c>
      <c r="E137" s="37">
        <v>3.7</v>
      </c>
      <c r="F137" s="38">
        <v>1</v>
      </c>
    </row>
    <row r="138" spans="1:6" ht="14.25" x14ac:dyDescent="0.35">
      <c r="A138" s="37">
        <v>8.3000000000000007</v>
      </c>
      <c r="B138" s="37">
        <v>5.7</v>
      </c>
      <c r="C138" s="37">
        <v>2.5</v>
      </c>
      <c r="D138" s="37">
        <v>5.2</v>
      </c>
      <c r="E138" s="37">
        <v>2.5</v>
      </c>
      <c r="F138" s="38">
        <v>0</v>
      </c>
    </row>
    <row r="139" spans="1:6" ht="14.25" x14ac:dyDescent="0.35">
      <c r="A139" s="37">
        <v>7.8</v>
      </c>
      <c r="B139" s="37">
        <v>5.3</v>
      </c>
      <c r="C139" s="37">
        <v>7.1</v>
      </c>
      <c r="D139" s="37">
        <v>7.9</v>
      </c>
      <c r="E139" s="37">
        <v>4.9000000000000004</v>
      </c>
      <c r="F139" s="38">
        <v>0</v>
      </c>
    </row>
    <row r="140" spans="1:6" ht="14.25" x14ac:dyDescent="0.35">
      <c r="A140" s="37">
        <v>7.1</v>
      </c>
      <c r="B140" s="37">
        <v>3.3</v>
      </c>
      <c r="C140" s="37">
        <v>4.5</v>
      </c>
      <c r="D140" s="37">
        <v>9.9</v>
      </c>
      <c r="E140" s="37">
        <v>4</v>
      </c>
      <c r="F140" s="38">
        <v>0</v>
      </c>
    </row>
    <row r="141" spans="1:6" ht="14.25" x14ac:dyDescent="0.35">
      <c r="A141" s="37">
        <v>7.6</v>
      </c>
      <c r="B141" s="37">
        <v>4.5999999999999996</v>
      </c>
      <c r="C141" s="37">
        <v>5</v>
      </c>
      <c r="D141" s="37">
        <v>7.4</v>
      </c>
      <c r="E141" s="37">
        <v>5.8</v>
      </c>
      <c r="F141" s="38">
        <v>0</v>
      </c>
    </row>
    <row r="142" spans="1:6" ht="14.25" x14ac:dyDescent="0.35">
      <c r="A142" s="37">
        <v>5.6</v>
      </c>
      <c r="B142" s="37">
        <v>5.7</v>
      </c>
      <c r="C142" s="37">
        <v>5.6</v>
      </c>
      <c r="D142" s="37">
        <v>9.1</v>
      </c>
      <c r="E142" s="37">
        <v>6</v>
      </c>
      <c r="F142" s="38">
        <v>0</v>
      </c>
    </row>
    <row r="143" spans="1:6" ht="14.25" x14ac:dyDescent="0.35">
      <c r="A143" s="37">
        <v>9.9</v>
      </c>
      <c r="B143" s="37">
        <v>5.8</v>
      </c>
      <c r="C143" s="37">
        <v>3.5</v>
      </c>
      <c r="D143" s="37">
        <v>5.4</v>
      </c>
      <c r="E143" s="37">
        <v>4.9000000000000004</v>
      </c>
      <c r="F143" s="38">
        <v>1</v>
      </c>
    </row>
    <row r="144" spans="1:6" ht="14.25" x14ac:dyDescent="0.35">
      <c r="A144" s="37">
        <v>9.1999999999999993</v>
      </c>
      <c r="B144" s="37">
        <v>7.4</v>
      </c>
      <c r="C144" s="37">
        <v>5.8</v>
      </c>
      <c r="D144" s="37">
        <v>4.5</v>
      </c>
      <c r="E144" s="37">
        <v>4</v>
      </c>
      <c r="F144" s="38">
        <v>1</v>
      </c>
    </row>
    <row r="145" spans="1:6" ht="14.25" x14ac:dyDescent="0.35">
      <c r="A145" s="37">
        <v>9.1</v>
      </c>
      <c r="B145" s="37">
        <v>7.5</v>
      </c>
      <c r="C145" s="37">
        <v>4.5</v>
      </c>
      <c r="D145" s="37">
        <v>7.3</v>
      </c>
      <c r="E145" s="37">
        <v>3.4</v>
      </c>
      <c r="F145" s="38">
        <v>0</v>
      </c>
    </row>
    <row r="146" spans="1:6" ht="14.25" x14ac:dyDescent="0.35">
      <c r="A146" s="37">
        <v>9.9</v>
      </c>
      <c r="B146" s="37">
        <v>5.4</v>
      </c>
      <c r="C146" s="37">
        <v>4.5</v>
      </c>
      <c r="D146" s="37">
        <v>3.8</v>
      </c>
      <c r="E146" s="37">
        <v>4</v>
      </c>
      <c r="F146" s="38">
        <v>1</v>
      </c>
    </row>
    <row r="147" spans="1:6" ht="14.25" x14ac:dyDescent="0.35">
      <c r="A147" s="37">
        <v>9.9</v>
      </c>
      <c r="B147" s="37">
        <v>5.4</v>
      </c>
      <c r="C147" s="37">
        <v>4.5</v>
      </c>
      <c r="D147" s="37">
        <v>3.8</v>
      </c>
      <c r="E147" s="37">
        <v>4</v>
      </c>
      <c r="F147" s="38">
        <v>1</v>
      </c>
    </row>
    <row r="148" spans="1:6" ht="14.25" x14ac:dyDescent="0.35">
      <c r="A148" s="37">
        <v>6.6</v>
      </c>
      <c r="B148" s="37">
        <v>5.3</v>
      </c>
      <c r="C148" s="37">
        <v>6.6</v>
      </c>
      <c r="D148" s="37">
        <v>8.1999999999999993</v>
      </c>
      <c r="E148" s="37">
        <v>4.0999999999999996</v>
      </c>
      <c r="F148" s="38">
        <v>0</v>
      </c>
    </row>
    <row r="149" spans="1:6" ht="14.25" x14ac:dyDescent="0.35">
      <c r="A149" s="37">
        <v>9.1</v>
      </c>
      <c r="B149" s="37">
        <v>6.3</v>
      </c>
      <c r="C149" s="37">
        <v>5.4</v>
      </c>
      <c r="D149" s="37">
        <v>7.3</v>
      </c>
      <c r="E149" s="37">
        <v>3</v>
      </c>
      <c r="F149" s="38">
        <v>0</v>
      </c>
    </row>
    <row r="150" spans="1:6" ht="14.25" x14ac:dyDescent="0.35">
      <c r="A150" s="37">
        <v>5.0999999999999996</v>
      </c>
      <c r="B150" s="37">
        <v>5.4</v>
      </c>
      <c r="C150" s="37">
        <v>7.8</v>
      </c>
      <c r="D150" s="37">
        <v>5.9</v>
      </c>
      <c r="E150" s="37">
        <v>6.3</v>
      </c>
      <c r="F150" s="38">
        <v>1</v>
      </c>
    </row>
    <row r="151" spans="1:6" ht="14.25" x14ac:dyDescent="0.35">
      <c r="A151" s="37">
        <v>6</v>
      </c>
      <c r="B151" s="37">
        <v>5.3</v>
      </c>
      <c r="C151" s="37">
        <v>5.3</v>
      </c>
      <c r="D151" s="37">
        <v>8</v>
      </c>
      <c r="E151" s="37">
        <v>5.3</v>
      </c>
      <c r="F151" s="38">
        <v>0</v>
      </c>
    </row>
    <row r="152" spans="1:6" ht="14.25" x14ac:dyDescent="0.35">
      <c r="A152" s="37">
        <v>8.9</v>
      </c>
      <c r="B152" s="37">
        <v>5.0999999999999996</v>
      </c>
      <c r="C152" s="37">
        <v>6.9</v>
      </c>
      <c r="D152" s="37">
        <v>8.1999999999999993</v>
      </c>
      <c r="E152" s="37">
        <v>5.9</v>
      </c>
      <c r="F152" s="38">
        <v>0</v>
      </c>
    </row>
    <row r="153" spans="1:6" ht="14.25" x14ac:dyDescent="0.35">
      <c r="A153" s="37">
        <v>6.2</v>
      </c>
      <c r="B153" s="37">
        <v>3.6</v>
      </c>
      <c r="C153" s="37">
        <v>5.0999999999999996</v>
      </c>
      <c r="D153" s="37">
        <v>6.9</v>
      </c>
      <c r="E153" s="37">
        <v>6.3</v>
      </c>
      <c r="F153" s="38">
        <v>0</v>
      </c>
    </row>
    <row r="154" spans="1:6" ht="14.25" x14ac:dyDescent="0.35">
      <c r="A154" s="37">
        <v>7.2</v>
      </c>
      <c r="B154" s="37">
        <v>3.4</v>
      </c>
      <c r="C154" s="37">
        <v>4.7</v>
      </c>
      <c r="D154" s="37">
        <v>10</v>
      </c>
      <c r="E154" s="37">
        <v>4.0999999999999996</v>
      </c>
      <c r="F154" s="38">
        <v>0</v>
      </c>
    </row>
    <row r="155" spans="1:6" ht="14.25" x14ac:dyDescent="0.35">
      <c r="A155" s="37">
        <v>8.8000000000000007</v>
      </c>
      <c r="B155" s="37">
        <v>8.1</v>
      </c>
      <c r="C155" s="37">
        <v>4.5</v>
      </c>
      <c r="D155" s="37">
        <v>6.7</v>
      </c>
      <c r="E155" s="37">
        <v>2.2999999999999998</v>
      </c>
      <c r="F155" s="38">
        <v>0</v>
      </c>
    </row>
    <row r="156" spans="1:6" ht="14.25" x14ac:dyDescent="0.35">
      <c r="A156" s="37">
        <v>6.3</v>
      </c>
      <c r="B156" s="37">
        <v>4.0999999999999996</v>
      </c>
      <c r="C156" s="37">
        <v>6.6</v>
      </c>
      <c r="D156" s="37">
        <v>8.4</v>
      </c>
      <c r="E156" s="37">
        <v>5.0999999999999996</v>
      </c>
      <c r="F156" s="38">
        <v>0</v>
      </c>
    </row>
    <row r="157" spans="1:6" ht="14.25" x14ac:dyDescent="0.35">
      <c r="A157" s="37">
        <v>9.6999999999999993</v>
      </c>
      <c r="B157" s="37">
        <v>5.7</v>
      </c>
      <c r="C157" s="37">
        <v>4.7</v>
      </c>
      <c r="D157" s="37">
        <v>4.8</v>
      </c>
      <c r="E157" s="37">
        <v>4.0999999999999996</v>
      </c>
      <c r="F157" s="38">
        <v>0</v>
      </c>
    </row>
    <row r="158" spans="1:6" ht="14.25" x14ac:dyDescent="0.35">
      <c r="A158" s="37">
        <v>5</v>
      </c>
      <c r="B158" s="37">
        <v>4.2</v>
      </c>
      <c r="C158" s="37">
        <v>4.9000000000000004</v>
      </c>
      <c r="D158" s="37">
        <v>8.1999999999999993</v>
      </c>
      <c r="E158" s="37">
        <v>4.8</v>
      </c>
      <c r="F158" s="38">
        <v>0</v>
      </c>
    </row>
    <row r="159" spans="1:6" ht="14.25" x14ac:dyDescent="0.35">
      <c r="A159" s="37">
        <v>7.4</v>
      </c>
      <c r="B159" s="37">
        <v>4.4000000000000004</v>
      </c>
      <c r="C159" s="37">
        <v>4.8</v>
      </c>
      <c r="D159" s="37">
        <v>7.2</v>
      </c>
      <c r="E159" s="37">
        <v>5.6</v>
      </c>
      <c r="F159" s="38">
        <v>0</v>
      </c>
    </row>
    <row r="160" spans="1:6" ht="14.25" x14ac:dyDescent="0.35">
      <c r="A160" s="37">
        <v>5.5</v>
      </c>
      <c r="B160" s="37">
        <v>5.3</v>
      </c>
      <c r="C160" s="37">
        <v>4.9000000000000004</v>
      </c>
      <c r="D160" s="37">
        <v>6</v>
      </c>
      <c r="E160" s="37">
        <v>5.9</v>
      </c>
      <c r="F160" s="38">
        <v>0</v>
      </c>
    </row>
    <row r="161" spans="1:6" ht="14.25" x14ac:dyDescent="0.35">
      <c r="A161" s="37">
        <v>9.1</v>
      </c>
      <c r="B161" s="37">
        <v>6.2</v>
      </c>
      <c r="C161" s="37">
        <v>4.5999999999999996</v>
      </c>
      <c r="D161" s="37">
        <v>8.3000000000000007</v>
      </c>
      <c r="E161" s="37">
        <v>4.3</v>
      </c>
      <c r="F161" s="38">
        <v>1</v>
      </c>
    </row>
    <row r="162" spans="1:6" ht="14.25" x14ac:dyDescent="0.35">
      <c r="A162" s="37">
        <v>6.7</v>
      </c>
      <c r="B162" s="37">
        <v>5.0999999999999996</v>
      </c>
      <c r="C162" s="37">
        <v>4.9000000000000004</v>
      </c>
      <c r="D162" s="37">
        <v>9.1999999999999993</v>
      </c>
      <c r="E162" s="37">
        <v>4.5</v>
      </c>
      <c r="F162" s="38">
        <v>0</v>
      </c>
    </row>
    <row r="163" spans="1:6" ht="14.25" x14ac:dyDescent="0.35">
      <c r="A163" s="37">
        <v>6.3</v>
      </c>
      <c r="B163" s="37">
        <v>6.8</v>
      </c>
      <c r="C163" s="37">
        <v>5.9</v>
      </c>
      <c r="D163" s="37">
        <v>8.8000000000000007</v>
      </c>
      <c r="E163" s="37">
        <v>6.2</v>
      </c>
      <c r="F163" s="38">
        <v>1</v>
      </c>
    </row>
    <row r="164" spans="1:6" ht="14.25" x14ac:dyDescent="0.35">
      <c r="A164" s="37">
        <v>8.3000000000000007</v>
      </c>
      <c r="B164" s="37">
        <v>6.1</v>
      </c>
      <c r="C164" s="37">
        <v>6.1</v>
      </c>
      <c r="D164" s="37">
        <v>5.3</v>
      </c>
      <c r="E164" s="37">
        <v>2.9</v>
      </c>
      <c r="F164" s="38">
        <v>1</v>
      </c>
    </row>
    <row r="165" spans="1:6" ht="14.25" x14ac:dyDescent="0.35">
      <c r="A165" s="37">
        <v>8.1999999999999993</v>
      </c>
      <c r="B165" s="37">
        <v>6</v>
      </c>
      <c r="C165" s="37">
        <v>6</v>
      </c>
      <c r="D165" s="37">
        <v>5.2</v>
      </c>
      <c r="E165" s="37">
        <v>2.8</v>
      </c>
      <c r="F165" s="38">
        <v>1</v>
      </c>
    </row>
    <row r="166" spans="1:6" ht="14.25" x14ac:dyDescent="0.35">
      <c r="A166" s="37">
        <v>8.1999999999999993</v>
      </c>
      <c r="B166" s="37">
        <v>6</v>
      </c>
      <c r="C166" s="37">
        <v>6</v>
      </c>
      <c r="D166" s="37">
        <v>5.2</v>
      </c>
      <c r="E166" s="37">
        <v>2.8</v>
      </c>
      <c r="F166" s="38">
        <v>0</v>
      </c>
    </row>
    <row r="167" spans="1:6" ht="14.25" x14ac:dyDescent="0.35">
      <c r="A167" s="37">
        <v>9</v>
      </c>
      <c r="B167" s="37">
        <v>4.8</v>
      </c>
      <c r="C167" s="37">
        <v>5</v>
      </c>
      <c r="D167" s="37">
        <v>6</v>
      </c>
      <c r="E167" s="37">
        <v>3.9</v>
      </c>
      <c r="F167" s="38">
        <v>0</v>
      </c>
    </row>
    <row r="168" spans="1:6" ht="14.25" x14ac:dyDescent="0.35">
      <c r="A168" s="37">
        <v>7.1</v>
      </c>
      <c r="B168" s="37">
        <v>5</v>
      </c>
      <c r="C168" s="37">
        <v>5.9</v>
      </c>
      <c r="D168" s="37">
        <v>7.8</v>
      </c>
      <c r="E168" s="37">
        <v>3.1</v>
      </c>
      <c r="F168" s="38">
        <v>0</v>
      </c>
    </row>
    <row r="169" spans="1:6" ht="14.25" x14ac:dyDescent="0.35">
      <c r="A169" s="37">
        <v>6.9</v>
      </c>
      <c r="B169" s="37">
        <v>2.2999999999999998</v>
      </c>
      <c r="C169" s="37">
        <v>5.4</v>
      </c>
      <c r="D169" s="37">
        <v>8.9</v>
      </c>
      <c r="E169" s="37">
        <v>4.2</v>
      </c>
      <c r="F169" s="38">
        <v>0</v>
      </c>
    </row>
    <row r="170" spans="1:6" ht="14.25" x14ac:dyDescent="0.35">
      <c r="A170" s="37">
        <v>8.6</v>
      </c>
      <c r="B170" s="37">
        <v>5.6</v>
      </c>
      <c r="C170" s="37">
        <v>4</v>
      </c>
      <c r="D170" s="37">
        <v>6.3</v>
      </c>
      <c r="E170" s="37">
        <v>3</v>
      </c>
      <c r="F170" s="38">
        <v>0</v>
      </c>
    </row>
    <row r="171" spans="1:6" ht="14.25" x14ac:dyDescent="0.35">
      <c r="A171" s="37">
        <v>6.7</v>
      </c>
      <c r="B171" s="37">
        <v>5.4</v>
      </c>
      <c r="C171" s="37">
        <v>6.8</v>
      </c>
      <c r="D171" s="37">
        <v>8.4</v>
      </c>
      <c r="E171" s="37">
        <v>4.3</v>
      </c>
      <c r="F171" s="38">
        <v>1</v>
      </c>
    </row>
    <row r="172" spans="1:6" ht="14.25" x14ac:dyDescent="0.35">
      <c r="A172" s="37">
        <v>7</v>
      </c>
      <c r="B172" s="37">
        <v>4.8</v>
      </c>
      <c r="C172" s="37">
        <v>4.2</v>
      </c>
      <c r="D172" s="37">
        <v>9</v>
      </c>
      <c r="E172" s="37">
        <v>5.2</v>
      </c>
      <c r="F172" s="38">
        <v>1</v>
      </c>
    </row>
    <row r="173" spans="1:6" ht="14.25" x14ac:dyDescent="0.35">
      <c r="A173" s="37">
        <v>9.6999999999999993</v>
      </c>
      <c r="B173" s="37">
        <v>5.6</v>
      </c>
      <c r="C173" s="37">
        <v>3.3</v>
      </c>
      <c r="D173" s="37">
        <v>5.2</v>
      </c>
      <c r="E173" s="37">
        <v>4.7</v>
      </c>
      <c r="F173" s="38">
        <v>1</v>
      </c>
    </row>
    <row r="174" spans="1:6" ht="14.25" x14ac:dyDescent="0.35">
      <c r="A174" s="37">
        <v>9.9</v>
      </c>
      <c r="B174" s="37">
        <v>7</v>
      </c>
      <c r="C174" s="37">
        <v>6.7</v>
      </c>
      <c r="D174" s="37">
        <v>6.8</v>
      </c>
      <c r="E174" s="37">
        <v>3.4</v>
      </c>
      <c r="F174" s="38">
        <v>1</v>
      </c>
    </row>
    <row r="175" spans="1:6" ht="14.25" x14ac:dyDescent="0.35">
      <c r="A175" s="37">
        <v>8.6</v>
      </c>
      <c r="B175" s="37">
        <v>6</v>
      </c>
      <c r="C175" s="37">
        <v>5.7</v>
      </c>
      <c r="D175" s="37">
        <v>6.7</v>
      </c>
      <c r="E175" s="37">
        <v>3.6</v>
      </c>
      <c r="F175" s="38">
        <v>0</v>
      </c>
    </row>
    <row r="176" spans="1:6" ht="14.25" x14ac:dyDescent="0.35">
      <c r="A176" s="37">
        <v>6.3</v>
      </c>
      <c r="B176" s="37">
        <v>4.0999999999999996</v>
      </c>
      <c r="C176" s="37">
        <v>6.6</v>
      </c>
      <c r="D176" s="37">
        <v>8.4</v>
      </c>
      <c r="E176" s="37">
        <v>5.0999999999999996</v>
      </c>
      <c r="F176" s="38">
        <v>0</v>
      </c>
    </row>
    <row r="177" spans="1:6" ht="14.25" x14ac:dyDescent="0.35">
      <c r="A177" s="37">
        <v>9.9</v>
      </c>
      <c r="B177" s="37">
        <v>7</v>
      </c>
      <c r="C177" s="37">
        <v>6.7</v>
      </c>
      <c r="D177" s="37">
        <v>6.8</v>
      </c>
      <c r="E177" s="37">
        <v>3.4</v>
      </c>
      <c r="F177" s="38">
        <v>1</v>
      </c>
    </row>
    <row r="178" spans="1:6" ht="14.25" x14ac:dyDescent="0.35">
      <c r="A178" s="37">
        <v>9.3000000000000007</v>
      </c>
      <c r="B178" s="37">
        <v>7.2</v>
      </c>
      <c r="C178" s="37">
        <v>4.5</v>
      </c>
      <c r="D178" s="37">
        <v>6.2</v>
      </c>
      <c r="E178" s="37">
        <v>4.4000000000000004</v>
      </c>
      <c r="F178" s="38">
        <v>1</v>
      </c>
    </row>
    <row r="179" spans="1:6" ht="14.25" x14ac:dyDescent="0.35">
      <c r="A179" s="37">
        <v>9.6999999999999993</v>
      </c>
      <c r="B179" s="37">
        <v>7.5</v>
      </c>
      <c r="C179" s="37">
        <v>6.1</v>
      </c>
      <c r="D179" s="37">
        <v>6.7</v>
      </c>
      <c r="E179" s="37">
        <v>3.4</v>
      </c>
      <c r="F179" s="38">
        <v>1</v>
      </c>
    </row>
    <row r="180" spans="1:6" ht="14.25" x14ac:dyDescent="0.35">
      <c r="A180" s="37">
        <v>9.6999999999999993</v>
      </c>
      <c r="B180" s="37">
        <v>5.6</v>
      </c>
      <c r="C180" s="37">
        <v>3.3</v>
      </c>
      <c r="D180" s="37">
        <v>5.2</v>
      </c>
      <c r="E180" s="37">
        <v>4.7</v>
      </c>
      <c r="F180" s="38">
        <v>0</v>
      </c>
    </row>
    <row r="181" spans="1:6" ht="14.25" x14ac:dyDescent="0.35">
      <c r="A181" s="37">
        <v>9.6</v>
      </c>
      <c r="B181" s="37">
        <v>8.3000000000000007</v>
      </c>
      <c r="C181" s="37">
        <v>7.8</v>
      </c>
      <c r="D181" s="37">
        <v>4.5</v>
      </c>
      <c r="E181" s="37">
        <v>3</v>
      </c>
      <c r="F181" s="38">
        <v>1</v>
      </c>
    </row>
    <row r="182" spans="1:6" ht="14.25" x14ac:dyDescent="0.35">
      <c r="A182" s="37">
        <v>7.6</v>
      </c>
      <c r="B182" s="37">
        <v>7.1</v>
      </c>
      <c r="C182" s="37">
        <v>4.2</v>
      </c>
      <c r="D182" s="37">
        <v>5.8</v>
      </c>
      <c r="E182" s="37">
        <v>3.8</v>
      </c>
      <c r="F182" s="38">
        <v>1</v>
      </c>
    </row>
    <row r="183" spans="1:6" ht="14.25" x14ac:dyDescent="0.35">
      <c r="A183" s="37">
        <v>9.4</v>
      </c>
      <c r="B183" s="37">
        <v>7.8</v>
      </c>
      <c r="C183" s="37">
        <v>4.7</v>
      </c>
      <c r="D183" s="37">
        <v>7.6</v>
      </c>
      <c r="E183" s="37">
        <v>3.7</v>
      </c>
      <c r="F183" s="38">
        <v>1</v>
      </c>
    </row>
    <row r="184" spans="1:6" ht="14.25" x14ac:dyDescent="0.35">
      <c r="A184" s="37">
        <v>9.6</v>
      </c>
      <c r="B184" s="37">
        <v>8.1999999999999993</v>
      </c>
      <c r="C184" s="37">
        <v>7.8</v>
      </c>
      <c r="D184" s="37">
        <v>4.5</v>
      </c>
      <c r="E184" s="37">
        <v>3</v>
      </c>
      <c r="F184" s="38">
        <v>1</v>
      </c>
    </row>
    <row r="185" spans="1:6" ht="14.25" x14ac:dyDescent="0.35">
      <c r="A185" s="37">
        <v>9.3000000000000007</v>
      </c>
      <c r="B185" s="37">
        <v>6.6</v>
      </c>
      <c r="C185" s="37">
        <v>6.3</v>
      </c>
      <c r="D185" s="37">
        <v>7.4</v>
      </c>
      <c r="E185" s="37">
        <v>4.5999999999999996</v>
      </c>
      <c r="F185" s="38">
        <v>1</v>
      </c>
    </row>
    <row r="186" spans="1:6" ht="14.25" x14ac:dyDescent="0.35">
      <c r="A186" s="37">
        <v>9.6999999999999993</v>
      </c>
      <c r="B186" s="37">
        <v>5.7</v>
      </c>
      <c r="C186" s="37">
        <v>4.7</v>
      </c>
      <c r="D186" s="37">
        <v>4.8</v>
      </c>
      <c r="E186" s="37">
        <v>4.0999999999999996</v>
      </c>
      <c r="F186" s="38">
        <v>0</v>
      </c>
    </row>
    <row r="187" spans="1:6" ht="14.25" x14ac:dyDescent="0.35">
      <c r="A187" s="37">
        <v>9.1</v>
      </c>
      <c r="B187" s="37">
        <v>7.5</v>
      </c>
      <c r="C187" s="37">
        <v>4.5</v>
      </c>
      <c r="D187" s="37">
        <v>7.3</v>
      </c>
      <c r="E187" s="37">
        <v>3.4</v>
      </c>
      <c r="F187" s="38">
        <v>0</v>
      </c>
    </row>
    <row r="188" spans="1:6" ht="14.25" x14ac:dyDescent="0.35">
      <c r="A188" s="37">
        <v>6.5</v>
      </c>
      <c r="B188" s="37">
        <v>4.3</v>
      </c>
      <c r="C188" s="37">
        <v>3.7</v>
      </c>
      <c r="D188" s="37">
        <v>8.5</v>
      </c>
      <c r="E188" s="37">
        <v>4.7</v>
      </c>
      <c r="F188" s="38">
        <v>0</v>
      </c>
    </row>
    <row r="189" spans="1:6" ht="14.25" x14ac:dyDescent="0.35">
      <c r="A189" s="37">
        <v>6.6</v>
      </c>
      <c r="B189" s="37">
        <v>4.7</v>
      </c>
      <c r="C189" s="37">
        <v>4.8</v>
      </c>
      <c r="D189" s="37">
        <v>7.2</v>
      </c>
      <c r="E189" s="37">
        <v>3.6</v>
      </c>
      <c r="F189" s="38">
        <v>1</v>
      </c>
    </row>
    <row r="190" spans="1:6" ht="14.25" x14ac:dyDescent="0.35">
      <c r="A190" s="37">
        <v>5.8</v>
      </c>
      <c r="B190" s="37">
        <v>5.9</v>
      </c>
      <c r="C190" s="37">
        <v>5.8</v>
      </c>
      <c r="D190" s="37">
        <v>9.3000000000000007</v>
      </c>
      <c r="E190" s="37">
        <v>6.1</v>
      </c>
      <c r="F190" s="38">
        <v>0</v>
      </c>
    </row>
    <row r="191" spans="1:6" ht="14.25" x14ac:dyDescent="0.35">
      <c r="A191" s="37">
        <v>8.6999999999999993</v>
      </c>
      <c r="B191" s="37">
        <v>7.4</v>
      </c>
      <c r="C191" s="37">
        <v>4.8</v>
      </c>
      <c r="D191" s="37">
        <v>3.8</v>
      </c>
      <c r="E191" s="37">
        <v>3.5</v>
      </c>
      <c r="F191" s="38">
        <v>0</v>
      </c>
    </row>
    <row r="192" spans="1:6" ht="14.25" x14ac:dyDescent="0.35">
      <c r="A192" s="37">
        <v>8.8000000000000007</v>
      </c>
      <c r="B192" s="37">
        <v>4.7</v>
      </c>
      <c r="C192" s="37">
        <v>4.8</v>
      </c>
      <c r="D192" s="37">
        <v>5.8</v>
      </c>
      <c r="E192" s="37">
        <v>3.7</v>
      </c>
      <c r="F192" s="38">
        <v>1</v>
      </c>
    </row>
    <row r="193" spans="1:6" ht="14.25" x14ac:dyDescent="0.35">
      <c r="A193" s="37">
        <v>6.4</v>
      </c>
      <c r="B193" s="37">
        <v>5.7</v>
      </c>
      <c r="C193" s="37">
        <v>5.7</v>
      </c>
      <c r="D193" s="37">
        <v>8.4</v>
      </c>
      <c r="E193" s="37">
        <v>5.8</v>
      </c>
      <c r="F193" s="38">
        <v>0</v>
      </c>
    </row>
    <row r="194" spans="1:6" ht="14.25" x14ac:dyDescent="0.35">
      <c r="A194" s="37">
        <v>6.7</v>
      </c>
      <c r="B194" s="37">
        <v>4.7</v>
      </c>
      <c r="C194" s="37">
        <v>4.8</v>
      </c>
      <c r="D194" s="37">
        <v>7.2</v>
      </c>
      <c r="E194" s="37">
        <v>3.6</v>
      </c>
      <c r="F194" s="38">
        <v>0</v>
      </c>
    </row>
    <row r="195" spans="1:6" ht="14.25" x14ac:dyDescent="0.35">
      <c r="A195" s="37">
        <v>5.2</v>
      </c>
      <c r="B195" s="37">
        <v>4.3</v>
      </c>
      <c r="C195" s="37">
        <v>5</v>
      </c>
      <c r="D195" s="37">
        <v>8.4</v>
      </c>
      <c r="E195" s="37">
        <v>4.9000000000000004</v>
      </c>
      <c r="F195" s="38">
        <v>0</v>
      </c>
    </row>
    <row r="196" spans="1:6" ht="14.25" x14ac:dyDescent="0.35">
      <c r="A196" s="37">
        <v>6.4</v>
      </c>
      <c r="B196" s="37">
        <v>4.7</v>
      </c>
      <c r="C196" s="37">
        <v>4.5</v>
      </c>
      <c r="D196" s="37">
        <v>8.8000000000000007</v>
      </c>
      <c r="E196" s="37">
        <v>4.0999999999999996</v>
      </c>
      <c r="F196" s="38">
        <v>0</v>
      </c>
    </row>
    <row r="197" spans="1:6" ht="14.25" x14ac:dyDescent="0.35">
      <c r="A197" s="37">
        <v>7.6</v>
      </c>
      <c r="B197" s="37">
        <v>6.6</v>
      </c>
      <c r="C197" s="37">
        <v>5.4</v>
      </c>
      <c r="D197" s="37">
        <v>4.4000000000000004</v>
      </c>
      <c r="E197" s="37">
        <v>3.9</v>
      </c>
      <c r="F197" s="38">
        <v>0</v>
      </c>
    </row>
    <row r="198" spans="1:6" ht="14.25" x14ac:dyDescent="0.35">
      <c r="A198" s="37">
        <v>5.9</v>
      </c>
      <c r="B198" s="37">
        <v>5.9</v>
      </c>
      <c r="C198" s="37">
        <v>6.2</v>
      </c>
      <c r="D198" s="37">
        <v>8.4</v>
      </c>
      <c r="E198" s="37">
        <v>7.5</v>
      </c>
      <c r="F198" s="38">
        <v>1</v>
      </c>
    </row>
    <row r="199" spans="1:6" ht="14.25" x14ac:dyDescent="0.35">
      <c r="A199" s="37">
        <v>9.6999999999999993</v>
      </c>
      <c r="B199" s="37">
        <v>7.6</v>
      </c>
      <c r="C199" s="37">
        <v>6.1</v>
      </c>
      <c r="D199" s="37">
        <v>6.8</v>
      </c>
      <c r="E199" s="37">
        <v>3.5</v>
      </c>
      <c r="F199" s="38">
        <v>1</v>
      </c>
    </row>
    <row r="200" spans="1:6" ht="14.25" x14ac:dyDescent="0.35">
      <c r="A200" s="37">
        <v>5.5</v>
      </c>
      <c r="B200" s="37">
        <v>5.7</v>
      </c>
      <c r="C200" s="37">
        <v>8.1999999999999993</v>
      </c>
      <c r="D200" s="37">
        <v>6.3</v>
      </c>
      <c r="E200" s="37">
        <v>6.7</v>
      </c>
      <c r="F200" s="38">
        <v>1</v>
      </c>
    </row>
    <row r="201" spans="1:6" ht="14.25" x14ac:dyDescent="0.35">
      <c r="A201" s="37">
        <v>9.6999999999999993</v>
      </c>
      <c r="B201" s="37">
        <v>7.6</v>
      </c>
      <c r="C201" s="37">
        <v>6.1</v>
      </c>
      <c r="D201" s="37">
        <v>6.8</v>
      </c>
      <c r="E201" s="37">
        <v>3.5</v>
      </c>
      <c r="F201" s="38">
        <v>1</v>
      </c>
    </row>
    <row r="202" spans="1:6" ht="14.25" x14ac:dyDescent="0.35">
      <c r="F202" s="27"/>
    </row>
    <row r="203" spans="1:6" ht="14.25" x14ac:dyDescent="0.35">
      <c r="F203" s="27"/>
    </row>
    <row r="204" spans="1:6" ht="14.25" x14ac:dyDescent="0.35">
      <c r="F204" s="27"/>
    </row>
    <row r="205" spans="1:6" ht="14.25" x14ac:dyDescent="0.35">
      <c r="F205" s="27"/>
    </row>
    <row r="206" spans="1:6" ht="14.25" x14ac:dyDescent="0.35">
      <c r="F206" s="27"/>
    </row>
    <row r="207" spans="1:6" ht="14.25" x14ac:dyDescent="0.35">
      <c r="F207" s="27"/>
    </row>
    <row r="208" spans="1:6" ht="14.25" x14ac:dyDescent="0.35">
      <c r="F208" s="27"/>
    </row>
    <row r="209" spans="6:6" ht="14.25" x14ac:dyDescent="0.35">
      <c r="F209" s="27"/>
    </row>
    <row r="210" spans="6:6" ht="14.25" x14ac:dyDescent="0.35">
      <c r="F210" s="27"/>
    </row>
    <row r="211" spans="6:6" ht="14.25" x14ac:dyDescent="0.35">
      <c r="F211" s="27"/>
    </row>
    <row r="212" spans="6:6" ht="14.25" x14ac:dyDescent="0.35">
      <c r="F212" s="27"/>
    </row>
    <row r="213" spans="6:6" ht="14.25" x14ac:dyDescent="0.35">
      <c r="F213" s="27"/>
    </row>
    <row r="214" spans="6:6" ht="14.25" x14ac:dyDescent="0.35">
      <c r="F214" s="27"/>
    </row>
    <row r="215" spans="6:6" ht="14.25" x14ac:dyDescent="0.35">
      <c r="F215" s="27"/>
    </row>
    <row r="216" spans="6:6" ht="14.25" x14ac:dyDescent="0.35">
      <c r="F216" s="27"/>
    </row>
    <row r="217" spans="6:6" ht="14.25" x14ac:dyDescent="0.35">
      <c r="F217" s="27"/>
    </row>
    <row r="218" spans="6:6" ht="14.25" x14ac:dyDescent="0.35">
      <c r="F218" s="27"/>
    </row>
    <row r="219" spans="6:6" ht="14.25" x14ac:dyDescent="0.35">
      <c r="F219" s="27"/>
    </row>
    <row r="220" spans="6:6" ht="14.25" x14ac:dyDescent="0.35">
      <c r="F220" s="27"/>
    </row>
    <row r="221" spans="6:6" ht="14.25" x14ac:dyDescent="0.35">
      <c r="F221" s="27"/>
    </row>
    <row r="222" spans="6:6" ht="14.25" x14ac:dyDescent="0.35">
      <c r="F222" s="27"/>
    </row>
    <row r="223" spans="6:6" ht="14.25" x14ac:dyDescent="0.35">
      <c r="F223" s="27"/>
    </row>
    <row r="224" spans="6:6" ht="14.25" x14ac:dyDescent="0.35">
      <c r="F224" s="27"/>
    </row>
    <row r="225" spans="6:6" ht="14.25" x14ac:dyDescent="0.35">
      <c r="F225" s="27"/>
    </row>
    <row r="226" spans="6:6" ht="14.25" x14ac:dyDescent="0.35">
      <c r="F226" s="27"/>
    </row>
    <row r="227" spans="6:6" ht="14.25" x14ac:dyDescent="0.35">
      <c r="F227" s="27"/>
    </row>
    <row r="228" spans="6:6" ht="14.25" x14ac:dyDescent="0.35">
      <c r="F228" s="27"/>
    </row>
    <row r="229" spans="6:6" ht="14.25" x14ac:dyDescent="0.35">
      <c r="F229" s="27"/>
    </row>
    <row r="230" spans="6:6" ht="14.25" x14ac:dyDescent="0.35">
      <c r="F230" s="27"/>
    </row>
    <row r="231" spans="6:6" ht="14.25" x14ac:dyDescent="0.35">
      <c r="F231" s="27"/>
    </row>
    <row r="232" spans="6:6" ht="14.25" x14ac:dyDescent="0.35">
      <c r="F232" s="27"/>
    </row>
    <row r="233" spans="6:6" ht="14.25" x14ac:dyDescent="0.35">
      <c r="F233" s="27"/>
    </row>
    <row r="234" spans="6:6" ht="14.25" x14ac:dyDescent="0.35">
      <c r="F234" s="27"/>
    </row>
    <row r="235" spans="6:6" ht="14.25" x14ac:dyDescent="0.35">
      <c r="F235" s="27"/>
    </row>
    <row r="236" spans="6:6" ht="14.25" x14ac:dyDescent="0.35">
      <c r="F236" s="27"/>
    </row>
    <row r="237" spans="6:6" ht="14.25" x14ac:dyDescent="0.35">
      <c r="F237" s="27"/>
    </row>
    <row r="238" spans="6:6" ht="14.25" x14ac:dyDescent="0.35">
      <c r="F238" s="27"/>
    </row>
    <row r="239" spans="6:6" ht="14.25" x14ac:dyDescent="0.35">
      <c r="F239" s="27"/>
    </row>
    <row r="240" spans="6:6" ht="14.25" x14ac:dyDescent="0.35">
      <c r="F240" s="27"/>
    </row>
    <row r="241" spans="6:6" ht="14.25" x14ac:dyDescent="0.35">
      <c r="F241" s="27"/>
    </row>
    <row r="242" spans="6:6" ht="14.25" x14ac:dyDescent="0.35">
      <c r="F242" s="27"/>
    </row>
    <row r="243" spans="6:6" ht="14.25" x14ac:dyDescent="0.35">
      <c r="F243" s="27"/>
    </row>
    <row r="244" spans="6:6" ht="14.25" x14ac:dyDescent="0.35">
      <c r="F244" s="27"/>
    </row>
    <row r="245" spans="6:6" ht="14.25" x14ac:dyDescent="0.35">
      <c r="F245" s="27"/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AB63-B395-4147-BB1C-ABD74FFF60A1}">
  <dimension ref="A1:AU245"/>
  <sheetViews>
    <sheetView topLeftCell="S1" workbookViewId="0">
      <selection activeCell="W11" sqref="W11"/>
    </sheetView>
  </sheetViews>
  <sheetFormatPr defaultRowHeight="12.75" x14ac:dyDescent="0.35"/>
  <cols>
    <col min="1" max="1" width="9.1328125" style="26" customWidth="1"/>
    <col min="2" max="3" width="11.86328125" style="26" bestFit="1" customWidth="1"/>
    <col min="4" max="4" width="9.1328125" style="26" bestFit="1" customWidth="1"/>
    <col min="5" max="5" width="11.06640625" style="26" bestFit="1" customWidth="1"/>
    <col min="27" max="27" width="11.86328125" customWidth="1"/>
  </cols>
  <sheetData>
    <row r="1" spans="1:47" ht="14.25" x14ac:dyDescent="0.35">
      <c r="A1" s="24" t="s">
        <v>44</v>
      </c>
      <c r="B1" s="24" t="s">
        <v>286</v>
      </c>
      <c r="C1" s="24" t="s">
        <v>50</v>
      </c>
      <c r="D1" s="24" t="s">
        <v>53</v>
      </c>
      <c r="E1" s="24" t="s">
        <v>290</v>
      </c>
      <c r="G1" t="s">
        <v>343</v>
      </c>
      <c r="AI1" t="s">
        <v>371</v>
      </c>
      <c r="AN1" t="s">
        <v>376</v>
      </c>
    </row>
    <row r="2" spans="1:47" ht="14.65" thickBot="1" x14ac:dyDescent="0.4">
      <c r="A2" s="37">
        <v>8.5</v>
      </c>
      <c r="B2" s="37">
        <v>4.9000000000000004</v>
      </c>
      <c r="C2" s="37">
        <v>6</v>
      </c>
      <c r="D2" s="37">
        <v>5.0999999999999996</v>
      </c>
      <c r="E2" s="38">
        <v>1</v>
      </c>
    </row>
    <row r="3" spans="1:47" ht="14.65" thickTop="1" x14ac:dyDescent="0.35">
      <c r="A3" s="37">
        <v>8.1999999999999993</v>
      </c>
      <c r="B3" s="37">
        <v>7.9</v>
      </c>
      <c r="C3" s="37">
        <v>3.1</v>
      </c>
      <c r="D3" s="37">
        <v>4.3</v>
      </c>
      <c r="E3" s="38">
        <v>0</v>
      </c>
      <c r="G3" s="74" t="str">
        <f>A1</f>
        <v>Quality</v>
      </c>
      <c r="H3" s="74" t="str">
        <f>B1</f>
        <v>Prdct_Line</v>
      </c>
      <c r="I3" s="74" t="str">
        <f>C1</f>
        <v>Brand_Image</v>
      </c>
      <c r="J3" s="74" t="str">
        <f>D1</f>
        <v>Flex_Price</v>
      </c>
      <c r="K3" s="74" t="s">
        <v>344</v>
      </c>
      <c r="L3" s="74" t="s">
        <v>345</v>
      </c>
      <c r="M3" s="74" t="s">
        <v>309</v>
      </c>
      <c r="N3" s="74" t="s">
        <v>346</v>
      </c>
      <c r="O3" s="74" t="s">
        <v>347</v>
      </c>
      <c r="P3" s="74" t="s">
        <v>348</v>
      </c>
      <c r="Q3" s="74" t="s">
        <v>349</v>
      </c>
      <c r="R3" s="74" t="s">
        <v>350</v>
      </c>
      <c r="S3" s="74" t="s">
        <v>351</v>
      </c>
      <c r="T3" s="74" t="s">
        <v>352</v>
      </c>
      <c r="V3" t="s">
        <v>339</v>
      </c>
      <c r="X3" t="s">
        <v>353</v>
      </c>
      <c r="Y3" s="146">
        <f>K103*LN(K103/M103)+L103*LN(L103/M103)</f>
        <v>-138.61943594531573</v>
      </c>
      <c r="AA3" t="s">
        <v>363</v>
      </c>
      <c r="AG3" t="s">
        <v>370</v>
      </c>
      <c r="AJ3" s="82" t="s">
        <v>372</v>
      </c>
      <c r="AK3" s="82" t="s">
        <v>373</v>
      </c>
      <c r="AN3" s="80" t="s">
        <v>347</v>
      </c>
      <c r="AO3" s="80" t="s">
        <v>345</v>
      </c>
      <c r="AP3" s="80" t="s">
        <v>344</v>
      </c>
      <c r="AQ3" s="80" t="s">
        <v>377</v>
      </c>
      <c r="AR3" s="80" t="s">
        <v>378</v>
      </c>
      <c r="AS3" s="80" t="s">
        <v>379</v>
      </c>
      <c r="AT3" s="80" t="s">
        <v>380</v>
      </c>
      <c r="AU3" s="80" t="s">
        <v>381</v>
      </c>
    </row>
    <row r="4" spans="1:47" ht="14.25" x14ac:dyDescent="0.35">
      <c r="A4" s="37">
        <v>9.1999999999999993</v>
      </c>
      <c r="B4" s="37">
        <v>7.4</v>
      </c>
      <c r="C4" s="37">
        <v>5.8</v>
      </c>
      <c r="D4" s="37">
        <v>4</v>
      </c>
      <c r="E4" s="38">
        <v>1</v>
      </c>
      <c r="G4">
        <f t="array" ref="G4:L102">[1]!LogitSummary(A2:E201)</f>
        <v>5</v>
      </c>
      <c r="H4">
        <v>4.2</v>
      </c>
      <c r="I4">
        <v>4.9000000000000004</v>
      </c>
      <c r="J4">
        <v>4.8</v>
      </c>
      <c r="K4" s="69">
        <v>0</v>
      </c>
      <c r="L4" s="46">
        <v>2</v>
      </c>
      <c r="M4" s="70">
        <f>K4+L4</f>
        <v>2</v>
      </c>
      <c r="N4">
        <f>IF(M4=0,"",K4/M4)</f>
        <v>0</v>
      </c>
      <c r="O4">
        <f>1/(1+EXP(-$V$5-MMULT(G4:J4,$V$6:$V$9)))</f>
        <v>3.3143848396554321E-2</v>
      </c>
      <c r="P4" s="66">
        <f>M4*O4</f>
        <v>6.6287696793108641E-2</v>
      </c>
      <c r="Q4" s="68">
        <f>M4-P4</f>
        <v>1.9337123032068915</v>
      </c>
      <c r="R4" s="66">
        <f>IFERROR(M4*(N4*LN(O4)+(1-N4)*LN(1-O4)),0)</f>
        <v>-6.7411103969518937E-2</v>
      </c>
      <c r="S4" s="68">
        <f>100*IF(O4&gt;=$AJ$10,K4/M4,L4/M4)</f>
        <v>100</v>
      </c>
      <c r="T4">
        <f>IFERROR((K4-P4)^2/P4+(L4-Q4)^2/Q4,0)</f>
        <v>6.8560040377440151E-2</v>
      </c>
      <c r="X4" t="s">
        <v>354</v>
      </c>
      <c r="Y4" s="147">
        <f>R103</f>
        <v>-97.874448337572318</v>
      </c>
      <c r="AA4" s="124">
        <f t="array" ref="AA4:AE8">MINVERSE(MMULT(TRANSPOSE([1]!DESIGN(G4:J102)),O4:O102*(1-O4:O102)*M4:M102*[1]!DESIGN(G4:J102)))</f>
        <v>6.7060271765534525</v>
      </c>
      <c r="AB4" s="90">
        <v>-0.33438162742684774</v>
      </c>
      <c r="AC4" s="90">
        <v>-0.19877211521441013</v>
      </c>
      <c r="AD4" s="90">
        <v>-0.26696722229084391</v>
      </c>
      <c r="AE4" s="91">
        <v>-0.32733490054141551</v>
      </c>
      <c r="AG4" s="76">
        <f t="array" ref="AG4:AG8">MMULT(AA4:AE8,MMULT(TRANSPOSE([1]!DESIGN(G4:J102)),M4:M102*(N4:N102-O4:O102)))</f>
        <v>2.7526890127865734E-15</v>
      </c>
      <c r="AI4" t="s">
        <v>348</v>
      </c>
      <c r="AJ4" s="66">
        <f>SUMIF(O4:O102,"&gt;="&amp;AJ10,K4:K102)</f>
        <v>79</v>
      </c>
      <c r="AK4" s="68">
        <f>SUMIF(O4:O102,"&gt;="&amp;AJ10,L4:L102)</f>
        <v>25</v>
      </c>
      <c r="AL4">
        <f>AJ4+AK4</f>
        <v>104</v>
      </c>
      <c r="AQ4">
        <v>0</v>
      </c>
      <c r="AR4">
        <v>0</v>
      </c>
      <c r="AS4">
        <f>1-AQ4/AQ$103</f>
        <v>1</v>
      </c>
      <c r="AT4" s="26">
        <f>1-AR4/AR$103</f>
        <v>1</v>
      </c>
      <c r="AU4">
        <f>(AS4-AS5)*AT4</f>
        <v>2.0202020202020221E-2</v>
      </c>
    </row>
    <row r="5" spans="1:47" ht="14.25" x14ac:dyDescent="0.35">
      <c r="A5" s="37">
        <v>6.4</v>
      </c>
      <c r="B5" s="37">
        <v>4.7</v>
      </c>
      <c r="C5" s="37">
        <v>4.5</v>
      </c>
      <c r="D5" s="37">
        <v>4.0999999999999996</v>
      </c>
      <c r="E5" s="38">
        <v>0</v>
      </c>
      <c r="G5">
        <v>5.0999999999999996</v>
      </c>
      <c r="H5">
        <v>5.4</v>
      </c>
      <c r="I5">
        <v>7.8</v>
      </c>
      <c r="J5">
        <v>6.3</v>
      </c>
      <c r="K5" s="69">
        <v>2</v>
      </c>
      <c r="L5" s="46">
        <v>0</v>
      </c>
      <c r="M5" s="70">
        <f t="shared" ref="M5:M68" si="0">K5+L5</f>
        <v>2</v>
      </c>
      <c r="N5" s="26">
        <f t="shared" ref="N5:N68" si="1">IF(M5=0,"",K5/M5)</f>
        <v>1</v>
      </c>
      <c r="O5" s="26">
        <f t="shared" ref="O5:O68" si="2">1/(1+EXP(-$V$5-MMULT(G5:J5,$V$6:$V$9)))</f>
        <v>0.64996045943150005</v>
      </c>
      <c r="P5" s="69">
        <f t="shared" ref="P5:P68" si="3">M5*O5</f>
        <v>1.2999209188630001</v>
      </c>
      <c r="Q5" s="70">
        <f t="shared" ref="Q5:Q68" si="4">M5-P5</f>
        <v>0.7000790811369999</v>
      </c>
      <c r="R5" s="69">
        <f t="shared" ref="R5:R68" si="5">IFERROR(M5*(N5*LN(O5)+(1-N5)*LN(1-O5)),0)</f>
        <v>-0.86168749917323961</v>
      </c>
      <c r="S5" s="70">
        <f t="shared" ref="S5:S68" si="6">100*IF(O5&gt;=$AJ$10,K5/M5,L5/M5)</f>
        <v>100</v>
      </c>
      <c r="T5" s="26">
        <f t="shared" ref="T5:T68" si="7">IFERROR((K5-P5)^2/P5+(L5-Q5)^2/Q5,0)</f>
        <v>1.0771102625986464</v>
      </c>
      <c r="V5" s="76">
        <f t="array" ref="V5:V9">[1]!LogitCoeff(G4:L102,,,,,20)</f>
        <v>-16.827474537004786</v>
      </c>
      <c r="Y5" s="41"/>
      <c r="AA5" s="92">
        <v>-0.33438162742684713</v>
      </c>
      <c r="AB5" s="125">
        <v>2.9783149117980745E-2</v>
      </c>
      <c r="AC5" s="93">
        <v>-3.3393741026646398E-3</v>
      </c>
      <c r="AD5" s="93">
        <v>9.8837204098627656E-3</v>
      </c>
      <c r="AE5" s="94">
        <v>1.4952538553583403E-2</v>
      </c>
      <c r="AG5" s="77">
        <v>-2.3063555460966822E-16</v>
      </c>
      <c r="AI5" t="s">
        <v>349</v>
      </c>
      <c r="AJ5" s="71">
        <f>AJ6-AJ4</f>
        <v>22</v>
      </c>
      <c r="AK5" s="73">
        <f>AK6-AK4</f>
        <v>74</v>
      </c>
      <c r="AL5" s="26">
        <f>AJ5+AK5</f>
        <v>96</v>
      </c>
      <c r="AN5">
        <f t="array" ref="AN5:AP103">[1]!SelectCols(K4:O102,"5,2,1",1)</f>
        <v>2.4949445189526097E-2</v>
      </c>
      <c r="AO5">
        <v>2</v>
      </c>
      <c r="AP5">
        <v>0</v>
      </c>
      <c r="AQ5">
        <f>AQ4+AO5</f>
        <v>2</v>
      </c>
      <c r="AR5" s="26">
        <f>AR4+AP5</f>
        <v>0</v>
      </c>
      <c r="AS5" s="26">
        <f t="shared" ref="AS5:AS68" si="8">1-AQ5/AQ$103</f>
        <v>0.97979797979797978</v>
      </c>
      <c r="AT5" s="26">
        <f t="shared" ref="AT5:AT68" si="9">1-AR5/AR$103</f>
        <v>1</v>
      </c>
      <c r="AU5" s="26">
        <f t="shared" ref="AU5:AU68" si="10">(AS5-AS6)*AT5</f>
        <v>2.0202020202020221E-2</v>
      </c>
    </row>
    <row r="6" spans="1:47" ht="14.25" x14ac:dyDescent="0.35">
      <c r="A6" s="37">
        <v>9</v>
      </c>
      <c r="B6" s="37">
        <v>6</v>
      </c>
      <c r="C6" s="37">
        <v>4.5</v>
      </c>
      <c r="D6" s="37">
        <v>3.5</v>
      </c>
      <c r="E6" s="38">
        <v>0</v>
      </c>
      <c r="G6">
        <v>5.2</v>
      </c>
      <c r="H6">
        <v>4.3</v>
      </c>
      <c r="I6">
        <v>5</v>
      </c>
      <c r="J6">
        <v>4.9000000000000004</v>
      </c>
      <c r="K6" s="69">
        <v>0</v>
      </c>
      <c r="L6" s="46">
        <v>2</v>
      </c>
      <c r="M6" s="70">
        <f t="shared" si="0"/>
        <v>2</v>
      </c>
      <c r="N6" s="26">
        <f t="shared" si="1"/>
        <v>0</v>
      </c>
      <c r="O6" s="26">
        <f t="shared" si="2"/>
        <v>4.7018965591837471E-2</v>
      </c>
      <c r="P6" s="69">
        <f t="shared" si="3"/>
        <v>9.4037931183674942E-2</v>
      </c>
      <c r="Q6" s="70">
        <f t="shared" si="4"/>
        <v>1.905962068816325</v>
      </c>
      <c r="R6" s="69">
        <f t="shared" si="5"/>
        <v>-9.6320552923564548E-2</v>
      </c>
      <c r="S6" s="70">
        <f t="shared" si="6"/>
        <v>100</v>
      </c>
      <c r="T6" s="26">
        <f t="shared" si="7"/>
        <v>9.8677652322930104E-2</v>
      </c>
      <c r="V6" s="77">
        <v>0.81144946977230903</v>
      </c>
      <c r="X6" t="s">
        <v>355</v>
      </c>
      <c r="Y6" s="121">
        <f>2*(Y4-Y3)</f>
        <v>81.489975215486822</v>
      </c>
      <c r="AA6" s="92">
        <v>-0.19877211521441132</v>
      </c>
      <c r="AB6" s="93">
        <v>-3.3393741026645414E-3</v>
      </c>
      <c r="AC6" s="125">
        <v>2.8643714216047333E-2</v>
      </c>
      <c r="AD6" s="93">
        <v>2.4347768581915083E-3</v>
      </c>
      <c r="AE6" s="94">
        <v>9.6948418999406594E-3</v>
      </c>
      <c r="AG6" s="77">
        <v>6.5123216805600429E-18</v>
      </c>
      <c r="AJ6">
        <f>K103</f>
        <v>101</v>
      </c>
      <c r="AK6">
        <f>L103</f>
        <v>99</v>
      </c>
      <c r="AL6" s="26">
        <f>AJ6+AK6</f>
        <v>200</v>
      </c>
      <c r="AN6">
        <v>3.3143848396554321E-2</v>
      </c>
      <c r="AO6">
        <v>2</v>
      </c>
      <c r="AP6">
        <v>0</v>
      </c>
      <c r="AQ6" s="26">
        <f t="shared" ref="AQ6:AQ69" si="11">AQ5+AO6</f>
        <v>4</v>
      </c>
      <c r="AR6" s="26">
        <f t="shared" ref="AR6:AR69" si="12">AR5+AP6</f>
        <v>0</v>
      </c>
      <c r="AS6" s="26">
        <f t="shared" si="8"/>
        <v>0.95959595959595956</v>
      </c>
      <c r="AT6" s="26">
        <f t="shared" si="9"/>
        <v>1</v>
      </c>
      <c r="AU6" s="26">
        <f t="shared" si="10"/>
        <v>2.020202020202011E-2</v>
      </c>
    </row>
    <row r="7" spans="1:47" ht="14.25" x14ac:dyDescent="0.35">
      <c r="A7" s="37">
        <v>6.5</v>
      </c>
      <c r="B7" s="37">
        <v>4.3</v>
      </c>
      <c r="C7" s="37">
        <v>3.7</v>
      </c>
      <c r="D7" s="37">
        <v>4.7</v>
      </c>
      <c r="E7" s="38">
        <v>0</v>
      </c>
      <c r="G7">
        <v>5.5</v>
      </c>
      <c r="H7">
        <v>5.3</v>
      </c>
      <c r="I7">
        <v>4.9000000000000004</v>
      </c>
      <c r="J7">
        <v>5.9</v>
      </c>
      <c r="K7" s="69">
        <v>0</v>
      </c>
      <c r="L7" s="46">
        <v>2</v>
      </c>
      <c r="M7" s="70">
        <f t="shared" si="0"/>
        <v>2</v>
      </c>
      <c r="N7" s="26">
        <f t="shared" si="1"/>
        <v>0</v>
      </c>
      <c r="O7" s="26">
        <f t="shared" si="2"/>
        <v>0.17000842802321947</v>
      </c>
      <c r="P7" s="69">
        <f t="shared" si="3"/>
        <v>0.34001685604643894</v>
      </c>
      <c r="Q7" s="70">
        <f t="shared" si="4"/>
        <v>1.6599831439535611</v>
      </c>
      <c r="R7" s="69">
        <f t="shared" si="5"/>
        <v>-0.37267946497578175</v>
      </c>
      <c r="S7" s="70">
        <f t="shared" si="6"/>
        <v>100</v>
      </c>
      <c r="T7" s="26">
        <f t="shared" si="7"/>
        <v>0.40966302252518672</v>
      </c>
      <c r="V7" s="77">
        <v>0.61402755292204014</v>
      </c>
      <c r="X7" t="s">
        <v>311</v>
      </c>
      <c r="Y7" s="123">
        <f>COUNT(G4:J4)</f>
        <v>4</v>
      </c>
      <c r="AA7" s="92">
        <v>-0.26696722229084302</v>
      </c>
      <c r="AB7" s="93">
        <v>9.8837204098626962E-3</v>
      </c>
      <c r="AC7" s="93">
        <v>2.4347768581914871E-3</v>
      </c>
      <c r="AD7" s="125">
        <v>3.5089741542583215E-2</v>
      </c>
      <c r="AE7" s="94">
        <v>-1.4240411602397997E-3</v>
      </c>
      <c r="AG7" s="77">
        <v>4.0657468534338855E-18</v>
      </c>
      <c r="AN7">
        <v>4.2673999121877151E-2</v>
      </c>
      <c r="AO7">
        <v>2</v>
      </c>
      <c r="AP7">
        <v>0</v>
      </c>
      <c r="AQ7" s="26">
        <f t="shared" si="11"/>
        <v>6</v>
      </c>
      <c r="AR7" s="26">
        <f t="shared" si="12"/>
        <v>0</v>
      </c>
      <c r="AS7" s="26">
        <f t="shared" si="8"/>
        <v>0.93939393939393945</v>
      </c>
      <c r="AT7" s="26">
        <f t="shared" si="9"/>
        <v>1</v>
      </c>
      <c r="AU7" s="26">
        <f t="shared" si="10"/>
        <v>2.0202020202020221E-2</v>
      </c>
    </row>
    <row r="8" spans="1:47" ht="14.25" x14ac:dyDescent="0.35">
      <c r="A8" s="37">
        <v>6.9</v>
      </c>
      <c r="B8" s="37">
        <v>2.2999999999999998</v>
      </c>
      <c r="C8" s="37">
        <v>5.4</v>
      </c>
      <c r="D8" s="37">
        <v>4.2</v>
      </c>
      <c r="E8" s="38">
        <v>1</v>
      </c>
      <c r="G8">
        <v>5.5</v>
      </c>
      <c r="H8">
        <v>5.7</v>
      </c>
      <c r="I8">
        <v>8.1999999999999993</v>
      </c>
      <c r="J8">
        <v>6.7</v>
      </c>
      <c r="K8" s="69">
        <v>2</v>
      </c>
      <c r="L8" s="46">
        <v>0</v>
      </c>
      <c r="M8" s="70">
        <f t="shared" si="0"/>
        <v>2</v>
      </c>
      <c r="N8" s="26">
        <f t="shared" si="1"/>
        <v>1</v>
      </c>
      <c r="O8" s="26">
        <f t="shared" si="2"/>
        <v>0.84415542242464858</v>
      </c>
      <c r="P8" s="69">
        <f t="shared" si="3"/>
        <v>1.6883108448492972</v>
      </c>
      <c r="Q8" s="70">
        <f t="shared" si="4"/>
        <v>0.31168915515070283</v>
      </c>
      <c r="R8" s="69">
        <f t="shared" si="5"/>
        <v>-0.33883730309486798</v>
      </c>
      <c r="S8" s="70">
        <f t="shared" si="6"/>
        <v>100</v>
      </c>
      <c r="T8" s="26">
        <f t="shared" si="7"/>
        <v>0.36923195287361316</v>
      </c>
      <c r="V8" s="77">
        <v>0.76231440901395509</v>
      </c>
      <c r="X8" t="s">
        <v>356</v>
      </c>
      <c r="Y8" s="144">
        <f>_xlfn.CHISQ.DIST.RT(Y6,Y7)</f>
        <v>8.4193982583410002E-17</v>
      </c>
      <c r="AA8" s="95">
        <v>-0.32733490054141612</v>
      </c>
      <c r="AB8" s="96">
        <v>1.4952538553583491E-2</v>
      </c>
      <c r="AC8" s="96">
        <v>9.6948418999405987E-3</v>
      </c>
      <c r="AD8" s="96">
        <v>-1.4240411602397479E-3</v>
      </c>
      <c r="AE8" s="126">
        <v>3.5063498148341039E-2</v>
      </c>
      <c r="AG8" s="78">
        <v>-3.6503680478570228E-16</v>
      </c>
      <c r="AI8" t="s">
        <v>374</v>
      </c>
      <c r="AJ8" s="83">
        <f>AJ4/AJ6</f>
        <v>0.78217821782178221</v>
      </c>
      <c r="AK8" s="84">
        <f>AK5/AK6</f>
        <v>0.74747474747474751</v>
      </c>
      <c r="AL8" s="151">
        <f>(AJ4+AK5)/AL6</f>
        <v>0.76500000000000001</v>
      </c>
      <c r="AN8">
        <v>4.3894166412016093E-2</v>
      </c>
      <c r="AO8">
        <v>2</v>
      </c>
      <c r="AP8">
        <v>0</v>
      </c>
      <c r="AQ8" s="26">
        <f t="shared" si="11"/>
        <v>8</v>
      </c>
      <c r="AR8" s="26">
        <f t="shared" si="12"/>
        <v>0</v>
      </c>
      <c r="AS8" s="26">
        <f t="shared" si="8"/>
        <v>0.91919191919191923</v>
      </c>
      <c r="AT8" s="26">
        <f t="shared" si="9"/>
        <v>1</v>
      </c>
      <c r="AU8" s="26">
        <f t="shared" si="10"/>
        <v>2.0202020202020221E-2</v>
      </c>
    </row>
    <row r="9" spans="1:47" ht="14.25" x14ac:dyDescent="0.35">
      <c r="A9" s="37">
        <v>6.2</v>
      </c>
      <c r="B9" s="37">
        <v>3.6</v>
      </c>
      <c r="C9" s="37">
        <v>5.0999999999999996</v>
      </c>
      <c r="D9" s="37">
        <v>6.3</v>
      </c>
      <c r="E9" s="38">
        <v>0</v>
      </c>
      <c r="G9">
        <v>5.6</v>
      </c>
      <c r="H9">
        <v>5.7</v>
      </c>
      <c r="I9">
        <v>5.6</v>
      </c>
      <c r="J9">
        <v>6</v>
      </c>
      <c r="K9" s="69">
        <v>1</v>
      </c>
      <c r="L9" s="46">
        <v>1</v>
      </c>
      <c r="M9" s="70">
        <f t="shared" si="0"/>
        <v>2</v>
      </c>
      <c r="N9" s="26">
        <f t="shared" si="1"/>
        <v>0.5</v>
      </c>
      <c r="O9" s="26">
        <f t="shared" si="2"/>
        <v>0.34052243705486657</v>
      </c>
      <c r="P9" s="69">
        <f t="shared" si="3"/>
        <v>0.68104487410973313</v>
      </c>
      <c r="Q9" s="70">
        <f t="shared" si="4"/>
        <v>1.318955125890267</v>
      </c>
      <c r="R9" s="69">
        <f t="shared" si="5"/>
        <v>-1.4935815898441529</v>
      </c>
      <c r="S9" s="70">
        <f t="shared" si="6"/>
        <v>50</v>
      </c>
      <c r="T9" s="26">
        <f t="shared" si="7"/>
        <v>0.22650793415710097</v>
      </c>
      <c r="V9" s="78">
        <v>0.64224547195528869</v>
      </c>
      <c r="X9" t="s">
        <v>357</v>
      </c>
      <c r="Y9" s="123">
        <v>0.05</v>
      </c>
      <c r="AN9">
        <v>4.4208721427477338E-2</v>
      </c>
      <c r="AO9">
        <v>2</v>
      </c>
      <c r="AP9">
        <v>0</v>
      </c>
      <c r="AQ9" s="26">
        <f t="shared" si="11"/>
        <v>10</v>
      </c>
      <c r="AR9" s="26">
        <f t="shared" si="12"/>
        <v>0</v>
      </c>
      <c r="AS9" s="26">
        <f t="shared" si="8"/>
        <v>0.89898989898989901</v>
      </c>
      <c r="AT9" s="26">
        <f t="shared" si="9"/>
        <v>1</v>
      </c>
      <c r="AU9" s="26">
        <f t="shared" si="10"/>
        <v>2.0202020202020221E-2</v>
      </c>
    </row>
    <row r="10" spans="1:47" ht="14.25" x14ac:dyDescent="0.35">
      <c r="A10" s="37">
        <v>5.8</v>
      </c>
      <c r="B10" s="37">
        <v>5.9</v>
      </c>
      <c r="C10" s="37">
        <v>5.8</v>
      </c>
      <c r="D10" s="37">
        <v>6.1</v>
      </c>
      <c r="E10" s="38">
        <v>1</v>
      </c>
      <c r="G10">
        <v>5.7</v>
      </c>
      <c r="H10">
        <v>5.5</v>
      </c>
      <c r="I10">
        <v>5.0999999999999996</v>
      </c>
      <c r="J10">
        <v>6.2</v>
      </c>
      <c r="K10" s="69">
        <v>1</v>
      </c>
      <c r="L10" s="46">
        <v>1</v>
      </c>
      <c r="M10" s="70">
        <f t="shared" si="0"/>
        <v>2</v>
      </c>
      <c r="N10" s="26">
        <f t="shared" si="1"/>
        <v>0.5</v>
      </c>
      <c r="O10" s="26">
        <f t="shared" si="2"/>
        <v>0.27781305547669738</v>
      </c>
      <c r="P10" s="69">
        <f t="shared" si="3"/>
        <v>0.55562611095339476</v>
      </c>
      <c r="Q10" s="70">
        <f t="shared" si="4"/>
        <v>1.4443738890466054</v>
      </c>
      <c r="R10" s="69">
        <f t="shared" si="5"/>
        <v>-1.6062781014820278</v>
      </c>
      <c r="S10" s="70">
        <f t="shared" si="6"/>
        <v>50</v>
      </c>
      <c r="T10" s="26">
        <f t="shared" si="7"/>
        <v>0.49211293999141503</v>
      </c>
      <c r="X10" t="s">
        <v>358</v>
      </c>
      <c r="Y10" s="145" t="str">
        <f>IF(Y8&lt;Y9,"yes","no")</f>
        <v>yes</v>
      </c>
      <c r="AI10" s="26" t="s">
        <v>375</v>
      </c>
      <c r="AJ10" s="149">
        <v>0.5</v>
      </c>
      <c r="AN10">
        <v>4.5629581654295148E-2</v>
      </c>
      <c r="AO10">
        <v>2</v>
      </c>
      <c r="AP10">
        <v>0</v>
      </c>
      <c r="AQ10" s="26">
        <f t="shared" si="11"/>
        <v>12</v>
      </c>
      <c r="AR10" s="26">
        <f t="shared" si="12"/>
        <v>0</v>
      </c>
      <c r="AS10" s="26">
        <f t="shared" si="8"/>
        <v>0.87878787878787878</v>
      </c>
      <c r="AT10" s="26">
        <f t="shared" si="9"/>
        <v>1</v>
      </c>
      <c r="AU10" s="26">
        <f t="shared" si="10"/>
        <v>2.0202020202020221E-2</v>
      </c>
    </row>
    <row r="11" spans="1:47" ht="14.25" x14ac:dyDescent="0.35">
      <c r="A11" s="37">
        <v>6.4</v>
      </c>
      <c r="B11" s="37">
        <v>5.7</v>
      </c>
      <c r="C11" s="37">
        <v>5.7</v>
      </c>
      <c r="D11" s="37">
        <v>5.8</v>
      </c>
      <c r="E11" s="38">
        <v>0</v>
      </c>
      <c r="G11">
        <v>5.7</v>
      </c>
      <c r="H11">
        <v>5.7</v>
      </c>
      <c r="I11">
        <v>6</v>
      </c>
      <c r="J11">
        <v>7.3</v>
      </c>
      <c r="K11" s="69">
        <v>1</v>
      </c>
      <c r="L11" s="46">
        <v>1</v>
      </c>
      <c r="M11" s="70">
        <f t="shared" si="0"/>
        <v>2</v>
      </c>
      <c r="N11" s="26">
        <f t="shared" si="1"/>
        <v>0.5</v>
      </c>
      <c r="O11" s="26">
        <f t="shared" si="2"/>
        <v>0.63645783696508185</v>
      </c>
      <c r="P11" s="69">
        <f t="shared" si="3"/>
        <v>1.2729156739301637</v>
      </c>
      <c r="Q11" s="70">
        <f t="shared" si="4"/>
        <v>0.72708432606983631</v>
      </c>
      <c r="R11" s="69">
        <f t="shared" si="5"/>
        <v>-1.4636971020739185</v>
      </c>
      <c r="S11" s="70">
        <f t="shared" si="6"/>
        <v>50</v>
      </c>
      <c r="T11" s="26">
        <f t="shared" si="7"/>
        <v>0.16095428234431686</v>
      </c>
      <c r="Y11" s="41"/>
      <c r="AI11" s="26"/>
      <c r="AJ11" s="26"/>
      <c r="AN11">
        <v>4.7018965591837471E-2</v>
      </c>
      <c r="AO11">
        <v>2</v>
      </c>
      <c r="AP11">
        <v>0</v>
      </c>
      <c r="AQ11" s="26">
        <f t="shared" si="11"/>
        <v>14</v>
      </c>
      <c r="AR11" s="26">
        <f t="shared" si="12"/>
        <v>0</v>
      </c>
      <c r="AS11" s="26">
        <f t="shared" si="8"/>
        <v>0.85858585858585856</v>
      </c>
      <c r="AT11" s="26">
        <f t="shared" si="9"/>
        <v>1</v>
      </c>
      <c r="AU11" s="26">
        <f t="shared" si="10"/>
        <v>1.0101010101010055E-2</v>
      </c>
    </row>
    <row r="12" spans="1:47" ht="14.25" x14ac:dyDescent="0.35">
      <c r="A12" s="37">
        <v>8.6999999999999993</v>
      </c>
      <c r="B12" s="37">
        <v>6.8</v>
      </c>
      <c r="C12" s="37">
        <v>4.5999999999999996</v>
      </c>
      <c r="D12" s="37">
        <v>3.7</v>
      </c>
      <c r="E12" s="38">
        <v>1</v>
      </c>
      <c r="G12">
        <v>5.8</v>
      </c>
      <c r="H12">
        <v>5.9</v>
      </c>
      <c r="I12">
        <v>5.8</v>
      </c>
      <c r="J12">
        <v>6.1</v>
      </c>
      <c r="K12" s="69">
        <v>1</v>
      </c>
      <c r="L12" s="46">
        <v>1</v>
      </c>
      <c r="M12" s="70">
        <f t="shared" si="0"/>
        <v>2</v>
      </c>
      <c r="N12" s="26">
        <f t="shared" si="1"/>
        <v>0.5</v>
      </c>
      <c r="O12" s="26">
        <f t="shared" si="2"/>
        <v>0.46028779742252007</v>
      </c>
      <c r="P12" s="69">
        <f t="shared" si="3"/>
        <v>0.92057559484504015</v>
      </c>
      <c r="Q12" s="70">
        <f t="shared" si="4"/>
        <v>1.0794244051549597</v>
      </c>
      <c r="R12" s="69">
        <f t="shared" si="5"/>
        <v>-1.3926225782498882</v>
      </c>
      <c r="S12" s="70">
        <f t="shared" si="6"/>
        <v>50</v>
      </c>
      <c r="T12" s="26">
        <f t="shared" si="7"/>
        <v>1.2696565199812337E-2</v>
      </c>
      <c r="X12" t="s">
        <v>359</v>
      </c>
      <c r="Y12" s="121">
        <f>1-Y4/Y3</f>
        <v>0.2939341610350874</v>
      </c>
      <c r="AI12" s="26" t="s">
        <v>382</v>
      </c>
      <c r="AJ12" s="89">
        <f>AJ6/AL6</f>
        <v>0.505</v>
      </c>
      <c r="AN12">
        <v>4.7322930043945E-2</v>
      </c>
      <c r="AO12">
        <v>1</v>
      </c>
      <c r="AP12">
        <v>1</v>
      </c>
      <c r="AQ12" s="26">
        <f t="shared" si="11"/>
        <v>15</v>
      </c>
      <c r="AR12" s="26">
        <f t="shared" si="12"/>
        <v>1</v>
      </c>
      <c r="AS12" s="26">
        <f t="shared" si="8"/>
        <v>0.84848484848484851</v>
      </c>
      <c r="AT12" s="26">
        <f t="shared" si="9"/>
        <v>0.99009900990099009</v>
      </c>
      <c r="AU12" s="26">
        <f t="shared" si="10"/>
        <v>2.000200020002002E-2</v>
      </c>
    </row>
    <row r="13" spans="1:47" ht="14.25" x14ac:dyDescent="0.35">
      <c r="A13" s="37">
        <v>6.1</v>
      </c>
      <c r="B13" s="37">
        <v>3.9</v>
      </c>
      <c r="C13" s="37">
        <v>6.4</v>
      </c>
      <c r="D13" s="37">
        <v>4.9000000000000004</v>
      </c>
      <c r="E13" s="38">
        <v>0</v>
      </c>
      <c r="G13">
        <v>5.9</v>
      </c>
      <c r="H13">
        <v>5.9</v>
      </c>
      <c r="I13">
        <v>6.2</v>
      </c>
      <c r="J13">
        <v>7.5</v>
      </c>
      <c r="K13" s="69">
        <v>2</v>
      </c>
      <c r="L13" s="46">
        <v>0</v>
      </c>
      <c r="M13" s="70">
        <f t="shared" si="0"/>
        <v>2</v>
      </c>
      <c r="N13" s="26">
        <f t="shared" si="1"/>
        <v>1</v>
      </c>
      <c r="O13" s="26">
        <f t="shared" si="2"/>
        <v>0.75510555610813279</v>
      </c>
      <c r="P13" s="69">
        <f t="shared" si="3"/>
        <v>1.5102111122162656</v>
      </c>
      <c r="Q13" s="70">
        <f t="shared" si="4"/>
        <v>0.48978888778373442</v>
      </c>
      <c r="R13" s="69">
        <f t="shared" si="5"/>
        <v>-0.56179546018158466</v>
      </c>
      <c r="S13" s="70">
        <f t="shared" si="6"/>
        <v>100</v>
      </c>
      <c r="T13" s="26">
        <f t="shared" si="7"/>
        <v>0.64863631822303203</v>
      </c>
      <c r="X13" t="s">
        <v>360</v>
      </c>
      <c r="Y13" s="123">
        <f>1-EXP((-2/M103)*(Y4-Y3))</f>
        <v>0.33465519974651881</v>
      </c>
      <c r="AI13" s="26" t="s">
        <v>383</v>
      </c>
      <c r="AJ13" s="150">
        <f>AJ12^2+(1-AJ12)^2</f>
        <v>0.50004999999999999</v>
      </c>
      <c r="AN13">
        <v>6.3885393747908262E-2</v>
      </c>
      <c r="AO13">
        <v>2</v>
      </c>
      <c r="AP13">
        <v>0</v>
      </c>
      <c r="AQ13" s="26">
        <f t="shared" si="11"/>
        <v>17</v>
      </c>
      <c r="AR13" s="26">
        <f t="shared" si="12"/>
        <v>1</v>
      </c>
      <c r="AS13" s="26">
        <f t="shared" si="8"/>
        <v>0.82828282828282829</v>
      </c>
      <c r="AT13" s="26">
        <f t="shared" si="9"/>
        <v>0.99009900990099009</v>
      </c>
      <c r="AU13" s="26">
        <f t="shared" si="10"/>
        <v>2.000200020002002E-2</v>
      </c>
    </row>
    <row r="14" spans="1:47" ht="14.65" thickBot="1" x14ac:dyDescent="0.4">
      <c r="A14" s="37">
        <v>9.5</v>
      </c>
      <c r="B14" s="37">
        <v>6.9</v>
      </c>
      <c r="C14" s="37">
        <v>6.6</v>
      </c>
      <c r="D14" s="37">
        <v>4.5</v>
      </c>
      <c r="E14" s="38">
        <v>1</v>
      </c>
      <c r="G14">
        <v>5.9</v>
      </c>
      <c r="H14">
        <v>6.4</v>
      </c>
      <c r="I14">
        <v>5.5</v>
      </c>
      <c r="J14">
        <v>5.8</v>
      </c>
      <c r="K14" s="69">
        <v>1</v>
      </c>
      <c r="L14" s="46">
        <v>1</v>
      </c>
      <c r="M14" s="70">
        <f t="shared" si="0"/>
        <v>2</v>
      </c>
      <c r="N14" s="26">
        <f t="shared" si="1"/>
        <v>0.5</v>
      </c>
      <c r="O14" s="26">
        <f t="shared" si="2"/>
        <v>0.45204948205678008</v>
      </c>
      <c r="P14" s="69">
        <f t="shared" si="3"/>
        <v>0.90409896411356017</v>
      </c>
      <c r="Q14" s="70">
        <f t="shared" si="4"/>
        <v>1.0959010358864398</v>
      </c>
      <c r="R14" s="69">
        <f t="shared" si="5"/>
        <v>-1.3955339233998305</v>
      </c>
      <c r="S14" s="70">
        <f t="shared" si="6"/>
        <v>50</v>
      </c>
      <c r="T14" s="26">
        <f t="shared" si="7"/>
        <v>1.8564757605096585E-2</v>
      </c>
      <c r="X14" t="s">
        <v>361</v>
      </c>
      <c r="Y14" s="122">
        <f>Y13/(1-EXP(2*Y3/M103))</f>
        <v>0.44622180804729017</v>
      </c>
      <c r="AI14" s="26" t="s">
        <v>384</v>
      </c>
      <c r="AJ14" s="89">
        <f>AJ13+(0.25*AJ13)</f>
        <v>0.62506249999999997</v>
      </c>
      <c r="AN14">
        <v>6.4088227850604723E-2</v>
      </c>
      <c r="AO14">
        <v>2</v>
      </c>
      <c r="AP14">
        <v>0</v>
      </c>
      <c r="AQ14" s="26">
        <f t="shared" si="11"/>
        <v>19</v>
      </c>
      <c r="AR14" s="26">
        <f t="shared" si="12"/>
        <v>1</v>
      </c>
      <c r="AS14" s="26">
        <f t="shared" si="8"/>
        <v>0.80808080808080807</v>
      </c>
      <c r="AT14" s="26">
        <f t="shared" si="9"/>
        <v>0.99009900990099009</v>
      </c>
      <c r="AU14" s="26">
        <f t="shared" si="10"/>
        <v>1.0001000100009955E-2</v>
      </c>
    </row>
    <row r="15" spans="1:47" ht="14.65" thickTop="1" x14ac:dyDescent="0.35">
      <c r="A15" s="37">
        <v>9.1999999999999993</v>
      </c>
      <c r="B15" s="37">
        <v>8.4</v>
      </c>
      <c r="C15" s="37">
        <v>4.8</v>
      </c>
      <c r="D15" s="37">
        <v>2.6</v>
      </c>
      <c r="E15" s="38">
        <v>0</v>
      </c>
      <c r="G15">
        <v>6</v>
      </c>
      <c r="H15">
        <v>5.3</v>
      </c>
      <c r="I15">
        <v>5.3</v>
      </c>
      <c r="J15">
        <v>5.3</v>
      </c>
      <c r="K15" s="69">
        <v>0</v>
      </c>
      <c r="L15" s="46">
        <v>2</v>
      </c>
      <c r="M15" s="70">
        <f t="shared" si="0"/>
        <v>2</v>
      </c>
      <c r="N15" s="26">
        <f t="shared" si="1"/>
        <v>0</v>
      </c>
      <c r="O15" s="26">
        <f t="shared" si="2"/>
        <v>0.22092839457561353</v>
      </c>
      <c r="P15" s="69">
        <f t="shared" si="3"/>
        <v>0.44185678915122706</v>
      </c>
      <c r="Q15" s="70">
        <f t="shared" si="4"/>
        <v>1.5581432108487729</v>
      </c>
      <c r="R15" s="69">
        <f t="shared" si="5"/>
        <v>-0.4993046353277466</v>
      </c>
      <c r="S15" s="70">
        <f t="shared" si="6"/>
        <v>100</v>
      </c>
      <c r="T15" s="26">
        <f t="shared" si="7"/>
        <v>0.56715812266130894</v>
      </c>
      <c r="Y15" s="41"/>
      <c r="AA15" s="86"/>
      <c r="AB15" s="86" t="s">
        <v>364</v>
      </c>
      <c r="AC15" s="86" t="s">
        <v>365</v>
      </c>
      <c r="AD15" s="86" t="s">
        <v>366</v>
      </c>
      <c r="AE15" s="86" t="s">
        <v>356</v>
      </c>
      <c r="AF15" s="86" t="s">
        <v>367</v>
      </c>
      <c r="AG15" s="86" t="s">
        <v>368</v>
      </c>
      <c r="AH15" s="86" t="s">
        <v>369</v>
      </c>
      <c r="AN15">
        <v>6.8192880281987778E-2</v>
      </c>
      <c r="AO15">
        <v>1</v>
      </c>
      <c r="AP15">
        <v>1</v>
      </c>
      <c r="AQ15" s="26">
        <f t="shared" si="11"/>
        <v>20</v>
      </c>
      <c r="AR15" s="26">
        <f t="shared" si="12"/>
        <v>2</v>
      </c>
      <c r="AS15" s="26">
        <f t="shared" si="8"/>
        <v>0.79797979797979801</v>
      </c>
      <c r="AT15" s="26">
        <f t="shared" si="9"/>
        <v>0.98019801980198018</v>
      </c>
      <c r="AU15" s="26">
        <f t="shared" si="10"/>
        <v>9.9009900990099653E-3</v>
      </c>
    </row>
    <row r="16" spans="1:47" ht="14.25" x14ac:dyDescent="0.35">
      <c r="A16" s="37">
        <v>6.3</v>
      </c>
      <c r="B16" s="37">
        <v>6.8</v>
      </c>
      <c r="C16" s="37">
        <v>5.9</v>
      </c>
      <c r="D16" s="37">
        <v>6.2</v>
      </c>
      <c r="E16" s="38">
        <v>1</v>
      </c>
      <c r="G16">
        <v>6.1</v>
      </c>
      <c r="H16">
        <v>3.9</v>
      </c>
      <c r="I16">
        <v>6.4</v>
      </c>
      <c r="J16">
        <v>4.9000000000000004</v>
      </c>
      <c r="K16" s="69">
        <v>0</v>
      </c>
      <c r="L16" s="46">
        <v>2</v>
      </c>
      <c r="M16" s="70">
        <f t="shared" si="0"/>
        <v>2</v>
      </c>
      <c r="N16" s="26">
        <f t="shared" si="1"/>
        <v>0</v>
      </c>
      <c r="O16" s="26">
        <f t="shared" si="2"/>
        <v>0.18890969756370274</v>
      </c>
      <c r="P16" s="69">
        <f t="shared" si="3"/>
        <v>0.37781939512740548</v>
      </c>
      <c r="Q16" s="70">
        <f t="shared" si="4"/>
        <v>1.6221806048725944</v>
      </c>
      <c r="R16" s="69">
        <f t="shared" si="5"/>
        <v>-0.41875176808309905</v>
      </c>
      <c r="S16" s="70">
        <f t="shared" si="6"/>
        <v>100</v>
      </c>
      <c r="T16" s="26">
        <f t="shared" si="7"/>
        <v>0.46581668402708992</v>
      </c>
      <c r="X16" t="s">
        <v>362</v>
      </c>
      <c r="Y16" s="121">
        <f>T103</f>
        <v>92.524244592926834</v>
      </c>
      <c r="AA16" s="41" t="s">
        <v>310</v>
      </c>
      <c r="AB16" s="152">
        <f t="array" ref="AB16:AB20">V5:V9</f>
        <v>-16.827474537004786</v>
      </c>
      <c r="AC16" s="41">
        <f t="array" ref="AC16:AC20">SQRT([1]!DIAG(AA4:AE8))</f>
        <v>2.5895998101161215</v>
      </c>
      <c r="AD16" s="41">
        <f>(AB16/AC16)^2</f>
        <v>42.225283590198011</v>
      </c>
      <c r="AE16" s="152">
        <f>_xlfn.CHISQ.DIST.RT(AD16,1)</f>
        <v>8.1341565235232374E-11</v>
      </c>
      <c r="AF16" s="41">
        <f>EXP(AB16)</f>
        <v>4.9194965938569373E-8</v>
      </c>
      <c r="AG16" s="41"/>
      <c r="AH16" s="41"/>
      <c r="AN16">
        <v>7.3533232557222522E-2</v>
      </c>
      <c r="AO16">
        <v>1</v>
      </c>
      <c r="AP16">
        <v>1</v>
      </c>
      <c r="AQ16" s="26">
        <f t="shared" si="11"/>
        <v>21</v>
      </c>
      <c r="AR16" s="26">
        <f t="shared" si="12"/>
        <v>3</v>
      </c>
      <c r="AS16" s="26">
        <f t="shared" si="8"/>
        <v>0.78787878787878785</v>
      </c>
      <c r="AT16" s="26">
        <f t="shared" si="9"/>
        <v>0.97029702970297027</v>
      </c>
      <c r="AU16" s="26">
        <f t="shared" si="10"/>
        <v>1.9601960196019511E-2</v>
      </c>
    </row>
    <row r="17" spans="1:47" ht="14.25" x14ac:dyDescent="0.35">
      <c r="A17" s="37">
        <v>8.6999999999999993</v>
      </c>
      <c r="B17" s="37">
        <v>7.8</v>
      </c>
      <c r="C17" s="37">
        <v>3.8</v>
      </c>
      <c r="D17" s="37">
        <v>3.9</v>
      </c>
      <c r="E17" s="38">
        <v>0</v>
      </c>
      <c r="G17">
        <v>6.2</v>
      </c>
      <c r="H17">
        <v>3.6</v>
      </c>
      <c r="I17">
        <v>5.0999999999999996</v>
      </c>
      <c r="J17">
        <v>6.3</v>
      </c>
      <c r="K17" s="69">
        <v>0</v>
      </c>
      <c r="L17" s="46">
        <v>2</v>
      </c>
      <c r="M17" s="70">
        <f t="shared" si="0"/>
        <v>2</v>
      </c>
      <c r="N17" s="26">
        <f t="shared" si="1"/>
        <v>0</v>
      </c>
      <c r="O17" s="26">
        <f t="shared" si="2"/>
        <v>0.16083360720728812</v>
      </c>
      <c r="P17" s="69">
        <f t="shared" si="3"/>
        <v>0.32166721441457624</v>
      </c>
      <c r="Q17" s="70">
        <f t="shared" si="4"/>
        <v>1.6783327855854238</v>
      </c>
      <c r="R17" s="69">
        <f t="shared" si="5"/>
        <v>-0.350692538843558</v>
      </c>
      <c r="S17" s="70">
        <f t="shared" si="6"/>
        <v>100</v>
      </c>
      <c r="T17" s="26">
        <f t="shared" si="7"/>
        <v>0.38331756035186387</v>
      </c>
      <c r="X17" t="s">
        <v>311</v>
      </c>
      <c r="Y17" s="123">
        <f>COUNT(M4:M102)-2</f>
        <v>97</v>
      </c>
      <c r="AA17" s="41" t="str">
        <f t="array" ref="AA17:AA20">TRANSPOSE(G3:J3)</f>
        <v>Quality</v>
      </c>
      <c r="AB17" s="152">
        <v>0.81144946977230903</v>
      </c>
      <c r="AC17" s="41">
        <v>0.17257795084535205</v>
      </c>
      <c r="AD17" s="41">
        <f>(AB17/AC17)^2</f>
        <v>22.108147106453572</v>
      </c>
      <c r="AE17" s="152">
        <f>_xlfn.CHISQ.DIST.RT(AD17,1)</f>
        <v>2.5771367233782029E-6</v>
      </c>
      <c r="AF17" s="41">
        <f>EXP(AB17)</f>
        <v>2.2511686238807509</v>
      </c>
      <c r="AG17" s="41">
        <f>EXP(AB17-AC17*_xlfn.NORM.S.INV(1-$Y$9/2))</f>
        <v>1.6051270327643226</v>
      </c>
      <c r="AH17" s="41">
        <f>EXP(AB17+AC17*_xlfn.NORM.S.INV(1-$Y$9/2))</f>
        <v>3.1572330847967489</v>
      </c>
      <c r="AN17">
        <v>8.1500183097262008E-2</v>
      </c>
      <c r="AO17">
        <v>2</v>
      </c>
      <c r="AP17">
        <v>0</v>
      </c>
      <c r="AQ17" s="26">
        <f t="shared" si="11"/>
        <v>23</v>
      </c>
      <c r="AR17" s="26">
        <f t="shared" si="12"/>
        <v>3</v>
      </c>
      <c r="AS17" s="26">
        <f t="shared" si="8"/>
        <v>0.76767676767676774</v>
      </c>
      <c r="AT17" s="26">
        <f t="shared" si="9"/>
        <v>0.97029702970297027</v>
      </c>
      <c r="AU17" s="26">
        <f t="shared" si="10"/>
        <v>9.8009800980098632E-3</v>
      </c>
    </row>
    <row r="18" spans="1:47" ht="14.25" x14ac:dyDescent="0.35">
      <c r="A18" s="37">
        <v>5.7</v>
      </c>
      <c r="B18" s="37">
        <v>5.5</v>
      </c>
      <c r="C18" s="37">
        <v>5.0999999999999996</v>
      </c>
      <c r="D18" s="37">
        <v>6.2</v>
      </c>
      <c r="E18" s="38">
        <v>1</v>
      </c>
      <c r="G18">
        <v>6.3</v>
      </c>
      <c r="H18">
        <v>4.0999999999999996</v>
      </c>
      <c r="I18">
        <v>6.6</v>
      </c>
      <c r="J18">
        <v>5.0999999999999996</v>
      </c>
      <c r="K18" s="69">
        <v>0</v>
      </c>
      <c r="L18" s="46">
        <v>2</v>
      </c>
      <c r="M18" s="70">
        <f t="shared" si="0"/>
        <v>2</v>
      </c>
      <c r="N18" s="26">
        <f t="shared" si="1"/>
        <v>0</v>
      </c>
      <c r="O18" s="26">
        <f t="shared" si="2"/>
        <v>0.29088227921285575</v>
      </c>
      <c r="P18" s="69">
        <f t="shared" si="3"/>
        <v>0.58176455842571151</v>
      </c>
      <c r="Q18" s="70">
        <f t="shared" si="4"/>
        <v>1.4182354415742884</v>
      </c>
      <c r="R18" s="69">
        <f t="shared" si="5"/>
        <v>-0.68746745690234157</v>
      </c>
      <c r="S18" s="70">
        <f t="shared" si="6"/>
        <v>100</v>
      </c>
      <c r="T18" s="26">
        <f t="shared" si="7"/>
        <v>0.82040617710122032</v>
      </c>
      <c r="X18" t="s">
        <v>356</v>
      </c>
      <c r="Y18" s="144">
        <f>_xlfn.CHISQ.DIST.RT(Y16,Y17)</f>
        <v>0.60962687248656222</v>
      </c>
      <c r="AA18" s="41" t="str">
        <v>Prdct_Line</v>
      </c>
      <c r="AB18" s="152">
        <v>0.61402755292204014</v>
      </c>
      <c r="AC18" s="41">
        <v>0.16924453969344871</v>
      </c>
      <c r="AD18" s="41">
        <f>(AB18/AC18)^2</f>
        <v>13.162742544617409</v>
      </c>
      <c r="AE18" s="152">
        <f>_xlfn.CHISQ.DIST.RT(AD18,1)</f>
        <v>2.8557061375976541E-4</v>
      </c>
      <c r="AF18" s="41">
        <f>EXP(AB18)</f>
        <v>1.847858780686388</v>
      </c>
      <c r="AG18" s="41">
        <f>EXP(AB18-AC18*_xlfn.NORM.S.INV(1-$Y$9/2))</f>
        <v>1.3261955447581948</v>
      </c>
      <c r="AH18" s="41">
        <f>EXP(AB18+AC18*_xlfn.NORM.S.INV(1-$Y$9/2))</f>
        <v>2.5747199097870328</v>
      </c>
      <c r="AN18">
        <v>0.12113173336840781</v>
      </c>
      <c r="AO18">
        <v>1</v>
      </c>
      <c r="AP18">
        <v>1</v>
      </c>
      <c r="AQ18" s="26">
        <f t="shared" si="11"/>
        <v>24</v>
      </c>
      <c r="AR18" s="26">
        <f t="shared" si="12"/>
        <v>4</v>
      </c>
      <c r="AS18" s="26">
        <f t="shared" si="8"/>
        <v>0.75757575757575757</v>
      </c>
      <c r="AT18" s="26">
        <f t="shared" si="9"/>
        <v>0.96039603960396036</v>
      </c>
      <c r="AU18" s="26">
        <f t="shared" si="10"/>
        <v>1.9401940194019418E-2</v>
      </c>
    </row>
    <row r="19" spans="1:47" ht="14.25" x14ac:dyDescent="0.35">
      <c r="A19" s="37">
        <v>5.9</v>
      </c>
      <c r="B19" s="37">
        <v>6.4</v>
      </c>
      <c r="C19" s="37">
        <v>5.5</v>
      </c>
      <c r="D19" s="37">
        <v>5.8</v>
      </c>
      <c r="E19" s="38">
        <v>0</v>
      </c>
      <c r="G19">
        <v>6.3</v>
      </c>
      <c r="H19">
        <v>6.8</v>
      </c>
      <c r="I19">
        <v>5.9</v>
      </c>
      <c r="J19">
        <v>6.2</v>
      </c>
      <c r="K19" s="69">
        <v>2</v>
      </c>
      <c r="L19" s="46">
        <v>0</v>
      </c>
      <c r="M19" s="70">
        <f t="shared" si="0"/>
        <v>2</v>
      </c>
      <c r="N19" s="26">
        <f t="shared" si="1"/>
        <v>1</v>
      </c>
      <c r="O19" s="26">
        <f t="shared" si="2"/>
        <v>0.71902318002852816</v>
      </c>
      <c r="P19" s="69">
        <f t="shared" si="3"/>
        <v>1.4380463600570563</v>
      </c>
      <c r="Q19" s="70">
        <f t="shared" si="4"/>
        <v>0.56195363994294367</v>
      </c>
      <c r="R19" s="69">
        <f t="shared" si="5"/>
        <v>-0.65972336503989226</v>
      </c>
      <c r="S19" s="70">
        <f t="shared" si="6"/>
        <v>100</v>
      </c>
      <c r="T19" s="26">
        <f t="shared" si="7"/>
        <v>0.78155149312522498</v>
      </c>
      <c r="X19" t="s">
        <v>357</v>
      </c>
      <c r="Y19" s="123">
        <f>Y9</f>
        <v>0.05</v>
      </c>
      <c r="AA19" s="41" t="str">
        <v>Brand_Image</v>
      </c>
      <c r="AB19" s="152">
        <v>0.76231440901395509</v>
      </c>
      <c r="AC19" s="41">
        <v>0.18732256015382454</v>
      </c>
      <c r="AD19" s="41">
        <f>(AB19/AC19)^2</f>
        <v>16.561058378987276</v>
      </c>
      <c r="AE19" s="152">
        <f>_xlfn.CHISQ.DIST.RT(AD19,1)</f>
        <v>4.7108472260323137E-5</v>
      </c>
      <c r="AF19" s="41">
        <f>EXP(AB19)</f>
        <v>2.1432307975031093</v>
      </c>
      <c r="AG19" s="41">
        <f>EXP(AB19-AC19*_xlfn.NORM.S.INV(1-$Y$9/2))</f>
        <v>1.4846349804375116</v>
      </c>
      <c r="AH19" s="41">
        <f>EXP(AB19+AC19*_xlfn.NORM.S.INV(1-$Y$9/2))</f>
        <v>3.0939849268620625</v>
      </c>
      <c r="AN19">
        <v>0.12147462420919045</v>
      </c>
      <c r="AO19">
        <v>2</v>
      </c>
      <c r="AP19">
        <v>0</v>
      </c>
      <c r="AQ19" s="26">
        <f t="shared" si="11"/>
        <v>26</v>
      </c>
      <c r="AR19" s="26">
        <f t="shared" si="12"/>
        <v>4</v>
      </c>
      <c r="AS19" s="26">
        <f t="shared" si="8"/>
        <v>0.73737373737373735</v>
      </c>
      <c r="AT19" s="26">
        <f t="shared" si="9"/>
        <v>0.96039603960396036</v>
      </c>
      <c r="AU19" s="26">
        <f t="shared" si="10"/>
        <v>9.700970097009657E-3</v>
      </c>
    </row>
    <row r="20" spans="1:47" ht="14.25" x14ac:dyDescent="0.35">
      <c r="A20" s="37">
        <v>5.6</v>
      </c>
      <c r="B20" s="37">
        <v>5.7</v>
      </c>
      <c r="C20" s="37">
        <v>5.6</v>
      </c>
      <c r="D20" s="37">
        <v>6</v>
      </c>
      <c r="E20" s="38">
        <v>1</v>
      </c>
      <c r="G20">
        <v>6.4</v>
      </c>
      <c r="H20">
        <v>2.9</v>
      </c>
      <c r="I20">
        <v>5</v>
      </c>
      <c r="J20">
        <v>3.7</v>
      </c>
      <c r="K20" s="69">
        <v>0</v>
      </c>
      <c r="L20" s="46">
        <v>2</v>
      </c>
      <c r="M20" s="70">
        <f t="shared" si="0"/>
        <v>2</v>
      </c>
      <c r="N20" s="26">
        <f t="shared" si="1"/>
        <v>0</v>
      </c>
      <c r="O20" s="26">
        <f t="shared" si="2"/>
        <v>2.4949445189526097E-2</v>
      </c>
      <c r="P20" s="69">
        <f t="shared" si="3"/>
        <v>4.9898890379052194E-2</v>
      </c>
      <c r="Q20" s="70">
        <f t="shared" si="4"/>
        <v>1.9501011096209477</v>
      </c>
      <c r="R20" s="69">
        <f t="shared" si="5"/>
        <v>-5.05319164816911E-2</v>
      </c>
      <c r="S20" s="70">
        <f t="shared" si="6"/>
        <v>100</v>
      </c>
      <c r="T20" s="26">
        <f t="shared" si="7"/>
        <v>5.1175695591241757E-2</v>
      </c>
      <c r="X20" t="s">
        <v>358</v>
      </c>
      <c r="Y20" s="148" t="str">
        <f>IF(Y18&lt;Y19,"yes","no")</f>
        <v>no</v>
      </c>
      <c r="AA20" s="87" t="str">
        <v>Flex_Price</v>
      </c>
      <c r="AB20" s="153">
        <v>0.64224547195528869</v>
      </c>
      <c r="AC20" s="87">
        <v>0.18725249837676677</v>
      </c>
      <c r="AD20" s="87">
        <f>(AB20/AC20)^2</f>
        <v>11.763779087358035</v>
      </c>
      <c r="AE20" s="153">
        <f>_xlfn.CHISQ.DIST.RT(AD20,1)</f>
        <v>6.0394483273820264E-4</v>
      </c>
      <c r="AF20" s="87">
        <f>EXP(AB20)</f>
        <v>1.9007441586789688</v>
      </c>
      <c r="AG20" s="87">
        <f>EXP(AB20-AC20*_xlfn.NORM.S.INV(1-$Y$9/2))</f>
        <v>1.3168431498477247</v>
      </c>
      <c r="AH20" s="87">
        <f>EXP(AB20+AC20*_xlfn.NORM.S.INV(1-$Y$9/2))</f>
        <v>2.7435525310436528</v>
      </c>
      <c r="AN20">
        <v>0.12465453631519961</v>
      </c>
      <c r="AO20">
        <v>1</v>
      </c>
      <c r="AP20">
        <v>1</v>
      </c>
      <c r="AQ20" s="26">
        <f t="shared" si="11"/>
        <v>27</v>
      </c>
      <c r="AR20" s="26">
        <f t="shared" si="12"/>
        <v>5</v>
      </c>
      <c r="AS20" s="26">
        <f t="shared" si="8"/>
        <v>0.72727272727272729</v>
      </c>
      <c r="AT20" s="26">
        <f t="shared" si="9"/>
        <v>0.95049504950495045</v>
      </c>
      <c r="AU20" s="26">
        <f t="shared" si="10"/>
        <v>9.6009600960096624E-3</v>
      </c>
    </row>
    <row r="21" spans="1:47" ht="14.25" x14ac:dyDescent="0.35">
      <c r="A21" s="37">
        <v>9.1</v>
      </c>
      <c r="B21" s="37">
        <v>5.3</v>
      </c>
      <c r="C21" s="37">
        <v>7.1</v>
      </c>
      <c r="D21" s="37">
        <v>6.1</v>
      </c>
      <c r="E21" s="38">
        <v>1</v>
      </c>
      <c r="G21">
        <v>6.4</v>
      </c>
      <c r="H21">
        <v>3.9</v>
      </c>
      <c r="I21">
        <v>5.3</v>
      </c>
      <c r="J21">
        <v>6.6</v>
      </c>
      <c r="K21" s="69">
        <v>0</v>
      </c>
      <c r="L21" s="46">
        <v>2</v>
      </c>
      <c r="M21" s="70">
        <f t="shared" si="0"/>
        <v>2</v>
      </c>
      <c r="N21" s="26">
        <f t="shared" si="1"/>
        <v>0</v>
      </c>
      <c r="O21" s="26">
        <f t="shared" si="2"/>
        <v>0.27679731636079941</v>
      </c>
      <c r="P21" s="69">
        <f t="shared" si="3"/>
        <v>0.55359463272159881</v>
      </c>
      <c r="Q21" s="70">
        <f t="shared" si="4"/>
        <v>1.4464053672784012</v>
      </c>
      <c r="R21" s="69">
        <f t="shared" si="5"/>
        <v>-0.64813151825352477</v>
      </c>
      <c r="S21" s="70">
        <f t="shared" si="6"/>
        <v>100</v>
      </c>
      <c r="T21" s="26">
        <f t="shared" si="7"/>
        <v>0.76547646357709354</v>
      </c>
      <c r="AN21">
        <v>0.15995015115282474</v>
      </c>
      <c r="AO21">
        <v>1</v>
      </c>
      <c r="AP21">
        <v>1</v>
      </c>
      <c r="AQ21" s="26">
        <f t="shared" si="11"/>
        <v>28</v>
      </c>
      <c r="AR21" s="26">
        <f t="shared" si="12"/>
        <v>6</v>
      </c>
      <c r="AS21" s="26">
        <f t="shared" si="8"/>
        <v>0.71717171717171713</v>
      </c>
      <c r="AT21" s="26">
        <f t="shared" si="9"/>
        <v>0.94059405940594054</v>
      </c>
      <c r="AU21" s="26">
        <f t="shared" si="10"/>
        <v>1.9001900190018916E-2</v>
      </c>
    </row>
    <row r="22" spans="1:47" ht="14.25" x14ac:dyDescent="0.35">
      <c r="A22" s="37">
        <v>5.2</v>
      </c>
      <c r="B22" s="37">
        <v>4.3</v>
      </c>
      <c r="C22" s="37">
        <v>5</v>
      </c>
      <c r="D22" s="37">
        <v>4.9000000000000004</v>
      </c>
      <c r="E22" s="38">
        <v>0</v>
      </c>
      <c r="G22">
        <v>6.4</v>
      </c>
      <c r="H22">
        <v>4.7</v>
      </c>
      <c r="I22">
        <v>4.5</v>
      </c>
      <c r="J22">
        <v>4.0999999999999996</v>
      </c>
      <c r="K22" s="69">
        <v>0</v>
      </c>
      <c r="L22" s="46">
        <v>2</v>
      </c>
      <c r="M22" s="70">
        <f t="shared" si="0"/>
        <v>2</v>
      </c>
      <c r="N22" s="26">
        <f t="shared" si="1"/>
        <v>0</v>
      </c>
      <c r="O22" s="26">
        <f t="shared" si="2"/>
        <v>6.3885393747908262E-2</v>
      </c>
      <c r="P22" s="69">
        <f t="shared" si="3"/>
        <v>0.12777078749581652</v>
      </c>
      <c r="Q22" s="70">
        <f t="shared" si="4"/>
        <v>1.8722292125041835</v>
      </c>
      <c r="R22" s="69">
        <f t="shared" si="5"/>
        <v>-0.13203473484600881</v>
      </c>
      <c r="S22" s="70">
        <f t="shared" si="6"/>
        <v>100</v>
      </c>
      <c r="T22" s="26">
        <f t="shared" si="7"/>
        <v>0.13649053934471822</v>
      </c>
      <c r="AN22">
        <v>0.16083360720728812</v>
      </c>
      <c r="AO22">
        <v>2</v>
      </c>
      <c r="AP22">
        <v>0</v>
      </c>
      <c r="AQ22" s="26">
        <f t="shared" si="11"/>
        <v>30</v>
      </c>
      <c r="AR22" s="26">
        <f t="shared" si="12"/>
        <v>6</v>
      </c>
      <c r="AS22" s="26">
        <f t="shared" si="8"/>
        <v>0.69696969696969702</v>
      </c>
      <c r="AT22" s="26">
        <f t="shared" si="9"/>
        <v>0.94059405940594054</v>
      </c>
      <c r="AU22" s="26">
        <f t="shared" si="10"/>
        <v>1.9001900190019124E-2</v>
      </c>
    </row>
    <row r="23" spans="1:47" ht="14.25" x14ac:dyDescent="0.35">
      <c r="A23" s="37">
        <v>9.6</v>
      </c>
      <c r="B23" s="37">
        <v>8.3000000000000007</v>
      </c>
      <c r="C23" s="37">
        <v>7.8</v>
      </c>
      <c r="D23" s="37">
        <v>3</v>
      </c>
      <c r="E23" s="38">
        <v>1</v>
      </c>
      <c r="G23">
        <v>6.4</v>
      </c>
      <c r="H23">
        <v>5.7</v>
      </c>
      <c r="I23">
        <v>5.7</v>
      </c>
      <c r="J23">
        <v>5.8</v>
      </c>
      <c r="K23" s="69">
        <v>0</v>
      </c>
      <c r="L23" s="46">
        <v>2</v>
      </c>
      <c r="M23" s="70">
        <f t="shared" si="0"/>
        <v>2</v>
      </c>
      <c r="N23" s="26">
        <f t="shared" si="1"/>
        <v>0</v>
      </c>
      <c r="O23" s="26">
        <f t="shared" si="2"/>
        <v>0.48399921297647103</v>
      </c>
      <c r="P23" s="69">
        <f t="shared" si="3"/>
        <v>0.96799842595294205</v>
      </c>
      <c r="Q23" s="70">
        <f t="shared" si="4"/>
        <v>1.0320015740470581</v>
      </c>
      <c r="R23" s="69">
        <f t="shared" si="5"/>
        <v>-1.3232939765246803</v>
      </c>
      <c r="S23" s="70">
        <f t="shared" si="6"/>
        <v>100</v>
      </c>
      <c r="T23" s="26">
        <f t="shared" si="7"/>
        <v>1.8759630804764691</v>
      </c>
      <c r="AN23">
        <v>0.16331356015034557</v>
      </c>
      <c r="AO23">
        <v>2</v>
      </c>
      <c r="AP23">
        <v>0</v>
      </c>
      <c r="AQ23" s="26">
        <f t="shared" si="11"/>
        <v>32</v>
      </c>
      <c r="AR23" s="26">
        <f t="shared" si="12"/>
        <v>6</v>
      </c>
      <c r="AS23" s="26">
        <f t="shared" si="8"/>
        <v>0.67676767676767668</v>
      </c>
      <c r="AT23" s="26">
        <f t="shared" si="9"/>
        <v>0.94059405940594054</v>
      </c>
      <c r="AU23" s="26">
        <f t="shared" si="10"/>
        <v>1.9001900190018916E-2</v>
      </c>
    </row>
    <row r="24" spans="1:47" ht="14.25" x14ac:dyDescent="0.35">
      <c r="A24" s="37">
        <v>8.6</v>
      </c>
      <c r="B24" s="37">
        <v>7.3</v>
      </c>
      <c r="C24" s="37">
        <v>4.7</v>
      </c>
      <c r="D24" s="37">
        <v>3.4</v>
      </c>
      <c r="E24" s="38">
        <v>1</v>
      </c>
      <c r="G24">
        <v>6.5</v>
      </c>
      <c r="H24">
        <v>4.3</v>
      </c>
      <c r="I24">
        <v>3.7</v>
      </c>
      <c r="J24">
        <v>4.7</v>
      </c>
      <c r="K24" s="69">
        <v>0</v>
      </c>
      <c r="L24" s="46">
        <v>2</v>
      </c>
      <c r="M24" s="70">
        <f t="shared" si="0"/>
        <v>2</v>
      </c>
      <c r="N24" s="26">
        <f t="shared" si="1"/>
        <v>0</v>
      </c>
      <c r="O24" s="26">
        <f t="shared" si="2"/>
        <v>4.4208721427477338E-2</v>
      </c>
      <c r="P24" s="69">
        <f t="shared" si="3"/>
        <v>8.8417442854954675E-2</v>
      </c>
      <c r="Q24" s="70">
        <f t="shared" si="4"/>
        <v>1.9115825571450453</v>
      </c>
      <c r="R24" s="69">
        <f t="shared" si="5"/>
        <v>-9.0431435241481631E-2</v>
      </c>
      <c r="S24" s="70">
        <f t="shared" si="6"/>
        <v>100</v>
      </c>
      <c r="T24" s="26">
        <f t="shared" si="7"/>
        <v>9.2507061779226935E-2</v>
      </c>
      <c r="AN24">
        <v>0.17000842802321947</v>
      </c>
      <c r="AO24">
        <v>2</v>
      </c>
      <c r="AP24">
        <v>0</v>
      </c>
      <c r="AQ24" s="26">
        <f t="shared" si="11"/>
        <v>34</v>
      </c>
      <c r="AR24" s="26">
        <f t="shared" si="12"/>
        <v>6</v>
      </c>
      <c r="AS24" s="26">
        <f t="shared" si="8"/>
        <v>0.65656565656565657</v>
      </c>
      <c r="AT24" s="26">
        <f t="shared" si="9"/>
        <v>0.94059405940594054</v>
      </c>
      <c r="AU24" s="26">
        <f t="shared" si="10"/>
        <v>1.900190019001902E-2</v>
      </c>
    </row>
    <row r="25" spans="1:47" ht="14.25" x14ac:dyDescent="0.35">
      <c r="A25" s="37">
        <v>9.3000000000000007</v>
      </c>
      <c r="B25" s="37">
        <v>7.2</v>
      </c>
      <c r="C25" s="37">
        <v>4.5</v>
      </c>
      <c r="D25" s="37">
        <v>4.4000000000000004</v>
      </c>
      <c r="E25" s="38">
        <v>1</v>
      </c>
      <c r="G25">
        <v>6.5</v>
      </c>
      <c r="H25">
        <v>6.3</v>
      </c>
      <c r="I25">
        <v>6</v>
      </c>
      <c r="J25">
        <v>5.6</v>
      </c>
      <c r="K25" s="69">
        <v>1</v>
      </c>
      <c r="L25" s="46">
        <v>1</v>
      </c>
      <c r="M25" s="70">
        <f t="shared" si="0"/>
        <v>2</v>
      </c>
      <c r="N25" s="26">
        <f t="shared" si="1"/>
        <v>0.5</v>
      </c>
      <c r="O25" s="26">
        <f t="shared" si="2"/>
        <v>0.61911220569936687</v>
      </c>
      <c r="P25" s="69">
        <f t="shared" si="3"/>
        <v>1.2382244113987337</v>
      </c>
      <c r="Q25" s="70">
        <f t="shared" si="4"/>
        <v>0.76177558860126626</v>
      </c>
      <c r="R25" s="69">
        <f t="shared" si="5"/>
        <v>-1.4447192037984766</v>
      </c>
      <c r="S25" s="70">
        <f t="shared" si="6"/>
        <v>50</v>
      </c>
      <c r="T25" s="26">
        <f t="shared" si="7"/>
        <v>0.12033060703163398</v>
      </c>
      <c r="AN25">
        <v>0.18132004457317027</v>
      </c>
      <c r="AO25">
        <v>2</v>
      </c>
      <c r="AP25">
        <v>0</v>
      </c>
      <c r="AQ25" s="26">
        <f t="shared" si="11"/>
        <v>36</v>
      </c>
      <c r="AR25" s="26">
        <f t="shared" si="12"/>
        <v>6</v>
      </c>
      <c r="AS25" s="26">
        <f t="shared" si="8"/>
        <v>0.63636363636363635</v>
      </c>
      <c r="AT25" s="26">
        <f t="shared" si="9"/>
        <v>0.94059405940594054</v>
      </c>
      <c r="AU25" s="26">
        <f t="shared" si="10"/>
        <v>1.900190019001902E-2</v>
      </c>
    </row>
    <row r="26" spans="1:47" ht="14.25" x14ac:dyDescent="0.35">
      <c r="A26" s="37">
        <v>6</v>
      </c>
      <c r="B26" s="37">
        <v>5.3</v>
      </c>
      <c r="C26" s="37">
        <v>5.3</v>
      </c>
      <c r="D26" s="37">
        <v>5.3</v>
      </c>
      <c r="E26" s="38">
        <v>0</v>
      </c>
      <c r="G26">
        <v>6.6</v>
      </c>
      <c r="H26">
        <v>4.7</v>
      </c>
      <c r="I26">
        <v>4.8</v>
      </c>
      <c r="J26">
        <v>3.6</v>
      </c>
      <c r="K26" s="69">
        <v>1</v>
      </c>
      <c r="L26" s="46">
        <v>1</v>
      </c>
      <c r="M26" s="70">
        <f t="shared" si="0"/>
        <v>2</v>
      </c>
      <c r="N26" s="26">
        <f t="shared" si="1"/>
        <v>0.5</v>
      </c>
      <c r="O26" s="26">
        <f t="shared" si="2"/>
        <v>6.8192880281987778E-2</v>
      </c>
      <c r="P26" s="69">
        <f t="shared" si="3"/>
        <v>0.13638576056397556</v>
      </c>
      <c r="Q26" s="70">
        <f t="shared" si="4"/>
        <v>1.8636142394360244</v>
      </c>
      <c r="R26" s="69">
        <f t="shared" si="5"/>
        <v>-2.7560445530810407</v>
      </c>
      <c r="S26" s="70">
        <f t="shared" si="6"/>
        <v>50</v>
      </c>
      <c r="T26" s="26">
        <f t="shared" si="7"/>
        <v>5.8687354720235012</v>
      </c>
      <c r="AN26">
        <v>0.18890969756370274</v>
      </c>
      <c r="AO26">
        <v>2</v>
      </c>
      <c r="AP26">
        <v>0</v>
      </c>
      <c r="AQ26" s="26">
        <f t="shared" si="11"/>
        <v>38</v>
      </c>
      <c r="AR26" s="26">
        <f t="shared" si="12"/>
        <v>6</v>
      </c>
      <c r="AS26" s="26">
        <f t="shared" si="8"/>
        <v>0.61616161616161613</v>
      </c>
      <c r="AT26" s="26">
        <f t="shared" si="9"/>
        <v>0.94059405940594054</v>
      </c>
      <c r="AU26" s="26">
        <f t="shared" si="10"/>
        <v>1.9001900190018916E-2</v>
      </c>
    </row>
    <row r="27" spans="1:47" ht="14.25" x14ac:dyDescent="0.35">
      <c r="A27" s="37">
        <v>6.4</v>
      </c>
      <c r="B27" s="37">
        <v>3.9</v>
      </c>
      <c r="C27" s="37">
        <v>5.3</v>
      </c>
      <c r="D27" s="37">
        <v>6.6</v>
      </c>
      <c r="E27" s="38">
        <v>0</v>
      </c>
      <c r="G27">
        <v>6.6</v>
      </c>
      <c r="H27">
        <v>5.3</v>
      </c>
      <c r="I27">
        <v>6.6</v>
      </c>
      <c r="J27">
        <v>4.0999999999999996</v>
      </c>
      <c r="K27" s="69">
        <v>0</v>
      </c>
      <c r="L27" s="46">
        <v>2</v>
      </c>
      <c r="M27" s="70">
        <f t="shared" si="0"/>
        <v>2</v>
      </c>
      <c r="N27" s="26">
        <f t="shared" si="1"/>
        <v>0</v>
      </c>
      <c r="O27" s="26">
        <f t="shared" si="2"/>
        <v>0.36515001180815615</v>
      </c>
      <c r="P27" s="69">
        <f t="shared" si="3"/>
        <v>0.7303000236163123</v>
      </c>
      <c r="Q27" s="70">
        <f t="shared" si="4"/>
        <v>1.2696999763836878</v>
      </c>
      <c r="R27" s="69">
        <f t="shared" si="5"/>
        <v>-0.9087330941325038</v>
      </c>
      <c r="S27" s="70">
        <f t="shared" si="6"/>
        <v>100</v>
      </c>
      <c r="T27" s="26">
        <f t="shared" si="7"/>
        <v>1.150350535086762</v>
      </c>
      <c r="AN27">
        <v>0.19240459928303436</v>
      </c>
      <c r="AO27">
        <v>2</v>
      </c>
      <c r="AP27">
        <v>0</v>
      </c>
      <c r="AQ27" s="26">
        <f t="shared" si="11"/>
        <v>40</v>
      </c>
      <c r="AR27" s="26">
        <f t="shared" si="12"/>
        <v>6</v>
      </c>
      <c r="AS27" s="26">
        <f t="shared" si="8"/>
        <v>0.59595959595959602</v>
      </c>
      <c r="AT27" s="26">
        <f t="shared" si="9"/>
        <v>0.94059405940594054</v>
      </c>
      <c r="AU27" s="26">
        <f t="shared" si="10"/>
        <v>1.9001900190019124E-2</v>
      </c>
    </row>
    <row r="28" spans="1:47" ht="14.25" x14ac:dyDescent="0.35">
      <c r="A28" s="37">
        <v>8.5</v>
      </c>
      <c r="B28" s="37">
        <v>7.6</v>
      </c>
      <c r="C28" s="37">
        <v>3.7</v>
      </c>
      <c r="D28" s="37">
        <v>3.8</v>
      </c>
      <c r="E28" s="38">
        <v>1</v>
      </c>
      <c r="G28">
        <v>6.7</v>
      </c>
      <c r="H28">
        <v>4.7</v>
      </c>
      <c r="I28">
        <v>4.8</v>
      </c>
      <c r="J28">
        <v>3.6</v>
      </c>
      <c r="K28" s="69">
        <v>1</v>
      </c>
      <c r="L28" s="46">
        <v>1</v>
      </c>
      <c r="M28" s="70">
        <f t="shared" si="0"/>
        <v>2</v>
      </c>
      <c r="N28" s="26">
        <f t="shared" si="1"/>
        <v>0.5</v>
      </c>
      <c r="O28" s="26">
        <f t="shared" si="2"/>
        <v>7.3533232557222522E-2</v>
      </c>
      <c r="P28" s="69">
        <f t="shared" si="3"/>
        <v>0.14706646511444504</v>
      </c>
      <c r="Q28" s="70">
        <f t="shared" si="4"/>
        <v>1.8529335348855549</v>
      </c>
      <c r="R28" s="69">
        <f t="shared" si="5"/>
        <v>-2.686394934136894</v>
      </c>
      <c r="S28" s="70">
        <f t="shared" si="6"/>
        <v>50</v>
      </c>
      <c r="T28" s="26">
        <f t="shared" si="7"/>
        <v>5.3393314368267051</v>
      </c>
      <c r="AN28">
        <v>0.2098963739362073</v>
      </c>
      <c r="AO28">
        <v>2</v>
      </c>
      <c r="AP28">
        <v>0</v>
      </c>
      <c r="AQ28" s="26">
        <f t="shared" si="11"/>
        <v>42</v>
      </c>
      <c r="AR28" s="26">
        <f t="shared" si="12"/>
        <v>6</v>
      </c>
      <c r="AS28" s="26">
        <f t="shared" si="8"/>
        <v>0.57575757575757569</v>
      </c>
      <c r="AT28" s="26">
        <f t="shared" si="9"/>
        <v>0.94059405940594054</v>
      </c>
      <c r="AU28" s="26">
        <f t="shared" si="10"/>
        <v>1.9001900190018916E-2</v>
      </c>
    </row>
    <row r="29" spans="1:47" ht="14.25" x14ac:dyDescent="0.35">
      <c r="A29" s="37">
        <v>7</v>
      </c>
      <c r="B29" s="37">
        <v>4.8</v>
      </c>
      <c r="C29" s="37">
        <v>4.2</v>
      </c>
      <c r="D29" s="37">
        <v>5.2</v>
      </c>
      <c r="E29" s="38">
        <v>0</v>
      </c>
      <c r="G29">
        <v>6.7</v>
      </c>
      <c r="H29">
        <v>5.0999999999999996</v>
      </c>
      <c r="I29">
        <v>4.9000000000000004</v>
      </c>
      <c r="J29">
        <v>4.5</v>
      </c>
      <c r="K29" s="69">
        <v>0</v>
      </c>
      <c r="L29" s="46">
        <v>2</v>
      </c>
      <c r="M29" s="70">
        <f t="shared" si="0"/>
        <v>2</v>
      </c>
      <c r="N29" s="26">
        <f t="shared" si="1"/>
        <v>0</v>
      </c>
      <c r="O29" s="26">
        <f t="shared" si="2"/>
        <v>0.16331356015034557</v>
      </c>
      <c r="P29" s="69">
        <f t="shared" si="3"/>
        <v>0.32662712030069113</v>
      </c>
      <c r="Q29" s="70">
        <f t="shared" si="4"/>
        <v>1.6733728796993088</v>
      </c>
      <c r="R29" s="69">
        <f t="shared" si="5"/>
        <v>-0.3566118050344787</v>
      </c>
      <c r="S29" s="70">
        <f t="shared" si="6"/>
        <v>100</v>
      </c>
      <c r="T29" s="26">
        <f t="shared" si="7"/>
        <v>0.39038175443524975</v>
      </c>
      <c r="AN29">
        <v>0.22092839457561353</v>
      </c>
      <c r="AO29">
        <v>2</v>
      </c>
      <c r="AP29">
        <v>0</v>
      </c>
      <c r="AQ29" s="26">
        <f t="shared" si="11"/>
        <v>44</v>
      </c>
      <c r="AR29" s="26">
        <f t="shared" si="12"/>
        <v>6</v>
      </c>
      <c r="AS29" s="26">
        <f t="shared" si="8"/>
        <v>0.55555555555555558</v>
      </c>
      <c r="AT29" s="26">
        <f t="shared" si="9"/>
        <v>0.94059405940594054</v>
      </c>
      <c r="AU29" s="26">
        <f t="shared" si="10"/>
        <v>1.900190019001902E-2</v>
      </c>
    </row>
    <row r="30" spans="1:47" ht="14.25" x14ac:dyDescent="0.35">
      <c r="A30" s="37">
        <v>8.5</v>
      </c>
      <c r="B30" s="37">
        <v>7.6</v>
      </c>
      <c r="C30" s="37">
        <v>3.7</v>
      </c>
      <c r="D30" s="37">
        <v>3.8</v>
      </c>
      <c r="E30" s="38">
        <v>0</v>
      </c>
      <c r="G30">
        <v>6.7</v>
      </c>
      <c r="H30">
        <v>5.4</v>
      </c>
      <c r="I30">
        <v>6.8</v>
      </c>
      <c r="J30">
        <v>4.3</v>
      </c>
      <c r="K30" s="69">
        <v>1</v>
      </c>
      <c r="L30" s="46">
        <v>1</v>
      </c>
      <c r="M30" s="70">
        <f t="shared" si="0"/>
        <v>2</v>
      </c>
      <c r="N30" s="26">
        <f t="shared" si="1"/>
        <v>0.5</v>
      </c>
      <c r="O30" s="26">
        <f t="shared" si="2"/>
        <v>0.46764009709934035</v>
      </c>
      <c r="P30" s="69">
        <f t="shared" si="3"/>
        <v>0.93528019419868069</v>
      </c>
      <c r="Q30" s="70">
        <f t="shared" si="4"/>
        <v>1.0647198058013192</v>
      </c>
      <c r="R30" s="69">
        <f t="shared" si="5"/>
        <v>-1.3904918113645275</v>
      </c>
      <c r="S30" s="70">
        <f t="shared" si="6"/>
        <v>50</v>
      </c>
      <c r="T30" s="26">
        <f t="shared" si="7"/>
        <v>8.4125437547691688E-3</v>
      </c>
      <c r="AN30">
        <v>0.26065895027285324</v>
      </c>
      <c r="AO30">
        <v>2</v>
      </c>
      <c r="AP30">
        <v>0</v>
      </c>
      <c r="AQ30" s="26">
        <f t="shared" si="11"/>
        <v>46</v>
      </c>
      <c r="AR30" s="26">
        <f t="shared" si="12"/>
        <v>6</v>
      </c>
      <c r="AS30" s="26">
        <f t="shared" si="8"/>
        <v>0.53535353535353536</v>
      </c>
      <c r="AT30" s="26">
        <f t="shared" si="9"/>
        <v>0.94059405940594054</v>
      </c>
      <c r="AU30" s="26">
        <f t="shared" si="10"/>
        <v>1.900190019001902E-2</v>
      </c>
    </row>
    <row r="31" spans="1:47" ht="14.25" x14ac:dyDescent="0.35">
      <c r="A31" s="37">
        <v>7.6</v>
      </c>
      <c r="B31" s="37">
        <v>4.2</v>
      </c>
      <c r="C31" s="37">
        <v>4.5999999999999996</v>
      </c>
      <c r="D31" s="37">
        <v>5.5</v>
      </c>
      <c r="E31" s="38">
        <v>0</v>
      </c>
      <c r="G31">
        <v>6.7</v>
      </c>
      <c r="H31">
        <v>6.3</v>
      </c>
      <c r="I31">
        <v>4.5</v>
      </c>
      <c r="J31">
        <v>2.6</v>
      </c>
      <c r="K31" s="69">
        <v>0</v>
      </c>
      <c r="L31" s="46">
        <v>2</v>
      </c>
      <c r="M31" s="70">
        <f t="shared" si="0"/>
        <v>2</v>
      </c>
      <c r="N31" s="26">
        <f t="shared" si="1"/>
        <v>0</v>
      </c>
      <c r="O31" s="26">
        <f t="shared" si="2"/>
        <v>8.1500183097262008E-2</v>
      </c>
      <c r="P31" s="69">
        <f t="shared" si="3"/>
        <v>0.16300036619452402</v>
      </c>
      <c r="Q31" s="70">
        <f t="shared" si="4"/>
        <v>1.8369996338054759</v>
      </c>
      <c r="R31" s="69">
        <f t="shared" si="5"/>
        <v>-0.17002714734151339</v>
      </c>
      <c r="S31" s="70">
        <f t="shared" si="6"/>
        <v>100</v>
      </c>
      <c r="T31" s="26">
        <f t="shared" si="7"/>
        <v>0.17746368937140952</v>
      </c>
      <c r="AN31">
        <v>0.27679731636079941</v>
      </c>
      <c r="AO31">
        <v>2</v>
      </c>
      <c r="AP31">
        <v>0</v>
      </c>
      <c r="AQ31" s="26">
        <f t="shared" si="11"/>
        <v>48</v>
      </c>
      <c r="AR31" s="26">
        <f t="shared" si="12"/>
        <v>6</v>
      </c>
      <c r="AS31" s="26">
        <f t="shared" si="8"/>
        <v>0.51515151515151514</v>
      </c>
      <c r="AT31" s="26">
        <f t="shared" si="9"/>
        <v>0.94059405940594054</v>
      </c>
      <c r="AU31" s="26">
        <f t="shared" si="10"/>
        <v>9.500950095009562E-3</v>
      </c>
    </row>
    <row r="32" spans="1:47" ht="14.25" x14ac:dyDescent="0.35">
      <c r="A32" s="37">
        <v>6.9</v>
      </c>
      <c r="B32" s="37">
        <v>6.4</v>
      </c>
      <c r="C32" s="37">
        <v>4.7</v>
      </c>
      <c r="D32" s="37">
        <v>2.7</v>
      </c>
      <c r="E32" s="38">
        <v>0</v>
      </c>
      <c r="G32">
        <v>6.9</v>
      </c>
      <c r="H32">
        <v>2.2999999999999998</v>
      </c>
      <c r="I32">
        <v>5.4</v>
      </c>
      <c r="J32">
        <v>4.2</v>
      </c>
      <c r="K32" s="69">
        <v>1</v>
      </c>
      <c r="L32" s="46">
        <v>1</v>
      </c>
      <c r="M32" s="70">
        <f t="shared" si="0"/>
        <v>2</v>
      </c>
      <c r="N32" s="26">
        <f t="shared" si="1"/>
        <v>0.5</v>
      </c>
      <c r="O32" s="26">
        <f t="shared" si="2"/>
        <v>4.7322930043945E-2</v>
      </c>
      <c r="P32" s="69">
        <f t="shared" si="3"/>
        <v>9.4645860087889999E-2</v>
      </c>
      <c r="Q32" s="70">
        <f t="shared" si="4"/>
        <v>1.9053541399121099</v>
      </c>
      <c r="R32" s="69">
        <f t="shared" si="5"/>
        <v>-3.0992396110520986</v>
      </c>
      <c r="S32" s="70">
        <f t="shared" si="6"/>
        <v>50</v>
      </c>
      <c r="T32" s="26">
        <f t="shared" si="7"/>
        <v>9.0905393101633258</v>
      </c>
      <c r="AN32">
        <v>0.27781305547669738</v>
      </c>
      <c r="AO32">
        <v>1</v>
      </c>
      <c r="AP32">
        <v>1</v>
      </c>
      <c r="AQ32" s="26">
        <f t="shared" si="11"/>
        <v>49</v>
      </c>
      <c r="AR32" s="26">
        <f t="shared" si="12"/>
        <v>7</v>
      </c>
      <c r="AS32" s="26">
        <f t="shared" si="8"/>
        <v>0.50505050505050497</v>
      </c>
      <c r="AT32" s="26">
        <f t="shared" si="9"/>
        <v>0.93069306930693063</v>
      </c>
      <c r="AU32" s="26">
        <f t="shared" si="10"/>
        <v>1.8801880188018715E-2</v>
      </c>
    </row>
    <row r="33" spans="1:47" ht="14.25" x14ac:dyDescent="0.35">
      <c r="A33" s="37">
        <v>8.1</v>
      </c>
      <c r="B33" s="37">
        <v>5.0999999999999996</v>
      </c>
      <c r="C33" s="37">
        <v>3.8</v>
      </c>
      <c r="D33" s="37">
        <v>3.5</v>
      </c>
      <c r="E33" s="38">
        <v>0</v>
      </c>
      <c r="G33">
        <v>6.9</v>
      </c>
      <c r="H33">
        <v>6.4</v>
      </c>
      <c r="I33">
        <v>4.7</v>
      </c>
      <c r="J33">
        <v>2.7</v>
      </c>
      <c r="K33" s="69">
        <v>1</v>
      </c>
      <c r="L33" s="46">
        <v>1</v>
      </c>
      <c r="M33" s="70">
        <f t="shared" si="0"/>
        <v>2</v>
      </c>
      <c r="N33" s="26">
        <f t="shared" si="1"/>
        <v>0.5</v>
      </c>
      <c r="O33" s="26">
        <f t="shared" si="2"/>
        <v>0.12113173336840781</v>
      </c>
      <c r="P33" s="69">
        <f t="shared" si="3"/>
        <v>0.24226346673681562</v>
      </c>
      <c r="Q33" s="70">
        <f t="shared" si="4"/>
        <v>1.7577365332631845</v>
      </c>
      <c r="R33" s="69">
        <f t="shared" si="5"/>
        <v>-2.2399968799129417</v>
      </c>
      <c r="S33" s="70">
        <f t="shared" si="6"/>
        <v>50</v>
      </c>
      <c r="T33" s="26">
        <f t="shared" si="7"/>
        <v>2.6966509897385595</v>
      </c>
      <c r="AN33">
        <v>0.28061315837854756</v>
      </c>
      <c r="AO33">
        <v>2</v>
      </c>
      <c r="AP33">
        <v>0</v>
      </c>
      <c r="AQ33" s="26">
        <f t="shared" si="11"/>
        <v>51</v>
      </c>
      <c r="AR33" s="26">
        <f t="shared" si="12"/>
        <v>7</v>
      </c>
      <c r="AS33" s="26">
        <f t="shared" si="8"/>
        <v>0.48484848484848486</v>
      </c>
      <c r="AT33" s="26">
        <f t="shared" si="9"/>
        <v>0.93069306930693063</v>
      </c>
      <c r="AU33" s="26">
        <f t="shared" si="10"/>
        <v>1.8801880188018819E-2</v>
      </c>
    </row>
    <row r="34" spans="1:47" ht="14.25" x14ac:dyDescent="0.35">
      <c r="A34" s="37">
        <v>6.7</v>
      </c>
      <c r="B34" s="37">
        <v>5.0999999999999996</v>
      </c>
      <c r="C34" s="37">
        <v>4.9000000000000004</v>
      </c>
      <c r="D34" s="37">
        <v>4.5</v>
      </c>
      <c r="E34" s="38">
        <v>0</v>
      </c>
      <c r="G34">
        <v>7</v>
      </c>
      <c r="H34">
        <v>4.8</v>
      </c>
      <c r="I34">
        <v>4.2</v>
      </c>
      <c r="J34">
        <v>5.2</v>
      </c>
      <c r="K34" s="69">
        <v>1</v>
      </c>
      <c r="L34" s="46">
        <v>1</v>
      </c>
      <c r="M34" s="70">
        <f t="shared" si="0"/>
        <v>2</v>
      </c>
      <c r="N34" s="26">
        <f t="shared" si="1"/>
        <v>0.5</v>
      </c>
      <c r="O34" s="26">
        <f t="shared" si="2"/>
        <v>0.15995015115282474</v>
      </c>
      <c r="P34" s="69">
        <f t="shared" si="3"/>
        <v>0.31990030230564948</v>
      </c>
      <c r="Q34" s="70">
        <f t="shared" si="4"/>
        <v>1.6800996976943505</v>
      </c>
      <c r="R34" s="69">
        <f t="shared" si="5"/>
        <v>-2.0071871126264598</v>
      </c>
      <c r="S34" s="70">
        <f t="shared" si="6"/>
        <v>50</v>
      </c>
      <c r="T34" s="26">
        <f t="shared" si="7"/>
        <v>1.7211766873290126</v>
      </c>
      <c r="AN34">
        <v>0.29088227921285575</v>
      </c>
      <c r="AO34">
        <v>2</v>
      </c>
      <c r="AP34">
        <v>0</v>
      </c>
      <c r="AQ34" s="26">
        <f t="shared" si="11"/>
        <v>53</v>
      </c>
      <c r="AR34" s="26">
        <f t="shared" si="12"/>
        <v>7</v>
      </c>
      <c r="AS34" s="26">
        <f t="shared" si="8"/>
        <v>0.46464646464646464</v>
      </c>
      <c r="AT34" s="26">
        <f t="shared" si="9"/>
        <v>0.93069306930693063</v>
      </c>
      <c r="AU34" s="26">
        <f t="shared" si="10"/>
        <v>1.8801880188018819E-2</v>
      </c>
    </row>
    <row r="35" spans="1:47" ht="14.25" x14ac:dyDescent="0.35">
      <c r="A35" s="37">
        <v>8</v>
      </c>
      <c r="B35" s="37">
        <v>4.5999999999999996</v>
      </c>
      <c r="C35" s="37">
        <v>4.7</v>
      </c>
      <c r="D35" s="37">
        <v>6.6</v>
      </c>
      <c r="E35" s="38">
        <v>1</v>
      </c>
      <c r="G35">
        <v>7.1</v>
      </c>
      <c r="H35">
        <v>3.3</v>
      </c>
      <c r="I35">
        <v>4.5</v>
      </c>
      <c r="J35">
        <v>4</v>
      </c>
      <c r="K35" s="69">
        <v>0</v>
      </c>
      <c r="L35" s="46">
        <v>2</v>
      </c>
      <c r="M35" s="70">
        <f t="shared" si="0"/>
        <v>2</v>
      </c>
      <c r="N35" s="26">
        <f t="shared" si="1"/>
        <v>0</v>
      </c>
      <c r="O35" s="26">
        <f t="shared" si="2"/>
        <v>4.5629581654295148E-2</v>
      </c>
      <c r="P35" s="69">
        <f t="shared" si="3"/>
        <v>9.1259163308590296E-2</v>
      </c>
      <c r="Q35" s="70">
        <f t="shared" si="4"/>
        <v>1.9087408366914098</v>
      </c>
      <c r="R35" s="69">
        <f t="shared" si="5"/>
        <v>-9.3406807412675846E-2</v>
      </c>
      <c r="S35" s="70">
        <f t="shared" si="6"/>
        <v>100</v>
      </c>
      <c r="T35" s="26">
        <f t="shared" si="7"/>
        <v>9.5622372146422871E-2</v>
      </c>
      <c r="AN35">
        <v>0.29622416202880503</v>
      </c>
      <c r="AO35">
        <v>2</v>
      </c>
      <c r="AP35">
        <v>0</v>
      </c>
      <c r="AQ35" s="26">
        <f t="shared" si="11"/>
        <v>55</v>
      </c>
      <c r="AR35" s="26">
        <f t="shared" si="12"/>
        <v>7</v>
      </c>
      <c r="AS35" s="26">
        <f t="shared" si="8"/>
        <v>0.44444444444444442</v>
      </c>
      <c r="AT35" s="26">
        <f t="shared" si="9"/>
        <v>0.93069306930693063</v>
      </c>
      <c r="AU35" s="26">
        <f t="shared" si="10"/>
        <v>9.4009400940093576E-3</v>
      </c>
    </row>
    <row r="36" spans="1:47" ht="14.25" x14ac:dyDescent="0.35">
      <c r="A36" s="37">
        <v>6.7</v>
      </c>
      <c r="B36" s="37">
        <v>5.4</v>
      </c>
      <c r="C36" s="37">
        <v>6.8</v>
      </c>
      <c r="D36" s="37">
        <v>4.3</v>
      </c>
      <c r="E36" s="38">
        <v>0</v>
      </c>
      <c r="G36">
        <v>7.1</v>
      </c>
      <c r="H36">
        <v>5</v>
      </c>
      <c r="I36">
        <v>5.9</v>
      </c>
      <c r="J36">
        <v>3.1</v>
      </c>
      <c r="K36" s="69">
        <v>0</v>
      </c>
      <c r="L36" s="46">
        <v>2</v>
      </c>
      <c r="M36" s="70">
        <f t="shared" si="0"/>
        <v>2</v>
      </c>
      <c r="N36" s="26">
        <f t="shared" si="1"/>
        <v>0</v>
      </c>
      <c r="O36" s="26">
        <f t="shared" si="2"/>
        <v>0.18132004457317027</v>
      </c>
      <c r="P36" s="69">
        <f t="shared" si="3"/>
        <v>0.36264008914634055</v>
      </c>
      <c r="Q36" s="70">
        <f t="shared" si="4"/>
        <v>1.6373599108536594</v>
      </c>
      <c r="R36" s="69">
        <f t="shared" si="5"/>
        <v>-0.40012409263211635</v>
      </c>
      <c r="S36" s="70">
        <f t="shared" si="6"/>
        <v>100</v>
      </c>
      <c r="T36" s="26">
        <f t="shared" si="7"/>
        <v>0.4429570881056607</v>
      </c>
      <c r="AN36">
        <v>0.3174810209544191</v>
      </c>
      <c r="AO36">
        <v>1</v>
      </c>
      <c r="AP36">
        <v>1</v>
      </c>
      <c r="AQ36" s="26">
        <f t="shared" si="11"/>
        <v>56</v>
      </c>
      <c r="AR36" s="26">
        <f t="shared" si="12"/>
        <v>8</v>
      </c>
      <c r="AS36" s="26">
        <f t="shared" si="8"/>
        <v>0.43434343434343436</v>
      </c>
      <c r="AT36" s="26">
        <f t="shared" si="9"/>
        <v>0.92079207920792083</v>
      </c>
      <c r="AU36" s="26">
        <f t="shared" si="10"/>
        <v>9.3009300930093613E-3</v>
      </c>
    </row>
    <row r="37" spans="1:47" ht="14.25" x14ac:dyDescent="0.35">
      <c r="A37" s="37">
        <v>8.6999999999999993</v>
      </c>
      <c r="B37" s="37">
        <v>6.1</v>
      </c>
      <c r="C37" s="37">
        <v>2.9</v>
      </c>
      <c r="D37" s="37">
        <v>2.9</v>
      </c>
      <c r="E37" s="38">
        <v>0</v>
      </c>
      <c r="G37">
        <v>7.2</v>
      </c>
      <c r="H37">
        <v>3.4</v>
      </c>
      <c r="I37">
        <v>4.7</v>
      </c>
      <c r="J37">
        <v>4.0999999999999996</v>
      </c>
      <c r="K37" s="69">
        <v>0</v>
      </c>
      <c r="L37" s="46">
        <v>2</v>
      </c>
      <c r="M37" s="70">
        <f t="shared" si="0"/>
        <v>2</v>
      </c>
      <c r="N37" s="26">
        <f t="shared" si="1"/>
        <v>0</v>
      </c>
      <c r="O37" s="26">
        <f t="shared" si="2"/>
        <v>6.4088227850604723E-2</v>
      </c>
      <c r="P37" s="69">
        <f t="shared" si="3"/>
        <v>0.12817645570120945</v>
      </c>
      <c r="Q37" s="70">
        <f t="shared" si="4"/>
        <v>1.8718235442987905</v>
      </c>
      <c r="R37" s="69">
        <f t="shared" si="5"/>
        <v>-0.13246813494299556</v>
      </c>
      <c r="S37" s="70">
        <f t="shared" si="6"/>
        <v>100</v>
      </c>
      <c r="T37" s="26">
        <f t="shared" si="7"/>
        <v>0.136953567115458</v>
      </c>
      <c r="AN37">
        <v>0.32940590337081427</v>
      </c>
      <c r="AO37">
        <v>1</v>
      </c>
      <c r="AP37">
        <v>1</v>
      </c>
      <c r="AQ37" s="26">
        <f t="shared" si="11"/>
        <v>57</v>
      </c>
      <c r="AR37" s="26">
        <f t="shared" si="12"/>
        <v>9</v>
      </c>
      <c r="AS37" s="26">
        <f t="shared" si="8"/>
        <v>0.4242424242424242</v>
      </c>
      <c r="AT37" s="26">
        <f t="shared" si="9"/>
        <v>0.91089108910891092</v>
      </c>
      <c r="AU37" s="26">
        <f t="shared" si="10"/>
        <v>9.2009200920091586E-3</v>
      </c>
    </row>
    <row r="38" spans="1:47" ht="14.25" x14ac:dyDescent="0.35">
      <c r="A38" s="37">
        <v>9</v>
      </c>
      <c r="B38" s="37">
        <v>6</v>
      </c>
      <c r="C38" s="37">
        <v>4.5</v>
      </c>
      <c r="D38" s="37">
        <v>3.5</v>
      </c>
      <c r="E38" s="38">
        <v>1</v>
      </c>
      <c r="G38">
        <v>7.3</v>
      </c>
      <c r="H38">
        <v>5.2</v>
      </c>
      <c r="I38">
        <v>6.1</v>
      </c>
      <c r="J38">
        <v>3.3</v>
      </c>
      <c r="K38" s="69">
        <v>0</v>
      </c>
      <c r="L38" s="46">
        <v>2</v>
      </c>
      <c r="M38" s="70">
        <f t="shared" si="0"/>
        <v>2</v>
      </c>
      <c r="N38" s="26">
        <f t="shared" si="1"/>
        <v>0</v>
      </c>
      <c r="O38" s="26">
        <f t="shared" si="2"/>
        <v>0.28061315837854756</v>
      </c>
      <c r="P38" s="69">
        <f t="shared" si="3"/>
        <v>0.56122631675709511</v>
      </c>
      <c r="Q38" s="70">
        <f t="shared" si="4"/>
        <v>1.4387736832429048</v>
      </c>
      <c r="R38" s="69">
        <f t="shared" si="5"/>
        <v>-0.65871207731191783</v>
      </c>
      <c r="S38" s="70">
        <f t="shared" si="6"/>
        <v>100</v>
      </c>
      <c r="T38" s="26">
        <f t="shared" si="7"/>
        <v>0.78014537420802221</v>
      </c>
      <c r="AN38">
        <v>0.34052243705486657</v>
      </c>
      <c r="AO38">
        <v>1</v>
      </c>
      <c r="AP38">
        <v>1</v>
      </c>
      <c r="AQ38" s="26">
        <f t="shared" si="11"/>
        <v>58</v>
      </c>
      <c r="AR38" s="26">
        <f t="shared" si="12"/>
        <v>10</v>
      </c>
      <c r="AS38" s="26">
        <f t="shared" si="8"/>
        <v>0.41414141414141414</v>
      </c>
      <c r="AT38" s="26">
        <f t="shared" si="9"/>
        <v>0.90099009900990101</v>
      </c>
      <c r="AU38" s="26">
        <f t="shared" si="10"/>
        <v>0</v>
      </c>
    </row>
    <row r="39" spans="1:47" ht="14.25" x14ac:dyDescent="0.35">
      <c r="A39" s="37">
        <v>9.6</v>
      </c>
      <c r="B39" s="37">
        <v>7.7</v>
      </c>
      <c r="C39" s="37">
        <v>5.5</v>
      </c>
      <c r="D39" s="37">
        <v>4.5999999999999996</v>
      </c>
      <c r="E39" s="38">
        <v>1</v>
      </c>
      <c r="G39">
        <v>7.4</v>
      </c>
      <c r="H39">
        <v>4.4000000000000004</v>
      </c>
      <c r="I39">
        <v>4.8</v>
      </c>
      <c r="J39">
        <v>5.6</v>
      </c>
      <c r="K39" s="69">
        <v>0</v>
      </c>
      <c r="L39" s="46">
        <v>2</v>
      </c>
      <c r="M39" s="70">
        <f t="shared" si="0"/>
        <v>2</v>
      </c>
      <c r="N39" s="26">
        <f t="shared" si="1"/>
        <v>0</v>
      </c>
      <c r="O39" s="26">
        <f t="shared" si="2"/>
        <v>0.29622416202880503</v>
      </c>
      <c r="P39" s="69">
        <f t="shared" si="3"/>
        <v>0.59244832405761005</v>
      </c>
      <c r="Q39" s="70">
        <f t="shared" si="4"/>
        <v>1.4075516759423898</v>
      </c>
      <c r="R39" s="69">
        <f t="shared" si="5"/>
        <v>-0.70259077100136957</v>
      </c>
      <c r="S39" s="70">
        <f t="shared" si="6"/>
        <v>100</v>
      </c>
      <c r="T39" s="26">
        <f t="shared" si="7"/>
        <v>0.84181395849776042</v>
      </c>
      <c r="AN39">
        <v>0.3410520080741376</v>
      </c>
      <c r="AO39">
        <v>0</v>
      </c>
      <c r="AP39">
        <v>2</v>
      </c>
      <c r="AQ39" s="26">
        <f t="shared" si="11"/>
        <v>58</v>
      </c>
      <c r="AR39" s="26">
        <f t="shared" si="12"/>
        <v>12</v>
      </c>
      <c r="AS39" s="26">
        <f t="shared" si="8"/>
        <v>0.41414141414141414</v>
      </c>
      <c r="AT39" s="26">
        <f t="shared" si="9"/>
        <v>0.88118811881188119</v>
      </c>
      <c r="AU39" s="26">
        <f t="shared" si="10"/>
        <v>1.7801780178017819E-2</v>
      </c>
    </row>
    <row r="40" spans="1:47" ht="14.25" x14ac:dyDescent="0.35">
      <c r="A40" s="37">
        <v>8.1999999999999993</v>
      </c>
      <c r="B40" s="37">
        <v>4.9000000000000004</v>
      </c>
      <c r="C40" s="37">
        <v>5</v>
      </c>
      <c r="D40" s="37">
        <v>6.9</v>
      </c>
      <c r="E40" s="38">
        <v>0</v>
      </c>
      <c r="G40">
        <v>7.4</v>
      </c>
      <c r="H40">
        <v>7.2</v>
      </c>
      <c r="I40">
        <v>6.9</v>
      </c>
      <c r="J40">
        <v>6.5</v>
      </c>
      <c r="K40" s="69">
        <v>2</v>
      </c>
      <c r="L40" s="46">
        <v>0</v>
      </c>
      <c r="M40" s="70">
        <f t="shared" si="0"/>
        <v>2</v>
      </c>
      <c r="N40" s="26">
        <f t="shared" si="1"/>
        <v>1</v>
      </c>
      <c r="O40" s="26">
        <f t="shared" si="2"/>
        <v>0.95403477149274063</v>
      </c>
      <c r="P40" s="69">
        <f t="shared" si="3"/>
        <v>1.9080695429854813</v>
      </c>
      <c r="Q40" s="70">
        <f t="shared" si="4"/>
        <v>9.1930457014518741E-2</v>
      </c>
      <c r="R40" s="69">
        <f t="shared" si="5"/>
        <v>-9.4110320184936883E-2</v>
      </c>
      <c r="S40" s="70">
        <f t="shared" si="6"/>
        <v>100</v>
      </c>
      <c r="T40" s="26">
        <f t="shared" si="7"/>
        <v>9.6359650362301569E-2</v>
      </c>
      <c r="AN40">
        <v>0.34898757411983189</v>
      </c>
      <c r="AO40">
        <v>2</v>
      </c>
      <c r="AP40">
        <v>0</v>
      </c>
      <c r="AQ40" s="26">
        <f t="shared" si="11"/>
        <v>60</v>
      </c>
      <c r="AR40" s="26">
        <f t="shared" si="12"/>
        <v>12</v>
      </c>
      <c r="AS40" s="26">
        <f t="shared" si="8"/>
        <v>0.39393939393939392</v>
      </c>
      <c r="AT40" s="26">
        <f t="shared" si="9"/>
        <v>0.88118811881188119</v>
      </c>
      <c r="AU40" s="26">
        <f t="shared" si="10"/>
        <v>1.7801780178017819E-2</v>
      </c>
    </row>
    <row r="41" spans="1:47" ht="14.25" x14ac:dyDescent="0.35">
      <c r="A41" s="37">
        <v>6.1</v>
      </c>
      <c r="B41" s="37">
        <v>3.9</v>
      </c>
      <c r="C41" s="37">
        <v>6.4</v>
      </c>
      <c r="D41" s="37">
        <v>4.9000000000000004</v>
      </c>
      <c r="E41" s="38">
        <v>0</v>
      </c>
      <c r="G41">
        <v>7.5</v>
      </c>
      <c r="H41">
        <v>4.0999999999999996</v>
      </c>
      <c r="I41">
        <v>4.5</v>
      </c>
      <c r="J41">
        <v>5.4</v>
      </c>
      <c r="K41" s="69">
        <v>0</v>
      </c>
      <c r="L41" s="46">
        <v>2</v>
      </c>
      <c r="M41" s="70">
        <f t="shared" si="0"/>
        <v>2</v>
      </c>
      <c r="N41" s="26">
        <f t="shared" si="1"/>
        <v>0</v>
      </c>
      <c r="O41" s="26">
        <f t="shared" si="2"/>
        <v>0.2098963739362073</v>
      </c>
      <c r="P41" s="69">
        <f t="shared" si="3"/>
        <v>0.41979274787241461</v>
      </c>
      <c r="Q41" s="70">
        <f t="shared" si="4"/>
        <v>1.5802072521275854</v>
      </c>
      <c r="R41" s="69">
        <f t="shared" si="5"/>
        <v>-0.47118233978149188</v>
      </c>
      <c r="S41" s="70">
        <f t="shared" si="6"/>
        <v>100</v>
      </c>
      <c r="T41" s="26">
        <f t="shared" si="7"/>
        <v>0.53131353157278216</v>
      </c>
      <c r="AN41">
        <v>0.36515001180815615</v>
      </c>
      <c r="AO41">
        <v>2</v>
      </c>
      <c r="AP41">
        <v>0</v>
      </c>
      <c r="AQ41" s="26">
        <f t="shared" si="11"/>
        <v>62</v>
      </c>
      <c r="AR41" s="26">
        <f t="shared" si="12"/>
        <v>12</v>
      </c>
      <c r="AS41" s="26">
        <f t="shared" si="8"/>
        <v>0.3737373737373737</v>
      </c>
      <c r="AT41" s="26">
        <f t="shared" si="9"/>
        <v>0.88118811881188119</v>
      </c>
      <c r="AU41" s="26">
        <f t="shared" si="10"/>
        <v>0</v>
      </c>
    </row>
    <row r="42" spans="1:47" ht="14.25" x14ac:dyDescent="0.35">
      <c r="A42" s="37">
        <v>8.3000000000000007</v>
      </c>
      <c r="B42" s="37">
        <v>4.5999999999999996</v>
      </c>
      <c r="C42" s="37">
        <v>5.2</v>
      </c>
      <c r="D42" s="37">
        <v>5.8</v>
      </c>
      <c r="E42" s="38">
        <v>1</v>
      </c>
      <c r="G42">
        <v>7.6</v>
      </c>
      <c r="H42">
        <v>4.2</v>
      </c>
      <c r="I42">
        <v>4.5999999999999996</v>
      </c>
      <c r="J42">
        <v>5.5</v>
      </c>
      <c r="K42" s="69">
        <v>0</v>
      </c>
      <c r="L42" s="46">
        <v>2</v>
      </c>
      <c r="M42" s="70">
        <f t="shared" si="0"/>
        <v>2</v>
      </c>
      <c r="N42" s="26">
        <f t="shared" si="1"/>
        <v>0</v>
      </c>
      <c r="O42" s="26">
        <f t="shared" si="2"/>
        <v>0.26065895027285324</v>
      </c>
      <c r="P42" s="69">
        <f t="shared" si="3"/>
        <v>0.52131790054570648</v>
      </c>
      <c r="Q42" s="70">
        <f t="shared" si="4"/>
        <v>1.4786820994542935</v>
      </c>
      <c r="R42" s="69">
        <f t="shared" si="5"/>
        <v>-0.60399192566504678</v>
      </c>
      <c r="S42" s="70">
        <f t="shared" si="6"/>
        <v>100</v>
      </c>
      <c r="T42" s="26">
        <f t="shared" si="7"/>
        <v>0.70511153240862035</v>
      </c>
      <c r="AN42">
        <v>0.40718712669117585</v>
      </c>
      <c r="AO42">
        <v>0</v>
      </c>
      <c r="AP42">
        <v>2</v>
      </c>
      <c r="AQ42" s="26">
        <f t="shared" si="11"/>
        <v>62</v>
      </c>
      <c r="AR42" s="26">
        <f t="shared" si="12"/>
        <v>14</v>
      </c>
      <c r="AS42" s="26">
        <f t="shared" si="8"/>
        <v>0.3737373737373737</v>
      </c>
      <c r="AT42" s="26">
        <f t="shared" si="9"/>
        <v>0.86138613861386137</v>
      </c>
      <c r="AU42" s="26">
        <f t="shared" si="10"/>
        <v>1.7401740174017417E-2</v>
      </c>
    </row>
    <row r="43" spans="1:47" ht="14.25" x14ac:dyDescent="0.35">
      <c r="A43" s="37">
        <v>9.4</v>
      </c>
      <c r="B43" s="37">
        <v>6.5</v>
      </c>
      <c r="C43" s="37">
        <v>4.9000000000000004</v>
      </c>
      <c r="D43" s="37">
        <v>4.5</v>
      </c>
      <c r="E43" s="38">
        <v>1</v>
      </c>
      <c r="G43">
        <v>7.6</v>
      </c>
      <c r="H43">
        <v>4.5999999999999996</v>
      </c>
      <c r="I43">
        <v>5</v>
      </c>
      <c r="J43">
        <v>5.8</v>
      </c>
      <c r="K43" s="69">
        <v>0</v>
      </c>
      <c r="L43" s="46">
        <v>2</v>
      </c>
      <c r="M43" s="70">
        <f t="shared" si="0"/>
        <v>2</v>
      </c>
      <c r="N43" s="26">
        <f t="shared" si="1"/>
        <v>0</v>
      </c>
      <c r="O43" s="26">
        <f t="shared" si="2"/>
        <v>0.425719801529927</v>
      </c>
      <c r="P43" s="69">
        <f t="shared" si="3"/>
        <v>0.851439603059854</v>
      </c>
      <c r="Q43" s="70">
        <f t="shared" si="4"/>
        <v>1.1485603969401459</v>
      </c>
      <c r="R43" s="69">
        <f t="shared" si="5"/>
        <v>-1.1092757022492208</v>
      </c>
      <c r="S43" s="70">
        <f t="shared" si="6"/>
        <v>100</v>
      </c>
      <c r="T43" s="26">
        <f t="shared" si="7"/>
        <v>1.4826205140420221</v>
      </c>
      <c r="AN43">
        <v>0.425719801529927</v>
      </c>
      <c r="AO43">
        <v>2</v>
      </c>
      <c r="AP43">
        <v>0</v>
      </c>
      <c r="AQ43" s="26">
        <f t="shared" si="11"/>
        <v>64</v>
      </c>
      <c r="AR43" s="26">
        <f t="shared" si="12"/>
        <v>14</v>
      </c>
      <c r="AS43" s="26">
        <f t="shared" si="8"/>
        <v>0.35353535353535348</v>
      </c>
      <c r="AT43" s="26">
        <f t="shared" si="9"/>
        <v>0.86138613861386137</v>
      </c>
      <c r="AU43" s="26">
        <f t="shared" si="10"/>
        <v>8.7008700870086619E-3</v>
      </c>
    </row>
    <row r="44" spans="1:47" ht="14.25" x14ac:dyDescent="0.35">
      <c r="A44" s="37">
        <v>9.3000000000000007</v>
      </c>
      <c r="B44" s="37">
        <v>6.6</v>
      </c>
      <c r="C44" s="37">
        <v>6.3</v>
      </c>
      <c r="D44" s="37">
        <v>4.5999999999999996</v>
      </c>
      <c r="E44" s="38">
        <v>1</v>
      </c>
      <c r="G44">
        <v>7.6</v>
      </c>
      <c r="H44">
        <v>6.6</v>
      </c>
      <c r="I44">
        <v>5.4</v>
      </c>
      <c r="J44">
        <v>3.9</v>
      </c>
      <c r="K44" s="69">
        <v>1</v>
      </c>
      <c r="L44" s="46">
        <v>1</v>
      </c>
      <c r="M44" s="70">
        <f t="shared" si="0"/>
        <v>2</v>
      </c>
      <c r="N44" s="26">
        <f t="shared" si="1"/>
        <v>0.5</v>
      </c>
      <c r="O44" s="26">
        <f t="shared" si="2"/>
        <v>0.50334455807818834</v>
      </c>
      <c r="P44" s="69">
        <f t="shared" si="3"/>
        <v>1.0066891161563767</v>
      </c>
      <c r="Q44" s="70">
        <f t="shared" si="4"/>
        <v>0.99331088384362332</v>
      </c>
      <c r="R44" s="69">
        <f t="shared" si="5"/>
        <v>-1.3863391063958992</v>
      </c>
      <c r="S44" s="70">
        <f t="shared" si="6"/>
        <v>50</v>
      </c>
      <c r="T44" s="26">
        <f t="shared" si="7"/>
        <v>8.9492554186449975E-5</v>
      </c>
      <c r="AN44">
        <v>0.43517500744372373</v>
      </c>
      <c r="AO44">
        <v>1</v>
      </c>
      <c r="AP44">
        <v>1</v>
      </c>
      <c r="AQ44" s="26">
        <f t="shared" si="11"/>
        <v>65</v>
      </c>
      <c r="AR44" s="26">
        <f t="shared" si="12"/>
        <v>15</v>
      </c>
      <c r="AS44" s="26">
        <f t="shared" si="8"/>
        <v>0.34343434343434343</v>
      </c>
      <c r="AT44" s="26">
        <f t="shared" si="9"/>
        <v>0.85148514851485146</v>
      </c>
      <c r="AU44" s="26">
        <f t="shared" si="10"/>
        <v>8.6008600860085615E-3</v>
      </c>
    </row>
    <row r="45" spans="1:47" ht="14.25" x14ac:dyDescent="0.35">
      <c r="A45" s="37">
        <v>5.0999999999999996</v>
      </c>
      <c r="B45" s="37">
        <v>5.4</v>
      </c>
      <c r="C45" s="37">
        <v>7.8</v>
      </c>
      <c r="D45" s="37">
        <v>6.3</v>
      </c>
      <c r="E45" s="38">
        <v>1</v>
      </c>
      <c r="G45">
        <v>7.6</v>
      </c>
      <c r="H45">
        <v>7.1</v>
      </c>
      <c r="I45">
        <v>4.2</v>
      </c>
      <c r="J45">
        <v>3.8</v>
      </c>
      <c r="K45" s="69">
        <v>2</v>
      </c>
      <c r="L45" s="46">
        <v>0</v>
      </c>
      <c r="M45" s="70">
        <f t="shared" si="0"/>
        <v>2</v>
      </c>
      <c r="N45" s="26">
        <f t="shared" si="1"/>
        <v>1</v>
      </c>
      <c r="O45" s="26">
        <f t="shared" si="2"/>
        <v>0.3410520080741376</v>
      </c>
      <c r="P45" s="69">
        <f t="shared" si="3"/>
        <v>0.68210401614827521</v>
      </c>
      <c r="Q45" s="70">
        <f t="shared" si="4"/>
        <v>1.3178959838517248</v>
      </c>
      <c r="R45" s="69">
        <f t="shared" si="5"/>
        <v>-2.1514405939632226</v>
      </c>
      <c r="S45" s="70">
        <f t="shared" si="6"/>
        <v>0</v>
      </c>
      <c r="T45" s="26">
        <f t="shared" si="7"/>
        <v>3.8642082516788516</v>
      </c>
      <c r="AN45">
        <v>0.45067568661701646</v>
      </c>
      <c r="AO45">
        <v>1</v>
      </c>
      <c r="AP45">
        <v>1</v>
      </c>
      <c r="AQ45" s="26">
        <f t="shared" si="11"/>
        <v>66</v>
      </c>
      <c r="AR45" s="26">
        <f t="shared" si="12"/>
        <v>16</v>
      </c>
      <c r="AS45" s="26">
        <f t="shared" si="8"/>
        <v>0.33333333333333337</v>
      </c>
      <c r="AT45" s="26">
        <f t="shared" si="9"/>
        <v>0.84158415841584155</v>
      </c>
      <c r="AU45" s="26">
        <f t="shared" si="10"/>
        <v>8.5008500850085548E-3</v>
      </c>
    </row>
    <row r="46" spans="1:47" ht="14.25" x14ac:dyDescent="0.35">
      <c r="A46" s="37">
        <v>8</v>
      </c>
      <c r="B46" s="37">
        <v>7.7</v>
      </c>
      <c r="C46" s="37">
        <v>3</v>
      </c>
      <c r="D46" s="37">
        <v>4.2</v>
      </c>
      <c r="E46" s="38">
        <v>0</v>
      </c>
      <c r="G46">
        <v>7.7</v>
      </c>
      <c r="H46">
        <v>4.7</v>
      </c>
      <c r="I46">
        <v>3.4</v>
      </c>
      <c r="J46">
        <v>3.1</v>
      </c>
      <c r="K46" s="69">
        <v>0</v>
      </c>
      <c r="L46" s="46">
        <v>2</v>
      </c>
      <c r="M46" s="70">
        <f t="shared" si="0"/>
        <v>2</v>
      </c>
      <c r="N46" s="26">
        <f t="shared" si="1"/>
        <v>0</v>
      </c>
      <c r="O46" s="26">
        <f t="shared" si="2"/>
        <v>4.2673999121877151E-2</v>
      </c>
      <c r="P46" s="69">
        <f t="shared" si="3"/>
        <v>8.5347998243754303E-2</v>
      </c>
      <c r="Q46" s="70">
        <f t="shared" si="4"/>
        <v>1.9146520017562456</v>
      </c>
      <c r="R46" s="69">
        <f t="shared" si="5"/>
        <v>-8.7222593522671726E-2</v>
      </c>
      <c r="S46" s="70">
        <f t="shared" si="6"/>
        <v>100</v>
      </c>
      <c r="T46" s="26">
        <f t="shared" si="7"/>
        <v>8.9152491591649521E-2</v>
      </c>
      <c r="AN46">
        <v>0.45204948205678008</v>
      </c>
      <c r="AO46">
        <v>1</v>
      </c>
      <c r="AP46">
        <v>1</v>
      </c>
      <c r="AQ46" s="26">
        <f t="shared" si="11"/>
        <v>67</v>
      </c>
      <c r="AR46" s="26">
        <f t="shared" si="12"/>
        <v>17</v>
      </c>
      <c r="AS46" s="26">
        <f t="shared" si="8"/>
        <v>0.3232323232323232</v>
      </c>
      <c r="AT46" s="26">
        <f t="shared" si="9"/>
        <v>0.83168316831683164</v>
      </c>
      <c r="AU46" s="26">
        <f t="shared" si="10"/>
        <v>8.4008400840083625E-3</v>
      </c>
    </row>
    <row r="47" spans="1:47" ht="14.25" x14ac:dyDescent="0.35">
      <c r="A47" s="37">
        <v>5.9</v>
      </c>
      <c r="B47" s="37">
        <v>6.4</v>
      </c>
      <c r="C47" s="37">
        <v>5.5</v>
      </c>
      <c r="D47" s="37">
        <v>5.8</v>
      </c>
      <c r="E47" s="38">
        <v>1</v>
      </c>
      <c r="G47">
        <v>7.7</v>
      </c>
      <c r="H47">
        <v>5.2</v>
      </c>
      <c r="I47">
        <v>7</v>
      </c>
      <c r="J47">
        <v>4.7</v>
      </c>
      <c r="K47" s="69">
        <v>1</v>
      </c>
      <c r="L47" s="46">
        <v>1</v>
      </c>
      <c r="M47" s="70">
        <f t="shared" si="0"/>
        <v>2</v>
      </c>
      <c r="N47" s="26">
        <f t="shared" si="1"/>
        <v>0.5</v>
      </c>
      <c r="O47" s="26">
        <f t="shared" si="2"/>
        <v>0.72479732477877423</v>
      </c>
      <c r="P47" s="69">
        <f t="shared" si="3"/>
        <v>1.4495946495575485</v>
      </c>
      <c r="Q47" s="70">
        <f t="shared" si="4"/>
        <v>0.55040535044245154</v>
      </c>
      <c r="R47" s="69">
        <f t="shared" si="5"/>
        <v>-1.6121106672015275</v>
      </c>
      <c r="S47" s="70">
        <f t="shared" si="6"/>
        <v>50</v>
      </c>
      <c r="T47" s="26">
        <f t="shared" si="7"/>
        <v>0.50669082440191981</v>
      </c>
      <c r="AN47">
        <v>0.45959082555305408</v>
      </c>
      <c r="AO47">
        <v>1</v>
      </c>
      <c r="AP47">
        <v>1</v>
      </c>
      <c r="AQ47" s="26">
        <f t="shared" si="11"/>
        <v>68</v>
      </c>
      <c r="AR47" s="26">
        <f t="shared" si="12"/>
        <v>18</v>
      </c>
      <c r="AS47" s="26">
        <f t="shared" si="8"/>
        <v>0.31313131313131315</v>
      </c>
      <c r="AT47" s="26">
        <f t="shared" si="9"/>
        <v>0.82178217821782185</v>
      </c>
      <c r="AU47" s="26">
        <f t="shared" si="10"/>
        <v>8.3008300830083558E-3</v>
      </c>
    </row>
    <row r="48" spans="1:47" ht="14.25" x14ac:dyDescent="0.35">
      <c r="A48" s="37">
        <v>10</v>
      </c>
      <c r="B48" s="37">
        <v>5.4</v>
      </c>
      <c r="C48" s="37">
        <v>4.5</v>
      </c>
      <c r="D48" s="37">
        <v>4</v>
      </c>
      <c r="E48" s="38">
        <v>1</v>
      </c>
      <c r="G48">
        <v>7.7</v>
      </c>
      <c r="H48">
        <v>7.2</v>
      </c>
      <c r="I48">
        <v>4.3</v>
      </c>
      <c r="J48">
        <v>3.9</v>
      </c>
      <c r="K48" s="69">
        <v>2</v>
      </c>
      <c r="L48" s="46">
        <v>0</v>
      </c>
      <c r="M48" s="70">
        <f t="shared" si="0"/>
        <v>2</v>
      </c>
      <c r="N48" s="26">
        <f t="shared" si="1"/>
        <v>1</v>
      </c>
      <c r="O48" s="26">
        <f t="shared" si="2"/>
        <v>0.40718712669117585</v>
      </c>
      <c r="P48" s="69">
        <f t="shared" si="3"/>
        <v>0.8143742533823517</v>
      </c>
      <c r="Q48" s="70">
        <f t="shared" si="4"/>
        <v>1.1856257466176483</v>
      </c>
      <c r="R48" s="69">
        <f t="shared" si="5"/>
        <v>-1.7969648569234664</v>
      </c>
      <c r="S48" s="70">
        <f t="shared" si="6"/>
        <v>0</v>
      </c>
      <c r="T48" s="26">
        <f t="shared" si="7"/>
        <v>2.9117466366191529</v>
      </c>
      <c r="AN48">
        <v>0.46028779742252007</v>
      </c>
      <c r="AO48">
        <v>1</v>
      </c>
      <c r="AP48">
        <v>1</v>
      </c>
      <c r="AQ48" s="26">
        <f t="shared" si="11"/>
        <v>69</v>
      </c>
      <c r="AR48" s="26">
        <f t="shared" si="12"/>
        <v>19</v>
      </c>
      <c r="AS48" s="26">
        <f t="shared" si="8"/>
        <v>0.30303030303030298</v>
      </c>
      <c r="AT48" s="26">
        <f t="shared" si="9"/>
        <v>0.81188118811881194</v>
      </c>
      <c r="AU48" s="26">
        <f t="shared" si="10"/>
        <v>8.2008200820081634E-3</v>
      </c>
    </row>
    <row r="49" spans="1:47" ht="14.25" x14ac:dyDescent="0.35">
      <c r="A49" s="37">
        <v>5.7</v>
      </c>
      <c r="B49" s="37">
        <v>5.7</v>
      </c>
      <c r="C49" s="37">
        <v>6</v>
      </c>
      <c r="D49" s="37">
        <v>7.3</v>
      </c>
      <c r="E49" s="38">
        <v>1</v>
      </c>
      <c r="G49">
        <v>7.8</v>
      </c>
      <c r="H49">
        <v>5.3</v>
      </c>
      <c r="I49">
        <v>7.1</v>
      </c>
      <c r="J49">
        <v>4.9000000000000004</v>
      </c>
      <c r="K49" s="69">
        <v>1</v>
      </c>
      <c r="L49" s="46">
        <v>1</v>
      </c>
      <c r="M49" s="70">
        <f t="shared" si="0"/>
        <v>2</v>
      </c>
      <c r="N49" s="26">
        <f t="shared" si="1"/>
        <v>0.5</v>
      </c>
      <c r="O49" s="26">
        <f t="shared" si="2"/>
        <v>0.78845081039689813</v>
      </c>
      <c r="P49" s="69">
        <f t="shared" si="3"/>
        <v>1.5769016207937963</v>
      </c>
      <c r="Q49" s="70">
        <f t="shared" si="4"/>
        <v>0.42309837920620375</v>
      </c>
      <c r="R49" s="69">
        <f t="shared" si="5"/>
        <v>-1.7909829908771739</v>
      </c>
      <c r="S49" s="70">
        <f t="shared" si="6"/>
        <v>50</v>
      </c>
      <c r="T49" s="26">
        <f t="shared" si="7"/>
        <v>0.99767146909127002</v>
      </c>
      <c r="AN49">
        <v>0.46764009709934035</v>
      </c>
      <c r="AO49">
        <v>1</v>
      </c>
      <c r="AP49">
        <v>1</v>
      </c>
      <c r="AQ49" s="26">
        <f t="shared" si="11"/>
        <v>70</v>
      </c>
      <c r="AR49" s="26">
        <f t="shared" si="12"/>
        <v>20</v>
      </c>
      <c r="AS49" s="26">
        <f t="shared" si="8"/>
        <v>0.29292929292929293</v>
      </c>
      <c r="AT49" s="26">
        <f t="shared" si="9"/>
        <v>0.80198019801980203</v>
      </c>
      <c r="AU49" s="26">
        <f t="shared" si="10"/>
        <v>8.1008100810080648E-3</v>
      </c>
    </row>
    <row r="50" spans="1:47" ht="14.25" x14ac:dyDescent="0.35">
      <c r="A50" s="37">
        <v>9.9</v>
      </c>
      <c r="B50" s="37">
        <v>7</v>
      </c>
      <c r="C50" s="37">
        <v>6.7</v>
      </c>
      <c r="D50" s="37">
        <v>3.4</v>
      </c>
      <c r="E50" s="38">
        <v>1</v>
      </c>
      <c r="G50">
        <v>7.9</v>
      </c>
      <c r="H50">
        <v>4.2</v>
      </c>
      <c r="I50">
        <v>4.8</v>
      </c>
      <c r="J50">
        <v>5.4</v>
      </c>
      <c r="K50" s="69">
        <v>1</v>
      </c>
      <c r="L50" s="46">
        <v>1</v>
      </c>
      <c r="M50" s="70">
        <f t="shared" si="0"/>
        <v>2</v>
      </c>
      <c r="N50" s="26">
        <f t="shared" si="1"/>
        <v>0.5</v>
      </c>
      <c r="O50" s="26">
        <f t="shared" si="2"/>
        <v>0.32940590337081427</v>
      </c>
      <c r="P50" s="69">
        <f t="shared" si="3"/>
        <v>0.65881180674162854</v>
      </c>
      <c r="Q50" s="70">
        <f t="shared" si="4"/>
        <v>1.3411881932583714</v>
      </c>
      <c r="R50" s="69">
        <f t="shared" si="5"/>
        <v>-1.5100557879185983</v>
      </c>
      <c r="S50" s="70">
        <f t="shared" si="6"/>
        <v>50</v>
      </c>
      <c r="T50" s="26">
        <f t="shared" si="7"/>
        <v>0.26349166912385297</v>
      </c>
      <c r="AN50">
        <v>0.47072108705976762</v>
      </c>
      <c r="AO50">
        <v>1</v>
      </c>
      <c r="AP50">
        <v>1</v>
      </c>
      <c r="AQ50" s="26">
        <f t="shared" si="11"/>
        <v>71</v>
      </c>
      <c r="AR50" s="26">
        <f t="shared" si="12"/>
        <v>21</v>
      </c>
      <c r="AS50" s="26">
        <f t="shared" si="8"/>
        <v>0.28282828282828287</v>
      </c>
      <c r="AT50" s="26">
        <f t="shared" si="9"/>
        <v>0.79207920792079212</v>
      </c>
      <c r="AU50" s="26">
        <f t="shared" si="10"/>
        <v>1.6001600160016019E-2</v>
      </c>
    </row>
    <row r="51" spans="1:47" ht="14.25" x14ac:dyDescent="0.35">
      <c r="A51" s="37">
        <v>7.9</v>
      </c>
      <c r="B51" s="37">
        <v>6.9</v>
      </c>
      <c r="C51" s="37">
        <v>5.8</v>
      </c>
      <c r="D51" s="37">
        <v>4.2</v>
      </c>
      <c r="E51" s="38">
        <v>1</v>
      </c>
      <c r="G51">
        <v>7.9</v>
      </c>
      <c r="H51">
        <v>6.9</v>
      </c>
      <c r="I51">
        <v>5.8</v>
      </c>
      <c r="J51">
        <v>4.2</v>
      </c>
      <c r="K51" s="69">
        <v>1</v>
      </c>
      <c r="L51" s="46">
        <v>1</v>
      </c>
      <c r="M51" s="70">
        <f t="shared" si="0"/>
        <v>2</v>
      </c>
      <c r="N51" s="26">
        <f t="shared" si="1"/>
        <v>0.5</v>
      </c>
      <c r="O51" s="26">
        <f t="shared" si="2"/>
        <v>0.71882101035140722</v>
      </c>
      <c r="P51" s="69">
        <f t="shared" si="3"/>
        <v>1.4376420207028144</v>
      </c>
      <c r="Q51" s="70">
        <f t="shared" si="4"/>
        <v>0.56235797929718556</v>
      </c>
      <c r="R51" s="69">
        <f t="shared" si="5"/>
        <v>-1.5989067333317384</v>
      </c>
      <c r="S51" s="70">
        <f t="shared" si="6"/>
        <v>50</v>
      </c>
      <c r="T51" s="26">
        <f t="shared" si="7"/>
        <v>0.47381019903587485</v>
      </c>
      <c r="AN51">
        <v>0.48399921297647103</v>
      </c>
      <c r="AO51">
        <v>2</v>
      </c>
      <c r="AP51">
        <v>0</v>
      </c>
      <c r="AQ51" s="26">
        <f t="shared" si="11"/>
        <v>73</v>
      </c>
      <c r="AR51" s="26">
        <f t="shared" si="12"/>
        <v>21</v>
      </c>
      <c r="AS51" s="26">
        <f t="shared" si="8"/>
        <v>0.26262626262626265</v>
      </c>
      <c r="AT51" s="26">
        <f t="shared" si="9"/>
        <v>0.79207920792079212</v>
      </c>
      <c r="AU51" s="26">
        <f t="shared" si="10"/>
        <v>8.0008000800080529E-3</v>
      </c>
    </row>
    <row r="52" spans="1:47" ht="14.25" x14ac:dyDescent="0.35">
      <c r="A52" s="37">
        <v>6.7</v>
      </c>
      <c r="B52" s="37">
        <v>4.7</v>
      </c>
      <c r="C52" s="37">
        <v>4.8</v>
      </c>
      <c r="D52" s="37">
        <v>3.6</v>
      </c>
      <c r="E52" s="38">
        <v>1</v>
      </c>
      <c r="G52">
        <v>8</v>
      </c>
      <c r="H52">
        <v>4.5999999999999996</v>
      </c>
      <c r="I52">
        <v>4.7</v>
      </c>
      <c r="J52">
        <v>6.6</v>
      </c>
      <c r="K52" s="69">
        <v>2</v>
      </c>
      <c r="L52" s="46">
        <v>0</v>
      </c>
      <c r="M52" s="70">
        <f t="shared" si="0"/>
        <v>2</v>
      </c>
      <c r="N52" s="26">
        <f t="shared" si="1"/>
        <v>1</v>
      </c>
      <c r="O52" s="26">
        <f t="shared" si="2"/>
        <v>0.5769696652048526</v>
      </c>
      <c r="P52" s="69">
        <f t="shared" si="3"/>
        <v>1.1539393304097052</v>
      </c>
      <c r="Q52" s="70">
        <f t="shared" si="4"/>
        <v>0.8460606695902948</v>
      </c>
      <c r="R52" s="69">
        <f t="shared" si="5"/>
        <v>-1.0999311743157545</v>
      </c>
      <c r="S52" s="70">
        <f t="shared" si="6"/>
        <v>100</v>
      </c>
      <c r="T52" s="26">
        <f t="shared" si="7"/>
        <v>1.4663867454624357</v>
      </c>
      <c r="AN52">
        <v>0.49938786656809753</v>
      </c>
      <c r="AO52">
        <v>1</v>
      </c>
      <c r="AP52">
        <v>1</v>
      </c>
      <c r="AQ52" s="26">
        <f t="shared" si="11"/>
        <v>74</v>
      </c>
      <c r="AR52" s="26">
        <f t="shared" si="12"/>
        <v>22</v>
      </c>
      <c r="AS52" s="26">
        <f t="shared" si="8"/>
        <v>0.25252525252525249</v>
      </c>
      <c r="AT52" s="26">
        <f t="shared" si="9"/>
        <v>0.78217821782178221</v>
      </c>
      <c r="AU52" s="26">
        <f t="shared" si="10"/>
        <v>7.9007900790078658E-3</v>
      </c>
    </row>
    <row r="53" spans="1:47" ht="14.25" x14ac:dyDescent="0.35">
      <c r="A53" s="37">
        <v>8.1999999999999993</v>
      </c>
      <c r="B53" s="37">
        <v>7.9</v>
      </c>
      <c r="C53" s="37">
        <v>3.1</v>
      </c>
      <c r="D53" s="37">
        <v>4.3</v>
      </c>
      <c r="E53" s="38">
        <v>1</v>
      </c>
      <c r="G53">
        <v>8</v>
      </c>
      <c r="H53">
        <v>7.7</v>
      </c>
      <c r="I53">
        <v>3</v>
      </c>
      <c r="J53">
        <v>4.2</v>
      </c>
      <c r="K53" s="69">
        <v>0</v>
      </c>
      <c r="L53" s="46">
        <v>2</v>
      </c>
      <c r="M53" s="70">
        <f t="shared" si="0"/>
        <v>2</v>
      </c>
      <c r="N53" s="26">
        <f t="shared" si="1"/>
        <v>0</v>
      </c>
      <c r="O53" s="26">
        <f t="shared" si="2"/>
        <v>0.34898757411983189</v>
      </c>
      <c r="P53" s="69">
        <f t="shared" si="3"/>
        <v>0.69797514823966378</v>
      </c>
      <c r="Q53" s="70">
        <f t="shared" si="4"/>
        <v>1.3020248517603363</v>
      </c>
      <c r="R53" s="69">
        <f t="shared" si="5"/>
        <v>-0.85845309916439838</v>
      </c>
      <c r="S53" s="70">
        <f t="shared" si="6"/>
        <v>100</v>
      </c>
      <c r="T53" s="26">
        <f t="shared" si="7"/>
        <v>1.0721379815385275</v>
      </c>
      <c r="AN53">
        <v>0.50334455807818834</v>
      </c>
      <c r="AO53">
        <v>1</v>
      </c>
      <c r="AP53">
        <v>1</v>
      </c>
      <c r="AQ53" s="26">
        <f t="shared" si="11"/>
        <v>75</v>
      </c>
      <c r="AR53" s="26">
        <f t="shared" si="12"/>
        <v>23</v>
      </c>
      <c r="AS53" s="26">
        <f t="shared" si="8"/>
        <v>0.24242424242424243</v>
      </c>
      <c r="AT53" s="26">
        <f t="shared" si="9"/>
        <v>0.7722772277227723</v>
      </c>
      <c r="AU53" s="26">
        <f t="shared" si="10"/>
        <v>7.8007800780077654E-3</v>
      </c>
    </row>
    <row r="54" spans="1:47" ht="14.25" x14ac:dyDescent="0.35">
      <c r="A54" s="37">
        <v>9.4</v>
      </c>
      <c r="B54" s="37">
        <v>7.3</v>
      </c>
      <c r="C54" s="37">
        <v>4.5999999999999996</v>
      </c>
      <c r="D54" s="37">
        <v>4.5999999999999996</v>
      </c>
      <c r="E54" s="38">
        <v>1</v>
      </c>
      <c r="G54">
        <v>8.1</v>
      </c>
      <c r="H54">
        <v>5.0999999999999996</v>
      </c>
      <c r="I54">
        <v>3.8</v>
      </c>
      <c r="J54">
        <v>3.5</v>
      </c>
      <c r="K54" s="69">
        <v>0</v>
      </c>
      <c r="L54" s="46">
        <v>2</v>
      </c>
      <c r="M54" s="70">
        <f t="shared" si="0"/>
        <v>2</v>
      </c>
      <c r="N54" s="26">
        <f t="shared" si="1"/>
        <v>0</v>
      </c>
      <c r="O54" s="26">
        <f t="shared" si="2"/>
        <v>0.12147462420919045</v>
      </c>
      <c r="P54" s="69">
        <f t="shared" si="3"/>
        <v>0.24294924841838089</v>
      </c>
      <c r="Q54" s="70">
        <f t="shared" si="4"/>
        <v>1.7570507515816192</v>
      </c>
      <c r="R54" s="69">
        <f t="shared" si="5"/>
        <v>-0.25902097281965236</v>
      </c>
      <c r="S54" s="70">
        <f t="shared" si="6"/>
        <v>100</v>
      </c>
      <c r="T54" s="26">
        <f t="shared" si="7"/>
        <v>0.27654209555380088</v>
      </c>
      <c r="AN54">
        <v>0.5040826302861886</v>
      </c>
      <c r="AO54">
        <v>1</v>
      </c>
      <c r="AP54">
        <v>1</v>
      </c>
      <c r="AQ54" s="26">
        <f t="shared" si="11"/>
        <v>76</v>
      </c>
      <c r="AR54" s="26">
        <f t="shared" si="12"/>
        <v>24</v>
      </c>
      <c r="AS54" s="26">
        <f t="shared" si="8"/>
        <v>0.23232323232323238</v>
      </c>
      <c r="AT54" s="26">
        <f t="shared" si="9"/>
        <v>0.76237623762376239</v>
      </c>
      <c r="AU54" s="26">
        <f t="shared" si="10"/>
        <v>0</v>
      </c>
    </row>
    <row r="55" spans="1:47" ht="14.25" x14ac:dyDescent="0.35">
      <c r="A55" s="37">
        <v>6.9</v>
      </c>
      <c r="B55" s="37">
        <v>6.4</v>
      </c>
      <c r="C55" s="37">
        <v>4.7</v>
      </c>
      <c r="D55" s="37">
        <v>2.7</v>
      </c>
      <c r="E55" s="38">
        <v>1</v>
      </c>
      <c r="G55">
        <v>8.1999999999999993</v>
      </c>
      <c r="H55">
        <v>4.9000000000000004</v>
      </c>
      <c r="I55">
        <v>5</v>
      </c>
      <c r="J55">
        <v>6.9</v>
      </c>
      <c r="K55" s="69">
        <v>1</v>
      </c>
      <c r="L55" s="46">
        <v>1</v>
      </c>
      <c r="M55" s="70">
        <f t="shared" si="0"/>
        <v>2</v>
      </c>
      <c r="N55" s="26">
        <f t="shared" si="1"/>
        <v>0.5</v>
      </c>
      <c r="O55" s="26">
        <f t="shared" si="2"/>
        <v>0.7461554578199735</v>
      </c>
      <c r="P55" s="69">
        <f t="shared" si="3"/>
        <v>1.492310915639947</v>
      </c>
      <c r="Q55" s="70">
        <f t="shared" si="4"/>
        <v>0.507689084360053</v>
      </c>
      <c r="R55" s="69">
        <f t="shared" si="5"/>
        <v>-1.6638545499866511</v>
      </c>
      <c r="S55" s="70">
        <f t="shared" si="6"/>
        <v>50</v>
      </c>
      <c r="T55" s="26">
        <f t="shared" si="7"/>
        <v>0.63981112074581081</v>
      </c>
      <c r="AN55">
        <v>0.54134385997230261</v>
      </c>
      <c r="AO55">
        <v>0</v>
      </c>
      <c r="AP55">
        <v>2</v>
      </c>
      <c r="AQ55" s="26">
        <f t="shared" si="11"/>
        <v>76</v>
      </c>
      <c r="AR55" s="26">
        <f t="shared" si="12"/>
        <v>26</v>
      </c>
      <c r="AS55" s="26">
        <f t="shared" si="8"/>
        <v>0.23232323232323238</v>
      </c>
      <c r="AT55" s="26">
        <f t="shared" si="9"/>
        <v>0.74257425742574257</v>
      </c>
      <c r="AU55" s="26">
        <f t="shared" si="10"/>
        <v>1.5001500150015015E-2</v>
      </c>
    </row>
    <row r="56" spans="1:47" ht="14.25" x14ac:dyDescent="0.35">
      <c r="A56" s="37">
        <v>8</v>
      </c>
      <c r="B56" s="37">
        <v>4.5999999999999996</v>
      </c>
      <c r="C56" s="37">
        <v>4.7</v>
      </c>
      <c r="D56" s="37">
        <v>6.6</v>
      </c>
      <c r="E56" s="38">
        <v>1</v>
      </c>
      <c r="G56">
        <v>8.1999999999999993</v>
      </c>
      <c r="H56">
        <v>6</v>
      </c>
      <c r="I56">
        <v>6</v>
      </c>
      <c r="J56">
        <v>2.8</v>
      </c>
      <c r="K56" s="69">
        <v>1</v>
      </c>
      <c r="L56" s="46">
        <v>1</v>
      </c>
      <c r="M56" s="70">
        <f t="shared" si="0"/>
        <v>2</v>
      </c>
      <c r="N56" s="26">
        <f t="shared" si="1"/>
        <v>0.5</v>
      </c>
      <c r="O56" s="26">
        <f t="shared" si="2"/>
        <v>0.47072108705976762</v>
      </c>
      <c r="P56" s="69">
        <f t="shared" si="3"/>
        <v>0.94144217411953524</v>
      </c>
      <c r="Q56" s="70">
        <f t="shared" si="4"/>
        <v>1.0585578258804649</v>
      </c>
      <c r="R56" s="69">
        <f t="shared" si="5"/>
        <v>-1.3897292726516146</v>
      </c>
      <c r="S56" s="70">
        <f t="shared" si="6"/>
        <v>50</v>
      </c>
      <c r="T56" s="26">
        <f t="shared" si="7"/>
        <v>6.8816352013564494E-3</v>
      </c>
      <c r="AN56">
        <v>0.54846817579335483</v>
      </c>
      <c r="AO56">
        <v>2</v>
      </c>
      <c r="AP56">
        <v>0</v>
      </c>
      <c r="AQ56" s="26">
        <f t="shared" si="11"/>
        <v>78</v>
      </c>
      <c r="AR56" s="26">
        <f t="shared" si="12"/>
        <v>26</v>
      </c>
      <c r="AS56" s="26">
        <f t="shared" si="8"/>
        <v>0.21212121212121215</v>
      </c>
      <c r="AT56" s="26">
        <f t="shared" si="9"/>
        <v>0.74257425742574257</v>
      </c>
      <c r="AU56" s="26">
        <f t="shared" si="10"/>
        <v>0</v>
      </c>
    </row>
    <row r="57" spans="1:47" ht="14.25" x14ac:dyDescent="0.35">
      <c r="A57" s="37">
        <v>9.3000000000000007</v>
      </c>
      <c r="B57" s="37">
        <v>6.4</v>
      </c>
      <c r="C57" s="37">
        <v>5.5</v>
      </c>
      <c r="D57" s="37">
        <v>3.2</v>
      </c>
      <c r="E57" s="38">
        <v>1</v>
      </c>
      <c r="G57">
        <v>8.1999999999999993</v>
      </c>
      <c r="H57">
        <v>7.9</v>
      </c>
      <c r="I57">
        <v>3.1</v>
      </c>
      <c r="J57">
        <v>4.3</v>
      </c>
      <c r="K57" s="69">
        <v>1</v>
      </c>
      <c r="L57" s="46">
        <v>1</v>
      </c>
      <c r="M57" s="70">
        <f t="shared" si="0"/>
        <v>2</v>
      </c>
      <c r="N57" s="26">
        <f t="shared" si="1"/>
        <v>0.5</v>
      </c>
      <c r="O57" s="26">
        <f t="shared" si="2"/>
        <v>0.45067568661701646</v>
      </c>
      <c r="P57" s="69">
        <f t="shared" si="3"/>
        <v>0.90135137323403292</v>
      </c>
      <c r="Q57" s="70">
        <f t="shared" si="4"/>
        <v>1.098648626765967</v>
      </c>
      <c r="R57" s="69">
        <f t="shared" si="5"/>
        <v>-1.3960735736930661</v>
      </c>
      <c r="S57" s="70">
        <f t="shared" si="6"/>
        <v>50</v>
      </c>
      <c r="T57" s="26">
        <f t="shared" si="7"/>
        <v>1.9654370647008097E-2</v>
      </c>
      <c r="AN57">
        <v>0.57211308697675856</v>
      </c>
      <c r="AO57">
        <v>0</v>
      </c>
      <c r="AP57">
        <v>2</v>
      </c>
      <c r="AQ57" s="26">
        <f t="shared" si="11"/>
        <v>78</v>
      </c>
      <c r="AR57" s="26">
        <f t="shared" si="12"/>
        <v>28</v>
      </c>
      <c r="AS57" s="26">
        <f t="shared" si="8"/>
        <v>0.21212121212121215</v>
      </c>
      <c r="AT57" s="26">
        <f t="shared" si="9"/>
        <v>0.72277227722772275</v>
      </c>
      <c r="AU57" s="26">
        <f t="shared" si="10"/>
        <v>0</v>
      </c>
    </row>
    <row r="58" spans="1:47" ht="14.25" x14ac:dyDescent="0.35">
      <c r="A58" s="37">
        <v>7.4</v>
      </c>
      <c r="B58" s="37">
        <v>7.2</v>
      </c>
      <c r="C58" s="37">
        <v>6.9</v>
      </c>
      <c r="D58" s="37">
        <v>6.5</v>
      </c>
      <c r="E58" s="38">
        <v>1</v>
      </c>
      <c r="G58">
        <v>8.3000000000000007</v>
      </c>
      <c r="H58">
        <v>4.5999999999999996</v>
      </c>
      <c r="I58">
        <v>5.2</v>
      </c>
      <c r="J58">
        <v>5.8</v>
      </c>
      <c r="K58" s="69">
        <v>2</v>
      </c>
      <c r="L58" s="46">
        <v>0</v>
      </c>
      <c r="M58" s="70">
        <f t="shared" si="0"/>
        <v>2</v>
      </c>
      <c r="N58" s="26">
        <f t="shared" si="1"/>
        <v>1</v>
      </c>
      <c r="O58" s="26">
        <f t="shared" si="2"/>
        <v>0.60375636126237175</v>
      </c>
      <c r="P58" s="69">
        <f t="shared" si="3"/>
        <v>1.2075127225247435</v>
      </c>
      <c r="Q58" s="70">
        <f t="shared" si="4"/>
        <v>0.79248727747525649</v>
      </c>
      <c r="R58" s="69">
        <f t="shared" si="5"/>
        <v>-1.00916907563697</v>
      </c>
      <c r="S58" s="70">
        <f t="shared" si="6"/>
        <v>100</v>
      </c>
      <c r="T58" s="26">
        <f t="shared" si="7"/>
        <v>1.3125944972542802</v>
      </c>
      <c r="AN58">
        <v>0.5769696652048526</v>
      </c>
      <c r="AO58">
        <v>0</v>
      </c>
      <c r="AP58">
        <v>2</v>
      </c>
      <c r="AQ58" s="26">
        <f t="shared" si="11"/>
        <v>78</v>
      </c>
      <c r="AR58" s="26">
        <f t="shared" si="12"/>
        <v>30</v>
      </c>
      <c r="AS58" s="26">
        <f t="shared" si="8"/>
        <v>0.21212121212121215</v>
      </c>
      <c r="AT58" s="26">
        <f t="shared" si="9"/>
        <v>0.70297029702970293</v>
      </c>
      <c r="AU58" s="26">
        <f t="shared" si="10"/>
        <v>7.100710071007146E-3</v>
      </c>
    </row>
    <row r="59" spans="1:47" ht="14.25" x14ac:dyDescent="0.35">
      <c r="A59" s="37">
        <v>7.6</v>
      </c>
      <c r="B59" s="37">
        <v>6.6</v>
      </c>
      <c r="C59" s="37">
        <v>5.4</v>
      </c>
      <c r="D59" s="37">
        <v>3.9</v>
      </c>
      <c r="E59" s="38">
        <v>1</v>
      </c>
      <c r="G59">
        <v>8.3000000000000007</v>
      </c>
      <c r="H59">
        <v>5.7</v>
      </c>
      <c r="I59">
        <v>2.5</v>
      </c>
      <c r="J59">
        <v>2.5</v>
      </c>
      <c r="K59" s="69">
        <v>0</v>
      </c>
      <c r="L59" s="46">
        <v>2</v>
      </c>
      <c r="M59" s="70">
        <f t="shared" si="0"/>
        <v>2</v>
      </c>
      <c r="N59" s="26">
        <f t="shared" si="1"/>
        <v>0</v>
      </c>
      <c r="O59" s="26">
        <f t="shared" si="2"/>
        <v>4.3894166412016093E-2</v>
      </c>
      <c r="P59" s="69">
        <f t="shared" si="3"/>
        <v>8.7788332824032186E-2</v>
      </c>
      <c r="Q59" s="70">
        <f t="shared" si="4"/>
        <v>1.9122116671759679</v>
      </c>
      <c r="R59" s="69">
        <f t="shared" si="5"/>
        <v>-8.9773334936190594E-2</v>
      </c>
      <c r="S59" s="70">
        <f t="shared" si="6"/>
        <v>100</v>
      </c>
      <c r="T59" s="26">
        <f t="shared" si="7"/>
        <v>9.1818635280770527E-2</v>
      </c>
      <c r="AN59">
        <v>0.59866468289112318</v>
      </c>
      <c r="AO59">
        <v>1</v>
      </c>
      <c r="AP59">
        <v>1</v>
      </c>
      <c r="AQ59" s="26">
        <f t="shared" si="11"/>
        <v>79</v>
      </c>
      <c r="AR59" s="26">
        <f t="shared" si="12"/>
        <v>31</v>
      </c>
      <c r="AS59" s="26">
        <f t="shared" si="8"/>
        <v>0.20202020202020199</v>
      </c>
      <c r="AT59" s="26">
        <f t="shared" si="9"/>
        <v>0.69306930693069302</v>
      </c>
      <c r="AU59" s="26">
        <f t="shared" si="10"/>
        <v>0</v>
      </c>
    </row>
    <row r="60" spans="1:47" ht="14.25" x14ac:dyDescent="0.35">
      <c r="A60" s="37">
        <v>10</v>
      </c>
      <c r="B60" s="37">
        <v>5.4</v>
      </c>
      <c r="C60" s="37">
        <v>4.5</v>
      </c>
      <c r="D60" s="37">
        <v>4</v>
      </c>
      <c r="E60" s="38">
        <v>0</v>
      </c>
      <c r="G60">
        <v>8.3000000000000007</v>
      </c>
      <c r="H60">
        <v>6.1</v>
      </c>
      <c r="I60">
        <v>6.1</v>
      </c>
      <c r="J60">
        <v>2.9</v>
      </c>
      <c r="K60" s="69">
        <v>2</v>
      </c>
      <c r="L60" s="46">
        <v>0</v>
      </c>
      <c r="M60" s="70">
        <f t="shared" si="0"/>
        <v>2</v>
      </c>
      <c r="N60" s="26">
        <f t="shared" si="1"/>
        <v>1</v>
      </c>
      <c r="O60" s="26">
        <f t="shared" si="2"/>
        <v>0.54134385997230261</v>
      </c>
      <c r="P60" s="69">
        <f t="shared" si="3"/>
        <v>1.0826877199446052</v>
      </c>
      <c r="Q60" s="70">
        <f t="shared" si="4"/>
        <v>0.91731228005539478</v>
      </c>
      <c r="R60" s="69">
        <f t="shared" si="5"/>
        <v>-1.2274012027120942</v>
      </c>
      <c r="S60" s="70">
        <f t="shared" si="6"/>
        <v>100</v>
      </c>
      <c r="T60" s="26">
        <f t="shared" si="7"/>
        <v>1.6945094382382546</v>
      </c>
      <c r="AN60">
        <v>0.60375636126237175</v>
      </c>
      <c r="AO60">
        <v>0</v>
      </c>
      <c r="AP60">
        <v>2</v>
      </c>
      <c r="AQ60" s="26">
        <f t="shared" si="11"/>
        <v>79</v>
      </c>
      <c r="AR60" s="26">
        <f t="shared" si="12"/>
        <v>33</v>
      </c>
      <c r="AS60" s="26">
        <f t="shared" si="8"/>
        <v>0.20202020202020199</v>
      </c>
      <c r="AT60" s="26">
        <f t="shared" si="9"/>
        <v>0.6732673267326732</v>
      </c>
      <c r="AU60" s="26">
        <f t="shared" si="10"/>
        <v>1.3601360136013613E-2</v>
      </c>
    </row>
    <row r="61" spans="1:47" ht="14.25" x14ac:dyDescent="0.35">
      <c r="A61" s="37">
        <v>9.9</v>
      </c>
      <c r="B61" s="37">
        <v>5.8</v>
      </c>
      <c r="C61" s="37">
        <v>3.5</v>
      </c>
      <c r="D61" s="37">
        <v>4.9000000000000004</v>
      </c>
      <c r="E61" s="38">
        <v>1</v>
      </c>
      <c r="G61">
        <v>8.4</v>
      </c>
      <c r="H61">
        <v>4.7</v>
      </c>
      <c r="I61">
        <v>5.9</v>
      </c>
      <c r="J61">
        <v>5</v>
      </c>
      <c r="K61" s="69">
        <v>2</v>
      </c>
      <c r="L61" s="46">
        <v>0</v>
      </c>
      <c r="M61" s="70">
        <f t="shared" si="0"/>
        <v>2</v>
      </c>
      <c r="N61" s="26">
        <f t="shared" si="1"/>
        <v>1</v>
      </c>
      <c r="O61" s="26">
        <f t="shared" si="2"/>
        <v>0.64187531896068084</v>
      </c>
      <c r="P61" s="69">
        <f t="shared" si="3"/>
        <v>1.2837506379213617</v>
      </c>
      <c r="Q61" s="70">
        <f t="shared" si="4"/>
        <v>0.71624936207863832</v>
      </c>
      <c r="R61" s="69">
        <f t="shared" si="5"/>
        <v>-0.88672240275839009</v>
      </c>
      <c r="S61" s="70">
        <f t="shared" si="6"/>
        <v>100</v>
      </c>
      <c r="T61" s="26">
        <f t="shared" si="7"/>
        <v>1.1158699219630119</v>
      </c>
      <c r="AN61">
        <v>0.60422549752967469</v>
      </c>
      <c r="AO61">
        <v>2</v>
      </c>
      <c r="AP61">
        <v>0</v>
      </c>
      <c r="AQ61" s="26">
        <f t="shared" si="11"/>
        <v>81</v>
      </c>
      <c r="AR61" s="26">
        <f t="shared" si="12"/>
        <v>33</v>
      </c>
      <c r="AS61" s="26">
        <f t="shared" si="8"/>
        <v>0.18181818181818177</v>
      </c>
      <c r="AT61" s="26">
        <f t="shared" si="9"/>
        <v>0.6732673267326732</v>
      </c>
      <c r="AU61" s="26">
        <f t="shared" si="10"/>
        <v>6.8006800680067694E-3</v>
      </c>
    </row>
    <row r="62" spans="1:47" ht="14.25" x14ac:dyDescent="0.35">
      <c r="A62" s="37">
        <v>8.6999999999999993</v>
      </c>
      <c r="B62" s="37">
        <v>7.8</v>
      </c>
      <c r="C62" s="37">
        <v>3.8</v>
      </c>
      <c r="D62" s="37">
        <v>3.9</v>
      </c>
      <c r="E62" s="38">
        <v>0</v>
      </c>
      <c r="G62">
        <v>8.5</v>
      </c>
      <c r="H62">
        <v>4.9000000000000004</v>
      </c>
      <c r="I62">
        <v>6</v>
      </c>
      <c r="J62">
        <v>5.0999999999999996</v>
      </c>
      <c r="K62" s="69">
        <v>2</v>
      </c>
      <c r="L62" s="46">
        <v>0</v>
      </c>
      <c r="M62" s="70">
        <f t="shared" si="0"/>
        <v>2</v>
      </c>
      <c r="N62" s="26">
        <f t="shared" si="1"/>
        <v>1</v>
      </c>
      <c r="O62" s="26">
        <f t="shared" si="2"/>
        <v>0.71665297134321237</v>
      </c>
      <c r="P62" s="69">
        <f t="shared" si="3"/>
        <v>1.4333059426864247</v>
      </c>
      <c r="Q62" s="70">
        <f t="shared" si="4"/>
        <v>0.56669405731357525</v>
      </c>
      <c r="R62" s="69">
        <f t="shared" si="5"/>
        <v>-0.66632711292957814</v>
      </c>
      <c r="S62" s="70">
        <f t="shared" si="6"/>
        <v>100</v>
      </c>
      <c r="T62" s="26">
        <f t="shared" si="7"/>
        <v>0.79075100498282835</v>
      </c>
      <c r="AN62">
        <v>0.61498686182892159</v>
      </c>
      <c r="AO62">
        <v>1</v>
      </c>
      <c r="AP62">
        <v>1</v>
      </c>
      <c r="AQ62" s="26">
        <f t="shared" si="11"/>
        <v>82</v>
      </c>
      <c r="AR62" s="26">
        <f t="shared" si="12"/>
        <v>34</v>
      </c>
      <c r="AS62" s="26">
        <f t="shared" si="8"/>
        <v>0.17171717171717171</v>
      </c>
      <c r="AT62" s="26">
        <f t="shared" si="9"/>
        <v>0.66336633663366329</v>
      </c>
      <c r="AU62" s="26">
        <f t="shared" si="10"/>
        <v>6.700670067006669E-3</v>
      </c>
    </row>
    <row r="63" spans="1:47" ht="14.25" x14ac:dyDescent="0.35">
      <c r="A63" s="37">
        <v>8.4</v>
      </c>
      <c r="B63" s="37">
        <v>4.7</v>
      </c>
      <c r="C63" s="37">
        <v>5.9</v>
      </c>
      <c r="D63" s="37">
        <v>5</v>
      </c>
      <c r="E63" s="38">
        <v>1</v>
      </c>
      <c r="G63">
        <v>8.5</v>
      </c>
      <c r="H63">
        <v>7.6</v>
      </c>
      <c r="I63">
        <v>3.7</v>
      </c>
      <c r="J63">
        <v>3.8</v>
      </c>
      <c r="K63" s="69">
        <v>1</v>
      </c>
      <c r="L63" s="46">
        <v>1</v>
      </c>
      <c r="M63" s="70">
        <f t="shared" si="0"/>
        <v>2</v>
      </c>
      <c r="N63" s="26">
        <f t="shared" si="1"/>
        <v>0.5</v>
      </c>
      <c r="O63" s="26">
        <f t="shared" si="2"/>
        <v>0.49938786656809753</v>
      </c>
      <c r="P63" s="69">
        <f t="shared" si="3"/>
        <v>0.99877573313619505</v>
      </c>
      <c r="Q63" s="70">
        <f t="shared" si="4"/>
        <v>1.0012242668638049</v>
      </c>
      <c r="R63" s="69">
        <f t="shared" si="5"/>
        <v>-1.3862958599503676</v>
      </c>
      <c r="S63" s="70">
        <f t="shared" si="6"/>
        <v>50</v>
      </c>
      <c r="T63" s="26">
        <f t="shared" si="7"/>
        <v>2.9976632006071935E-6</v>
      </c>
      <c r="AN63">
        <v>0.61911220569936687</v>
      </c>
      <c r="AO63">
        <v>1</v>
      </c>
      <c r="AP63">
        <v>1</v>
      </c>
      <c r="AQ63" s="26">
        <f t="shared" si="11"/>
        <v>83</v>
      </c>
      <c r="AR63" s="26">
        <f t="shared" si="12"/>
        <v>35</v>
      </c>
      <c r="AS63" s="26">
        <f t="shared" si="8"/>
        <v>0.16161616161616166</v>
      </c>
      <c r="AT63" s="26">
        <f t="shared" si="9"/>
        <v>0.65346534653465349</v>
      </c>
      <c r="AU63" s="26">
        <f t="shared" si="10"/>
        <v>6.6006600660066432E-3</v>
      </c>
    </row>
    <row r="64" spans="1:47" ht="14.25" x14ac:dyDescent="0.35">
      <c r="A64" s="37">
        <v>8.8000000000000007</v>
      </c>
      <c r="B64" s="37">
        <v>4.7</v>
      </c>
      <c r="C64" s="37">
        <v>4.8</v>
      </c>
      <c r="D64" s="37">
        <v>3.7</v>
      </c>
      <c r="E64" s="38">
        <v>0</v>
      </c>
      <c r="G64">
        <v>8.6</v>
      </c>
      <c r="H64">
        <v>5.6</v>
      </c>
      <c r="I64">
        <v>4</v>
      </c>
      <c r="J64">
        <v>3</v>
      </c>
      <c r="K64" s="69">
        <v>0</v>
      </c>
      <c r="L64" s="46">
        <v>2</v>
      </c>
      <c r="M64" s="70">
        <f t="shared" si="0"/>
        <v>2</v>
      </c>
      <c r="N64" s="26">
        <f t="shared" si="1"/>
        <v>0</v>
      </c>
      <c r="O64" s="26">
        <f t="shared" si="2"/>
        <v>0.19240459928303436</v>
      </c>
      <c r="P64" s="69">
        <f t="shared" si="3"/>
        <v>0.38480919856606871</v>
      </c>
      <c r="Q64" s="70">
        <f t="shared" si="4"/>
        <v>1.6151908014339313</v>
      </c>
      <c r="R64" s="69">
        <f t="shared" si="5"/>
        <v>-0.42738817512190391</v>
      </c>
      <c r="S64" s="70">
        <f t="shared" si="6"/>
        <v>100</v>
      </c>
      <c r="T64" s="26">
        <f t="shared" si="7"/>
        <v>0.47648760533361562</v>
      </c>
      <c r="AN64">
        <v>0.62067919381576753</v>
      </c>
      <c r="AO64">
        <v>1</v>
      </c>
      <c r="AP64">
        <v>1</v>
      </c>
      <c r="AQ64" s="26">
        <f t="shared" si="11"/>
        <v>84</v>
      </c>
      <c r="AR64" s="26">
        <f t="shared" si="12"/>
        <v>36</v>
      </c>
      <c r="AS64" s="26">
        <f t="shared" si="8"/>
        <v>0.15151515151515149</v>
      </c>
      <c r="AT64" s="26">
        <f t="shared" si="9"/>
        <v>0.64356435643564358</v>
      </c>
      <c r="AU64" s="26">
        <f t="shared" si="10"/>
        <v>0</v>
      </c>
    </row>
    <row r="65" spans="1:47" ht="14.25" x14ac:dyDescent="0.35">
      <c r="A65" s="37">
        <v>7.7</v>
      </c>
      <c r="B65" s="37">
        <v>4.7</v>
      </c>
      <c r="C65" s="37">
        <v>3.4</v>
      </c>
      <c r="D65" s="37">
        <v>3.1</v>
      </c>
      <c r="E65" s="38">
        <v>0</v>
      </c>
      <c r="G65">
        <v>8.6</v>
      </c>
      <c r="H65">
        <v>6</v>
      </c>
      <c r="I65">
        <v>5.7</v>
      </c>
      <c r="J65">
        <v>3.6</v>
      </c>
      <c r="K65" s="69">
        <v>1</v>
      </c>
      <c r="L65" s="46">
        <v>1</v>
      </c>
      <c r="M65" s="70">
        <f t="shared" si="0"/>
        <v>2</v>
      </c>
      <c r="N65" s="26">
        <f t="shared" si="1"/>
        <v>0.5</v>
      </c>
      <c r="O65" s="26">
        <f t="shared" si="2"/>
        <v>0.62067919381576753</v>
      </c>
      <c r="P65" s="69">
        <f t="shared" si="3"/>
        <v>1.2413583876315351</v>
      </c>
      <c r="Q65" s="70">
        <f t="shared" si="4"/>
        <v>0.75864161236846495</v>
      </c>
      <c r="R65" s="69">
        <f t="shared" si="5"/>
        <v>-1.4463139042684503</v>
      </c>
      <c r="S65" s="70">
        <f t="shared" si="6"/>
        <v>50</v>
      </c>
      <c r="T65" s="26">
        <f t="shared" si="7"/>
        <v>0.12371459675502465</v>
      </c>
      <c r="AN65">
        <v>0.62738641564252673</v>
      </c>
      <c r="AO65">
        <v>0</v>
      </c>
      <c r="AP65">
        <v>2</v>
      </c>
      <c r="AQ65" s="26">
        <f t="shared" si="11"/>
        <v>84</v>
      </c>
      <c r="AR65" s="26">
        <f t="shared" si="12"/>
        <v>38</v>
      </c>
      <c r="AS65" s="26">
        <f t="shared" si="8"/>
        <v>0.15151515151515149</v>
      </c>
      <c r="AT65" s="26">
        <f t="shared" si="9"/>
        <v>0.62376237623762376</v>
      </c>
      <c r="AU65" s="26">
        <f t="shared" si="10"/>
        <v>6.3006300630062718E-3</v>
      </c>
    </row>
    <row r="66" spans="1:47" ht="14.25" x14ac:dyDescent="0.35">
      <c r="A66" s="37">
        <v>6.6</v>
      </c>
      <c r="B66" s="37">
        <v>4.7</v>
      </c>
      <c r="C66" s="37">
        <v>4.8</v>
      </c>
      <c r="D66" s="37">
        <v>3.6</v>
      </c>
      <c r="E66" s="38">
        <v>0</v>
      </c>
      <c r="G66">
        <v>8.6</v>
      </c>
      <c r="H66">
        <v>7.3</v>
      </c>
      <c r="I66">
        <v>4.7</v>
      </c>
      <c r="J66">
        <v>3.4</v>
      </c>
      <c r="K66" s="69">
        <v>1</v>
      </c>
      <c r="L66" s="46">
        <v>1</v>
      </c>
      <c r="M66" s="70">
        <f t="shared" si="0"/>
        <v>2</v>
      </c>
      <c r="N66" s="26">
        <f t="shared" si="1"/>
        <v>0.5</v>
      </c>
      <c r="O66" s="26">
        <f t="shared" si="2"/>
        <v>0.59866468289112318</v>
      </c>
      <c r="P66" s="69">
        <f t="shared" si="3"/>
        <v>1.1973293657822464</v>
      </c>
      <c r="Q66" s="70">
        <f t="shared" si="4"/>
        <v>0.80267063421775364</v>
      </c>
      <c r="R66" s="69">
        <f t="shared" si="5"/>
        <v>-1.4260116312812241</v>
      </c>
      <c r="S66" s="70">
        <f t="shared" si="6"/>
        <v>50</v>
      </c>
      <c r="T66" s="26">
        <f t="shared" si="7"/>
        <v>8.1033095050815018E-2</v>
      </c>
      <c r="AN66">
        <v>0.63645783696508185</v>
      </c>
      <c r="AO66">
        <v>1</v>
      </c>
      <c r="AP66">
        <v>1</v>
      </c>
      <c r="AQ66" s="26">
        <f t="shared" si="11"/>
        <v>85</v>
      </c>
      <c r="AR66" s="26">
        <f t="shared" si="12"/>
        <v>39</v>
      </c>
      <c r="AS66" s="26">
        <f t="shared" si="8"/>
        <v>0.14141414141414144</v>
      </c>
      <c r="AT66" s="26">
        <f t="shared" si="9"/>
        <v>0.61386138613861385</v>
      </c>
      <c r="AU66" s="26">
        <f t="shared" si="10"/>
        <v>0</v>
      </c>
    </row>
    <row r="67" spans="1:47" ht="14.25" x14ac:dyDescent="0.35">
      <c r="A67" s="37">
        <v>5.7</v>
      </c>
      <c r="B67" s="37">
        <v>5.7</v>
      </c>
      <c r="C67" s="37">
        <v>6</v>
      </c>
      <c r="D67" s="37">
        <v>7.3</v>
      </c>
      <c r="E67" s="38">
        <v>0</v>
      </c>
      <c r="G67">
        <v>8.6999999999999993</v>
      </c>
      <c r="H67">
        <v>6.1</v>
      </c>
      <c r="I67">
        <v>2.9</v>
      </c>
      <c r="J67">
        <v>2.9</v>
      </c>
      <c r="K67" s="69">
        <v>1</v>
      </c>
      <c r="L67" s="46">
        <v>1</v>
      </c>
      <c r="M67" s="70">
        <f t="shared" si="0"/>
        <v>2</v>
      </c>
      <c r="N67" s="26">
        <f t="shared" si="1"/>
        <v>0.5</v>
      </c>
      <c r="O67" s="26">
        <f t="shared" si="2"/>
        <v>0.12465453631519961</v>
      </c>
      <c r="P67" s="69">
        <f t="shared" si="3"/>
        <v>0.24930907263039923</v>
      </c>
      <c r="Q67" s="70">
        <f t="shared" si="4"/>
        <v>1.7506909273696007</v>
      </c>
      <c r="R67" s="69">
        <f t="shared" si="5"/>
        <v>-2.2153457321583216</v>
      </c>
      <c r="S67" s="70">
        <f t="shared" si="6"/>
        <v>50</v>
      </c>
      <c r="T67" s="26">
        <f t="shared" si="7"/>
        <v>2.5822885264761344</v>
      </c>
      <c r="AN67">
        <v>0.64160526338009483</v>
      </c>
      <c r="AO67">
        <v>0</v>
      </c>
      <c r="AP67">
        <v>2</v>
      </c>
      <c r="AQ67" s="26">
        <f t="shared" si="11"/>
        <v>85</v>
      </c>
      <c r="AR67" s="26">
        <f t="shared" si="12"/>
        <v>41</v>
      </c>
      <c r="AS67" s="26">
        <f t="shared" si="8"/>
        <v>0.14141414141414144</v>
      </c>
      <c r="AT67" s="26">
        <f t="shared" si="9"/>
        <v>0.59405940594059403</v>
      </c>
      <c r="AU67" s="26">
        <f t="shared" si="10"/>
        <v>0</v>
      </c>
    </row>
    <row r="68" spans="1:47" ht="14.25" x14ac:dyDescent="0.35">
      <c r="A68" s="37">
        <v>5.7</v>
      </c>
      <c r="B68" s="37">
        <v>5.5</v>
      </c>
      <c r="C68" s="37">
        <v>5.0999999999999996</v>
      </c>
      <c r="D68" s="37">
        <v>6.2</v>
      </c>
      <c r="E68" s="38">
        <v>0</v>
      </c>
      <c r="G68">
        <v>8.6999999999999993</v>
      </c>
      <c r="H68">
        <v>6.8</v>
      </c>
      <c r="I68">
        <v>4.5999999999999996</v>
      </c>
      <c r="J68">
        <v>3.7</v>
      </c>
      <c r="K68" s="69">
        <v>2</v>
      </c>
      <c r="L68" s="46">
        <v>0</v>
      </c>
      <c r="M68" s="70">
        <f t="shared" si="0"/>
        <v>2</v>
      </c>
      <c r="N68" s="26">
        <f t="shared" si="1"/>
        <v>1</v>
      </c>
      <c r="O68" s="26">
        <f t="shared" si="2"/>
        <v>0.57211308697675856</v>
      </c>
      <c r="P68" s="69">
        <f t="shared" si="3"/>
        <v>1.1442261739535171</v>
      </c>
      <c r="Q68" s="70">
        <f t="shared" si="4"/>
        <v>0.85577382604648289</v>
      </c>
      <c r="R68" s="69">
        <f t="shared" si="5"/>
        <v>-1.1168372052769533</v>
      </c>
      <c r="S68" s="70">
        <f t="shared" si="6"/>
        <v>100</v>
      </c>
      <c r="T68" s="26">
        <f t="shared" si="7"/>
        <v>1.4958123586521761</v>
      </c>
      <c r="AN68">
        <v>0.64187531896068084</v>
      </c>
      <c r="AO68">
        <v>0</v>
      </c>
      <c r="AP68">
        <v>2</v>
      </c>
      <c r="AQ68" s="26">
        <f t="shared" si="11"/>
        <v>85</v>
      </c>
      <c r="AR68" s="26">
        <f t="shared" si="12"/>
        <v>43</v>
      </c>
      <c r="AS68" s="26">
        <f t="shared" si="8"/>
        <v>0.14141414141414144</v>
      </c>
      <c r="AT68" s="26">
        <f t="shared" si="9"/>
        <v>0.57425742574257432</v>
      </c>
      <c r="AU68" s="26">
        <f t="shared" si="10"/>
        <v>5.8005800580058385E-3</v>
      </c>
    </row>
    <row r="69" spans="1:47" ht="14.25" x14ac:dyDescent="0.35">
      <c r="A69" s="37">
        <v>5.5</v>
      </c>
      <c r="B69" s="37">
        <v>5.3</v>
      </c>
      <c r="C69" s="37">
        <v>4.9000000000000004</v>
      </c>
      <c r="D69" s="37">
        <v>5.9</v>
      </c>
      <c r="E69" s="38">
        <v>0</v>
      </c>
      <c r="G69">
        <v>8.6999999999999993</v>
      </c>
      <c r="H69">
        <v>7.4</v>
      </c>
      <c r="I69">
        <v>4.8</v>
      </c>
      <c r="J69">
        <v>3.5</v>
      </c>
      <c r="K69" s="69">
        <v>1</v>
      </c>
      <c r="L69" s="46">
        <v>1</v>
      </c>
      <c r="M69" s="70">
        <f t="shared" ref="M69:M102" si="13">K69+L69</f>
        <v>2</v>
      </c>
      <c r="N69" s="26">
        <f t="shared" ref="N69:N102" si="14">IF(M69=0,"",K69/M69)</f>
        <v>0.5</v>
      </c>
      <c r="O69" s="26">
        <f t="shared" ref="O69:O102" si="15">1/(1+EXP(-$V$5-MMULT(G69:J69,$V$6:$V$9)))</f>
        <v>0.66438743617846052</v>
      </c>
      <c r="P69" s="69">
        <f t="shared" ref="P69:P102" si="16">M69*O69</f>
        <v>1.328774872356921</v>
      </c>
      <c r="Q69" s="70">
        <f t="shared" ref="Q69:Q102" si="17">M69-P69</f>
        <v>0.67122512764307896</v>
      </c>
      <c r="R69" s="69">
        <f t="shared" ref="R69:R102" si="18">IFERROR(M69*(N69*LN(O69)+(1-N69)*LN(1-O69)),0)</f>
        <v>-1.500687679644281</v>
      </c>
      <c r="S69" s="70">
        <f t="shared" ref="S69:S102" si="19">100*IF(O69&gt;=$AJ$10,K69/M69,L69/M69)</f>
        <v>50</v>
      </c>
      <c r="T69" s="26">
        <f t="shared" ref="T69:T102" si="20">IFERROR((K69-P69)^2/P69+(L69-Q69)^2/Q69,0)</f>
        <v>0.24238604831472338</v>
      </c>
      <c r="AN69">
        <v>0.64615162207047949</v>
      </c>
      <c r="AO69">
        <v>1</v>
      </c>
      <c r="AP69">
        <v>1</v>
      </c>
      <c r="AQ69" s="26">
        <f t="shared" si="11"/>
        <v>86</v>
      </c>
      <c r="AR69" s="26">
        <f t="shared" si="12"/>
        <v>44</v>
      </c>
      <c r="AS69" s="26">
        <f t="shared" ref="AS69:AS103" si="21">1-AQ69/AQ$103</f>
        <v>0.13131313131313127</v>
      </c>
      <c r="AT69" s="26">
        <f t="shared" ref="AT69:AT103" si="22">1-AR69/AR$103</f>
        <v>0.56435643564356441</v>
      </c>
      <c r="AU69" s="26">
        <f t="shared" ref="AU69:AU103" si="23">(AS69-AS70)*AT69</f>
        <v>0</v>
      </c>
    </row>
    <row r="70" spans="1:47" ht="14.25" x14ac:dyDescent="0.35">
      <c r="A70" s="37">
        <v>7.5</v>
      </c>
      <c r="B70" s="37">
        <v>4.0999999999999996</v>
      </c>
      <c r="C70" s="37">
        <v>4.5</v>
      </c>
      <c r="D70" s="37">
        <v>5.4</v>
      </c>
      <c r="E70" s="38">
        <v>0</v>
      </c>
      <c r="G70">
        <v>8.6999999999999993</v>
      </c>
      <c r="H70">
        <v>7.8</v>
      </c>
      <c r="I70">
        <v>3.8</v>
      </c>
      <c r="J70">
        <v>3.9</v>
      </c>
      <c r="K70" s="69">
        <v>0</v>
      </c>
      <c r="L70" s="46">
        <v>2</v>
      </c>
      <c r="M70" s="70">
        <f t="shared" si="13"/>
        <v>2</v>
      </c>
      <c r="N70" s="26">
        <f t="shared" si="14"/>
        <v>0</v>
      </c>
      <c r="O70" s="26">
        <f t="shared" si="15"/>
        <v>0.60422549752967469</v>
      </c>
      <c r="P70" s="69">
        <f t="shared" si="16"/>
        <v>1.2084509950593494</v>
      </c>
      <c r="Q70" s="70">
        <f t="shared" si="17"/>
        <v>0.79154900494065061</v>
      </c>
      <c r="R70" s="69">
        <f t="shared" si="18"/>
        <v>-1.853821336250832</v>
      </c>
      <c r="S70" s="70">
        <f t="shared" si="19"/>
        <v>0</v>
      </c>
      <c r="T70" s="26">
        <f t="shared" si="20"/>
        <v>3.0533826396508639</v>
      </c>
      <c r="AN70">
        <v>0.64996045943150005</v>
      </c>
      <c r="AO70">
        <v>0</v>
      </c>
      <c r="AP70">
        <v>2</v>
      </c>
      <c r="AQ70" s="26">
        <f t="shared" ref="AQ70:AQ103" si="24">AQ69+AO70</f>
        <v>86</v>
      </c>
      <c r="AR70" s="26">
        <f t="shared" ref="AR70:AR103" si="25">AR69+AP70</f>
        <v>46</v>
      </c>
      <c r="AS70" s="26">
        <f t="shared" si="21"/>
        <v>0.13131313131313127</v>
      </c>
      <c r="AT70" s="26">
        <f t="shared" si="22"/>
        <v>0.54455445544554459</v>
      </c>
      <c r="AU70" s="26">
        <f t="shared" si="23"/>
        <v>5.5005500550054758E-3</v>
      </c>
    </row>
    <row r="71" spans="1:47" ht="14.25" x14ac:dyDescent="0.35">
      <c r="A71" s="37">
        <v>6.4</v>
      </c>
      <c r="B71" s="37">
        <v>3.9</v>
      </c>
      <c r="C71" s="37">
        <v>5.3</v>
      </c>
      <c r="D71" s="37">
        <v>6.6</v>
      </c>
      <c r="E71" s="38">
        <v>0</v>
      </c>
      <c r="G71">
        <v>8.8000000000000007</v>
      </c>
      <c r="H71">
        <v>4.7</v>
      </c>
      <c r="I71">
        <v>4.8</v>
      </c>
      <c r="J71">
        <v>3.7</v>
      </c>
      <c r="K71" s="69">
        <v>1</v>
      </c>
      <c r="L71" s="46">
        <v>1</v>
      </c>
      <c r="M71" s="70">
        <f t="shared" si="13"/>
        <v>2</v>
      </c>
      <c r="N71" s="26">
        <f t="shared" si="14"/>
        <v>0.5</v>
      </c>
      <c r="O71" s="26">
        <f t="shared" si="15"/>
        <v>0.3174810209544191</v>
      </c>
      <c r="P71" s="69">
        <f t="shared" si="16"/>
        <v>0.6349620419088382</v>
      </c>
      <c r="Q71" s="70">
        <f t="shared" si="17"/>
        <v>1.3650379580911618</v>
      </c>
      <c r="R71" s="69">
        <f t="shared" si="18"/>
        <v>-1.5293021831418607</v>
      </c>
      <c r="S71" s="70">
        <f t="shared" si="19"/>
        <v>50</v>
      </c>
      <c r="T71" s="26">
        <f t="shared" si="20"/>
        <v>0.30747765240232283</v>
      </c>
      <c r="AN71">
        <v>0.65294016114946052</v>
      </c>
      <c r="AO71">
        <v>1</v>
      </c>
      <c r="AP71">
        <v>1</v>
      </c>
      <c r="AQ71" s="26">
        <f t="shared" si="24"/>
        <v>87</v>
      </c>
      <c r="AR71" s="26">
        <f t="shared" si="25"/>
        <v>47</v>
      </c>
      <c r="AS71" s="26">
        <f t="shared" si="21"/>
        <v>0.12121212121212122</v>
      </c>
      <c r="AT71" s="26">
        <f t="shared" si="22"/>
        <v>0.53465346534653468</v>
      </c>
      <c r="AU71" s="26">
        <f t="shared" si="23"/>
        <v>5.4005400540053762E-3</v>
      </c>
    </row>
    <row r="72" spans="1:47" ht="14.25" x14ac:dyDescent="0.35">
      <c r="A72" s="37">
        <v>9.1</v>
      </c>
      <c r="B72" s="37">
        <v>5.3</v>
      </c>
      <c r="C72" s="37">
        <v>7.1</v>
      </c>
      <c r="D72" s="37">
        <v>6.1</v>
      </c>
      <c r="E72" s="38">
        <v>1</v>
      </c>
      <c r="G72">
        <v>8.8000000000000007</v>
      </c>
      <c r="H72">
        <v>8.1</v>
      </c>
      <c r="I72">
        <v>4.5</v>
      </c>
      <c r="J72">
        <v>2.2999999999999998</v>
      </c>
      <c r="K72" s="69">
        <v>0</v>
      </c>
      <c r="L72" s="46">
        <v>2</v>
      </c>
      <c r="M72" s="70">
        <f t="shared" si="13"/>
        <v>2</v>
      </c>
      <c r="N72" s="26">
        <f t="shared" si="14"/>
        <v>0</v>
      </c>
      <c r="O72" s="26">
        <f t="shared" si="15"/>
        <v>0.54846817579335483</v>
      </c>
      <c r="P72" s="69">
        <f t="shared" si="16"/>
        <v>1.0969363515867097</v>
      </c>
      <c r="Q72" s="70">
        <f t="shared" si="17"/>
        <v>0.90306364841329034</v>
      </c>
      <c r="R72" s="69">
        <f t="shared" si="18"/>
        <v>-1.5902188462031277</v>
      </c>
      <c r="S72" s="70">
        <f t="shared" si="19"/>
        <v>0</v>
      </c>
      <c r="T72" s="26">
        <f t="shared" si="20"/>
        <v>2.429366642127738</v>
      </c>
      <c r="AN72">
        <v>0.66438743617846052</v>
      </c>
      <c r="AO72">
        <v>1</v>
      </c>
      <c r="AP72">
        <v>1</v>
      </c>
      <c r="AQ72" s="26">
        <f t="shared" si="24"/>
        <v>88</v>
      </c>
      <c r="AR72" s="26">
        <f t="shared" si="25"/>
        <v>48</v>
      </c>
      <c r="AS72" s="26">
        <f t="shared" si="21"/>
        <v>0.11111111111111116</v>
      </c>
      <c r="AT72" s="26">
        <f t="shared" si="22"/>
        <v>0.52475247524752477</v>
      </c>
      <c r="AU72" s="26">
        <f t="shared" si="23"/>
        <v>1.0601060106010611E-2</v>
      </c>
    </row>
    <row r="73" spans="1:47" ht="14.25" x14ac:dyDescent="0.35">
      <c r="A73" s="37">
        <v>6.7</v>
      </c>
      <c r="B73" s="37">
        <v>6.3</v>
      </c>
      <c r="C73" s="37">
        <v>4.5</v>
      </c>
      <c r="D73" s="37">
        <v>2.6</v>
      </c>
      <c r="E73" s="38">
        <v>0</v>
      </c>
      <c r="G73">
        <v>8.9</v>
      </c>
      <c r="H73">
        <v>5.0999999999999996</v>
      </c>
      <c r="I73">
        <v>6.9</v>
      </c>
      <c r="J73">
        <v>5.9</v>
      </c>
      <c r="K73" s="69">
        <v>1</v>
      </c>
      <c r="L73" s="46">
        <v>1</v>
      </c>
      <c r="M73" s="70">
        <f t="shared" si="13"/>
        <v>2</v>
      </c>
      <c r="N73" s="26">
        <f t="shared" si="14"/>
        <v>0.5</v>
      </c>
      <c r="O73" s="26">
        <f t="shared" si="15"/>
        <v>0.92924728457179084</v>
      </c>
      <c r="P73" s="69">
        <f t="shared" si="16"/>
        <v>1.8584945691435817</v>
      </c>
      <c r="Q73" s="70">
        <f t="shared" si="17"/>
        <v>0.14150543085641831</v>
      </c>
      <c r="R73" s="69">
        <f t="shared" si="18"/>
        <v>-2.7219447545654907</v>
      </c>
      <c r="S73" s="70">
        <f t="shared" si="19"/>
        <v>50</v>
      </c>
      <c r="T73" s="26">
        <f t="shared" si="20"/>
        <v>5.6049364855432966</v>
      </c>
      <c r="AN73">
        <v>0.68127264366333518</v>
      </c>
      <c r="AO73">
        <v>2</v>
      </c>
      <c r="AP73">
        <v>0</v>
      </c>
      <c r="AQ73" s="26">
        <f t="shared" si="24"/>
        <v>90</v>
      </c>
      <c r="AR73" s="26">
        <f t="shared" si="25"/>
        <v>48</v>
      </c>
      <c r="AS73" s="26">
        <f t="shared" si="21"/>
        <v>9.0909090909090939E-2</v>
      </c>
      <c r="AT73" s="26">
        <f t="shared" si="22"/>
        <v>0.52475247524752477</v>
      </c>
      <c r="AU73" s="26">
        <f t="shared" si="23"/>
        <v>1.0601060106010611E-2</v>
      </c>
    </row>
    <row r="74" spans="1:47" ht="14.25" x14ac:dyDescent="0.35">
      <c r="A74" s="37">
        <v>6.5</v>
      </c>
      <c r="B74" s="37">
        <v>6.3</v>
      </c>
      <c r="C74" s="37">
        <v>6</v>
      </c>
      <c r="D74" s="37">
        <v>5.6</v>
      </c>
      <c r="E74" s="38">
        <v>0</v>
      </c>
      <c r="G74">
        <v>9</v>
      </c>
      <c r="H74">
        <v>4.8</v>
      </c>
      <c r="I74">
        <v>5</v>
      </c>
      <c r="J74">
        <v>3.9</v>
      </c>
      <c r="K74" s="69">
        <v>1</v>
      </c>
      <c r="L74" s="46">
        <v>1</v>
      </c>
      <c r="M74" s="70">
        <f t="shared" si="13"/>
        <v>2</v>
      </c>
      <c r="N74" s="26">
        <f t="shared" si="14"/>
        <v>0.5</v>
      </c>
      <c r="O74" s="26">
        <f t="shared" si="15"/>
        <v>0.43517500744372373</v>
      </c>
      <c r="P74" s="69">
        <f t="shared" si="16"/>
        <v>0.87035001488744745</v>
      </c>
      <c r="Q74" s="70">
        <f t="shared" si="17"/>
        <v>1.1296499851125525</v>
      </c>
      <c r="R74" s="69">
        <f t="shared" si="18"/>
        <v>-1.4032463563436632</v>
      </c>
      <c r="S74" s="70">
        <f t="shared" si="19"/>
        <v>50</v>
      </c>
      <c r="T74" s="26">
        <f t="shared" si="20"/>
        <v>3.4192991327235418E-2</v>
      </c>
      <c r="AN74">
        <v>0.6848112808495973</v>
      </c>
      <c r="AO74">
        <v>2</v>
      </c>
      <c r="AP74">
        <v>0</v>
      </c>
      <c r="AQ74" s="26">
        <f t="shared" si="24"/>
        <v>92</v>
      </c>
      <c r="AR74" s="26">
        <f t="shared" si="25"/>
        <v>48</v>
      </c>
      <c r="AS74" s="26">
        <f t="shared" si="21"/>
        <v>7.0707070707070718E-2</v>
      </c>
      <c r="AT74" s="26">
        <f t="shared" si="22"/>
        <v>0.52475247524752477</v>
      </c>
      <c r="AU74" s="26">
        <f t="shared" si="23"/>
        <v>0</v>
      </c>
    </row>
    <row r="75" spans="1:47" ht="14.25" x14ac:dyDescent="0.35">
      <c r="A75" s="37">
        <v>9.9</v>
      </c>
      <c r="B75" s="37">
        <v>7</v>
      </c>
      <c r="C75" s="37">
        <v>6.7</v>
      </c>
      <c r="D75" s="37">
        <v>3.4</v>
      </c>
      <c r="E75" s="38">
        <v>1</v>
      </c>
      <c r="G75">
        <v>9</v>
      </c>
      <c r="H75">
        <v>6</v>
      </c>
      <c r="I75">
        <v>4.5</v>
      </c>
      <c r="J75">
        <v>3.5</v>
      </c>
      <c r="K75" s="69">
        <v>1</v>
      </c>
      <c r="L75" s="46">
        <v>1</v>
      </c>
      <c r="M75" s="70">
        <f t="shared" si="13"/>
        <v>2</v>
      </c>
      <c r="N75" s="26">
        <f t="shared" si="14"/>
        <v>0.5</v>
      </c>
      <c r="O75" s="26">
        <f t="shared" si="15"/>
        <v>0.45959082555305408</v>
      </c>
      <c r="P75" s="69">
        <f t="shared" si="16"/>
        <v>0.91918165110610817</v>
      </c>
      <c r="Q75" s="70">
        <f t="shared" si="17"/>
        <v>1.0808183488938918</v>
      </c>
      <c r="R75" s="69">
        <f t="shared" si="18"/>
        <v>-1.3928473909140489</v>
      </c>
      <c r="S75" s="70">
        <f t="shared" si="19"/>
        <v>50</v>
      </c>
      <c r="T75" s="26">
        <f t="shared" si="20"/>
        <v>1.3149095742175099E-2</v>
      </c>
      <c r="AN75">
        <v>0.71027018639967821</v>
      </c>
      <c r="AO75">
        <v>0</v>
      </c>
      <c r="AP75">
        <v>2</v>
      </c>
      <c r="AQ75" s="26">
        <f t="shared" si="24"/>
        <v>92</v>
      </c>
      <c r="AR75" s="26">
        <f t="shared" si="25"/>
        <v>50</v>
      </c>
      <c r="AS75" s="26">
        <f t="shared" si="21"/>
        <v>7.0707070707070718E-2</v>
      </c>
      <c r="AT75" s="26">
        <f t="shared" si="22"/>
        <v>0.50495049504950495</v>
      </c>
      <c r="AU75" s="26">
        <f t="shared" si="23"/>
        <v>0</v>
      </c>
    </row>
    <row r="76" spans="1:47" ht="14.25" x14ac:dyDescent="0.35">
      <c r="A76" s="37">
        <v>8.5</v>
      </c>
      <c r="B76" s="37">
        <v>4.9000000000000004</v>
      </c>
      <c r="C76" s="37">
        <v>6</v>
      </c>
      <c r="D76" s="37">
        <v>5.0999999999999996</v>
      </c>
      <c r="E76" s="38">
        <v>1</v>
      </c>
      <c r="G76">
        <v>9.1</v>
      </c>
      <c r="H76">
        <v>5.3</v>
      </c>
      <c r="I76">
        <v>7.1</v>
      </c>
      <c r="J76">
        <v>6.1</v>
      </c>
      <c r="K76" s="69">
        <v>2</v>
      </c>
      <c r="L76" s="46">
        <v>0</v>
      </c>
      <c r="M76" s="70">
        <f t="shared" si="13"/>
        <v>2</v>
      </c>
      <c r="N76" s="26">
        <f t="shared" si="14"/>
        <v>1</v>
      </c>
      <c r="O76" s="26">
        <f t="shared" si="15"/>
        <v>0.95856023003179081</v>
      </c>
      <c r="P76" s="69">
        <f t="shared" si="16"/>
        <v>1.9171204600635816</v>
      </c>
      <c r="Q76" s="70">
        <f t="shared" si="17"/>
        <v>8.2879539936418389E-2</v>
      </c>
      <c r="R76" s="69">
        <f t="shared" si="18"/>
        <v>-8.4645761340275391E-2</v>
      </c>
      <c r="S76" s="70">
        <f t="shared" si="19"/>
        <v>100</v>
      </c>
      <c r="T76" s="26">
        <f t="shared" si="20"/>
        <v>8.6462527173352136E-2</v>
      </c>
      <c r="AN76">
        <v>0.71665297134321237</v>
      </c>
      <c r="AO76">
        <v>0</v>
      </c>
      <c r="AP76">
        <v>2</v>
      </c>
      <c r="AQ76" s="26">
        <f t="shared" si="24"/>
        <v>92</v>
      </c>
      <c r="AR76" s="26">
        <f t="shared" si="25"/>
        <v>52</v>
      </c>
      <c r="AS76" s="26">
        <f t="shared" si="21"/>
        <v>7.0707070707070718E-2</v>
      </c>
      <c r="AT76" s="26">
        <f t="shared" si="22"/>
        <v>0.48514851485148514</v>
      </c>
      <c r="AU76" s="26">
        <f t="shared" si="23"/>
        <v>4.9004900490049316E-3</v>
      </c>
    </row>
    <row r="77" spans="1:47" ht="14.25" x14ac:dyDescent="0.35">
      <c r="A77" s="37">
        <v>9.9</v>
      </c>
      <c r="B77" s="37">
        <v>5.9</v>
      </c>
      <c r="C77" s="37">
        <v>4.8</v>
      </c>
      <c r="D77" s="37">
        <v>4.3</v>
      </c>
      <c r="E77" s="38">
        <v>0</v>
      </c>
      <c r="G77">
        <v>9.1</v>
      </c>
      <c r="H77">
        <v>6.2</v>
      </c>
      <c r="I77">
        <v>4.5999999999999996</v>
      </c>
      <c r="J77">
        <v>4.3</v>
      </c>
      <c r="K77" s="69">
        <v>1</v>
      </c>
      <c r="L77" s="46">
        <v>1</v>
      </c>
      <c r="M77" s="70">
        <f t="shared" si="13"/>
        <v>2</v>
      </c>
      <c r="N77" s="26">
        <f t="shared" si="14"/>
        <v>0.5</v>
      </c>
      <c r="O77" s="26">
        <f t="shared" si="15"/>
        <v>0.65294016114946052</v>
      </c>
      <c r="P77" s="69">
        <f t="shared" si="16"/>
        <v>1.305880322298921</v>
      </c>
      <c r="Q77" s="70">
        <f t="shared" si="17"/>
        <v>0.69411967770107896</v>
      </c>
      <c r="R77" s="69">
        <f t="shared" si="18"/>
        <v>-1.4845278583827253</v>
      </c>
      <c r="S77" s="70">
        <f t="shared" si="19"/>
        <v>50</v>
      </c>
      <c r="T77" s="26">
        <f t="shared" si="20"/>
        <v>0.20644070793896221</v>
      </c>
      <c r="AN77">
        <v>0.71882101035140722</v>
      </c>
      <c r="AO77">
        <v>1</v>
      </c>
      <c r="AP77">
        <v>1</v>
      </c>
      <c r="AQ77" s="26">
        <f t="shared" si="24"/>
        <v>93</v>
      </c>
      <c r="AR77" s="26">
        <f t="shared" si="25"/>
        <v>53</v>
      </c>
      <c r="AS77" s="26">
        <f t="shared" si="21"/>
        <v>6.0606060606060552E-2</v>
      </c>
      <c r="AT77" s="26">
        <f t="shared" si="22"/>
        <v>0.47524752475247523</v>
      </c>
      <c r="AU77" s="26">
        <f t="shared" si="23"/>
        <v>0</v>
      </c>
    </row>
    <row r="78" spans="1:47" ht="14.25" x14ac:dyDescent="0.35">
      <c r="A78" s="37">
        <v>7.6</v>
      </c>
      <c r="B78" s="37">
        <v>4.5999999999999996</v>
      </c>
      <c r="C78" s="37">
        <v>5</v>
      </c>
      <c r="D78" s="37">
        <v>5.8</v>
      </c>
      <c r="E78" s="38">
        <v>0</v>
      </c>
      <c r="G78">
        <v>9.1</v>
      </c>
      <c r="H78">
        <v>6.3</v>
      </c>
      <c r="I78">
        <v>5.4</v>
      </c>
      <c r="J78">
        <v>3</v>
      </c>
      <c r="K78" s="69">
        <v>1</v>
      </c>
      <c r="L78" s="46">
        <v>1</v>
      </c>
      <c r="M78" s="70">
        <f t="shared" si="13"/>
        <v>2</v>
      </c>
      <c r="N78" s="26">
        <f t="shared" si="14"/>
        <v>0.5</v>
      </c>
      <c r="O78" s="26">
        <f t="shared" si="15"/>
        <v>0.61498686182892159</v>
      </c>
      <c r="P78" s="69">
        <f t="shared" si="16"/>
        <v>1.2299737236578432</v>
      </c>
      <c r="Q78" s="70">
        <f t="shared" si="17"/>
        <v>0.77002627634215681</v>
      </c>
      <c r="R78" s="69">
        <f t="shared" si="18"/>
        <v>-1.4406321944405283</v>
      </c>
      <c r="S78" s="70">
        <f t="shared" si="19"/>
        <v>50</v>
      </c>
      <c r="T78" s="26">
        <f t="shared" si="20"/>
        <v>0.1116824805236681</v>
      </c>
      <c r="AN78">
        <v>0.71902318002852816</v>
      </c>
      <c r="AO78">
        <v>0</v>
      </c>
      <c r="AP78">
        <v>2</v>
      </c>
      <c r="AQ78" s="26">
        <f t="shared" si="24"/>
        <v>93</v>
      </c>
      <c r="AR78" s="26">
        <f t="shared" si="25"/>
        <v>55</v>
      </c>
      <c r="AS78" s="26">
        <f t="shared" si="21"/>
        <v>6.0606060606060552E-2</v>
      </c>
      <c r="AT78" s="26">
        <f t="shared" si="22"/>
        <v>0.45544554455445541</v>
      </c>
      <c r="AU78" s="26">
        <f t="shared" si="23"/>
        <v>4.6004600460045793E-3</v>
      </c>
    </row>
    <row r="79" spans="1:47" ht="14.25" x14ac:dyDescent="0.35">
      <c r="A79" s="37">
        <v>9.4</v>
      </c>
      <c r="B79" s="37">
        <v>6.5</v>
      </c>
      <c r="C79" s="37">
        <v>4.9000000000000004</v>
      </c>
      <c r="D79" s="37">
        <v>4.5</v>
      </c>
      <c r="E79" s="38">
        <v>1</v>
      </c>
      <c r="G79">
        <v>9.1</v>
      </c>
      <c r="H79">
        <v>7.5</v>
      </c>
      <c r="I79">
        <v>4.5</v>
      </c>
      <c r="J79">
        <v>3.4</v>
      </c>
      <c r="K79" s="69">
        <v>0</v>
      </c>
      <c r="L79" s="46">
        <v>2</v>
      </c>
      <c r="M79" s="70">
        <f t="shared" si="13"/>
        <v>2</v>
      </c>
      <c r="N79" s="26">
        <f t="shared" si="14"/>
        <v>0</v>
      </c>
      <c r="O79" s="26">
        <f t="shared" si="15"/>
        <v>0.6848112808495973</v>
      </c>
      <c r="P79" s="69">
        <f t="shared" si="16"/>
        <v>1.3696225616991946</v>
      </c>
      <c r="Q79" s="70">
        <f t="shared" si="17"/>
        <v>0.63037743830080539</v>
      </c>
      <c r="R79" s="69">
        <f t="shared" si="18"/>
        <v>-2.3091674222726515</v>
      </c>
      <c r="S79" s="70">
        <f t="shared" si="19"/>
        <v>0</v>
      </c>
      <c r="T79" s="26">
        <f t="shared" si="20"/>
        <v>4.3454047638222546</v>
      </c>
      <c r="AN79">
        <v>0.72479732477877423</v>
      </c>
      <c r="AO79">
        <v>1</v>
      </c>
      <c r="AP79">
        <v>1</v>
      </c>
      <c r="AQ79" s="26">
        <f t="shared" si="24"/>
        <v>94</v>
      </c>
      <c r="AR79" s="26">
        <f t="shared" si="25"/>
        <v>56</v>
      </c>
      <c r="AS79" s="26">
        <f t="shared" si="21"/>
        <v>5.0505050505050497E-2</v>
      </c>
      <c r="AT79" s="26">
        <f t="shared" si="22"/>
        <v>0.4455445544554455</v>
      </c>
      <c r="AU79" s="26">
        <f t="shared" si="23"/>
        <v>4.5004500450044798E-3</v>
      </c>
    </row>
    <row r="80" spans="1:47" ht="14.25" x14ac:dyDescent="0.35">
      <c r="A80" s="37">
        <v>9.3000000000000007</v>
      </c>
      <c r="B80" s="37">
        <v>7.5</v>
      </c>
      <c r="C80" s="37">
        <v>5.9</v>
      </c>
      <c r="D80" s="37">
        <v>4.0999999999999996</v>
      </c>
      <c r="E80" s="38">
        <v>1</v>
      </c>
      <c r="G80">
        <v>9.1999999999999993</v>
      </c>
      <c r="H80">
        <v>6.5</v>
      </c>
      <c r="I80">
        <v>6.2</v>
      </c>
      <c r="J80">
        <v>4.5999999999999996</v>
      </c>
      <c r="K80" s="69">
        <v>2</v>
      </c>
      <c r="L80" s="46">
        <v>0</v>
      </c>
      <c r="M80" s="70">
        <f t="shared" si="13"/>
        <v>2</v>
      </c>
      <c r="N80" s="26">
        <f t="shared" si="14"/>
        <v>1</v>
      </c>
      <c r="O80" s="26">
        <f t="shared" si="15"/>
        <v>0.90967870316651722</v>
      </c>
      <c r="P80" s="69">
        <f t="shared" si="16"/>
        <v>1.8193574063330344</v>
      </c>
      <c r="Q80" s="70">
        <f t="shared" si="17"/>
        <v>0.18064259366696556</v>
      </c>
      <c r="R80" s="69">
        <f t="shared" si="18"/>
        <v>-0.18932763051946513</v>
      </c>
      <c r="S80" s="70">
        <f t="shared" si="19"/>
        <v>100</v>
      </c>
      <c r="T80" s="26">
        <f t="shared" si="20"/>
        <v>0.19857845746873423</v>
      </c>
      <c r="AN80">
        <v>0.7461554578199735</v>
      </c>
      <c r="AO80">
        <v>1</v>
      </c>
      <c r="AP80">
        <v>1</v>
      </c>
      <c r="AQ80" s="26">
        <f t="shared" si="24"/>
        <v>95</v>
      </c>
      <c r="AR80" s="26">
        <f t="shared" si="25"/>
        <v>57</v>
      </c>
      <c r="AS80" s="26">
        <f t="shared" si="21"/>
        <v>4.0404040404040442E-2</v>
      </c>
      <c r="AT80" s="26">
        <f t="shared" si="22"/>
        <v>0.4356435643564357</v>
      </c>
      <c r="AU80" s="26">
        <f t="shared" si="23"/>
        <v>4.4004400440044297E-3</v>
      </c>
    </row>
    <row r="81" spans="1:47" ht="14.25" x14ac:dyDescent="0.35">
      <c r="A81" s="37">
        <v>7.1</v>
      </c>
      <c r="B81" s="37">
        <v>5</v>
      </c>
      <c r="C81" s="37">
        <v>5.9</v>
      </c>
      <c r="D81" s="37">
        <v>3.1</v>
      </c>
      <c r="E81" s="38">
        <v>0</v>
      </c>
      <c r="G81">
        <v>9.1999999999999993</v>
      </c>
      <c r="H81">
        <v>7.4</v>
      </c>
      <c r="I81">
        <v>5.8</v>
      </c>
      <c r="J81">
        <v>4</v>
      </c>
      <c r="K81" s="69">
        <v>2</v>
      </c>
      <c r="L81" s="46">
        <v>0</v>
      </c>
      <c r="M81" s="70">
        <f t="shared" si="13"/>
        <v>2</v>
      </c>
      <c r="N81" s="26">
        <f t="shared" si="14"/>
        <v>1</v>
      </c>
      <c r="O81" s="26">
        <f t="shared" si="15"/>
        <v>0.89771319339793754</v>
      </c>
      <c r="P81" s="69">
        <f t="shared" si="16"/>
        <v>1.7954263867958751</v>
      </c>
      <c r="Q81" s="70">
        <f t="shared" si="17"/>
        <v>0.20457361320412493</v>
      </c>
      <c r="R81" s="69">
        <f t="shared" si="18"/>
        <v>-0.21580929087546505</v>
      </c>
      <c r="S81" s="70">
        <f t="shared" si="19"/>
        <v>100</v>
      </c>
      <c r="T81" s="26">
        <f t="shared" si="20"/>
        <v>0.22788304183187125</v>
      </c>
      <c r="AN81">
        <v>0.75484826678148609</v>
      </c>
      <c r="AO81">
        <v>1</v>
      </c>
      <c r="AP81">
        <v>1</v>
      </c>
      <c r="AQ81" s="26">
        <f t="shared" si="24"/>
        <v>96</v>
      </c>
      <c r="AR81" s="26">
        <f t="shared" si="25"/>
        <v>58</v>
      </c>
      <c r="AS81" s="26">
        <f t="shared" si="21"/>
        <v>3.0303030303030276E-2</v>
      </c>
      <c r="AT81" s="26">
        <f t="shared" si="22"/>
        <v>0.42574257425742579</v>
      </c>
      <c r="AU81" s="26">
        <f t="shared" si="23"/>
        <v>0</v>
      </c>
    </row>
    <row r="82" spans="1:47" ht="14.25" x14ac:dyDescent="0.35">
      <c r="A82" s="37">
        <v>9.9</v>
      </c>
      <c r="B82" s="37">
        <v>5.9</v>
      </c>
      <c r="C82" s="37">
        <v>4.8</v>
      </c>
      <c r="D82" s="37">
        <v>4.3</v>
      </c>
      <c r="E82" s="38">
        <v>1</v>
      </c>
      <c r="G82">
        <v>9.1999999999999993</v>
      </c>
      <c r="H82">
        <v>8.4</v>
      </c>
      <c r="I82">
        <v>4.8</v>
      </c>
      <c r="J82">
        <v>2.6</v>
      </c>
      <c r="K82" s="69">
        <v>1</v>
      </c>
      <c r="L82" s="46">
        <v>1</v>
      </c>
      <c r="M82" s="70">
        <f t="shared" si="13"/>
        <v>2</v>
      </c>
      <c r="N82" s="26">
        <f t="shared" si="14"/>
        <v>0.5</v>
      </c>
      <c r="O82" s="26">
        <f t="shared" si="15"/>
        <v>0.75484826678148609</v>
      </c>
      <c r="P82" s="69">
        <f t="shared" si="16"/>
        <v>1.5096965335629722</v>
      </c>
      <c r="Q82" s="70">
        <f t="shared" si="17"/>
        <v>0.49030346643702782</v>
      </c>
      <c r="R82" s="69">
        <f t="shared" si="18"/>
        <v>-1.6871164619580672</v>
      </c>
      <c r="S82" s="70">
        <f t="shared" si="19"/>
        <v>50</v>
      </c>
      <c r="T82" s="26">
        <f t="shared" si="20"/>
        <v>0.70193796781810458</v>
      </c>
      <c r="AN82">
        <v>0.75510555610813279</v>
      </c>
      <c r="AO82">
        <v>0</v>
      </c>
      <c r="AP82">
        <v>2</v>
      </c>
      <c r="AQ82" s="26">
        <f t="shared" si="24"/>
        <v>96</v>
      </c>
      <c r="AR82" s="26">
        <f t="shared" si="25"/>
        <v>60</v>
      </c>
      <c r="AS82" s="26">
        <f t="shared" si="21"/>
        <v>3.0303030303030276E-2</v>
      </c>
      <c r="AT82" s="26">
        <f t="shared" si="22"/>
        <v>0.40594059405940597</v>
      </c>
      <c r="AU82" s="26">
        <f t="shared" si="23"/>
        <v>4.1004100410040817E-3</v>
      </c>
    </row>
    <row r="83" spans="1:47" ht="14.25" x14ac:dyDescent="0.35">
      <c r="A83" s="37">
        <v>8.6999999999999993</v>
      </c>
      <c r="B83" s="37">
        <v>6.8</v>
      </c>
      <c r="C83" s="37">
        <v>4.5999999999999996</v>
      </c>
      <c r="D83" s="37">
        <v>3.7</v>
      </c>
      <c r="E83" s="38">
        <v>1</v>
      </c>
      <c r="G83">
        <v>9.3000000000000007</v>
      </c>
      <c r="H83">
        <v>6.4</v>
      </c>
      <c r="I83">
        <v>5.5</v>
      </c>
      <c r="J83">
        <v>3.2</v>
      </c>
      <c r="K83" s="69">
        <v>2</v>
      </c>
      <c r="L83" s="46">
        <v>0</v>
      </c>
      <c r="M83" s="70">
        <f t="shared" si="13"/>
        <v>2</v>
      </c>
      <c r="N83" s="26">
        <f t="shared" si="14"/>
        <v>1</v>
      </c>
      <c r="O83" s="26">
        <f t="shared" si="15"/>
        <v>0.71027018639967821</v>
      </c>
      <c r="P83" s="69">
        <f t="shared" si="16"/>
        <v>1.4205403727993564</v>
      </c>
      <c r="Q83" s="70">
        <f t="shared" si="17"/>
        <v>0.57945962720064359</v>
      </c>
      <c r="R83" s="69">
        <f t="shared" si="18"/>
        <v>-0.68421967422093299</v>
      </c>
      <c r="S83" s="70">
        <f t="shared" si="19"/>
        <v>100</v>
      </c>
      <c r="T83" s="26">
        <f t="shared" si="20"/>
        <v>0.8158298606589327</v>
      </c>
      <c r="AN83">
        <v>0.77719640850008853</v>
      </c>
      <c r="AO83">
        <v>1</v>
      </c>
      <c r="AP83">
        <v>1</v>
      </c>
      <c r="AQ83" s="26">
        <f t="shared" si="24"/>
        <v>97</v>
      </c>
      <c r="AR83" s="26">
        <f t="shared" si="25"/>
        <v>61</v>
      </c>
      <c r="AS83" s="26">
        <f t="shared" si="21"/>
        <v>2.0202020202020221E-2</v>
      </c>
      <c r="AT83" s="26">
        <f t="shared" si="22"/>
        <v>0.39603960396039606</v>
      </c>
      <c r="AU83" s="26">
        <f t="shared" si="23"/>
        <v>4.0004000400040264E-3</v>
      </c>
    </row>
    <row r="84" spans="1:47" ht="14.25" x14ac:dyDescent="0.35">
      <c r="A84" s="37">
        <v>8.6</v>
      </c>
      <c r="B84" s="37">
        <v>5.6</v>
      </c>
      <c r="C84" s="37">
        <v>4</v>
      </c>
      <c r="D84" s="37">
        <v>3</v>
      </c>
      <c r="E84" s="38">
        <v>0</v>
      </c>
      <c r="G84">
        <v>9.3000000000000007</v>
      </c>
      <c r="H84">
        <v>6.6</v>
      </c>
      <c r="I84">
        <v>6.3</v>
      </c>
      <c r="J84">
        <v>4.5999999999999996</v>
      </c>
      <c r="K84" s="69">
        <v>2</v>
      </c>
      <c r="L84" s="46">
        <v>0</v>
      </c>
      <c r="M84" s="70">
        <f t="shared" si="13"/>
        <v>2</v>
      </c>
      <c r="N84" s="26">
        <f t="shared" si="14"/>
        <v>1</v>
      </c>
      <c r="O84" s="26">
        <f t="shared" si="15"/>
        <v>0.92611559819851685</v>
      </c>
      <c r="P84" s="69">
        <f t="shared" si="16"/>
        <v>1.8522311963970337</v>
      </c>
      <c r="Q84" s="70">
        <f t="shared" si="17"/>
        <v>0.14776880360296629</v>
      </c>
      <c r="R84" s="69">
        <f t="shared" si="18"/>
        <v>-0.15351243211963664</v>
      </c>
      <c r="S84" s="70">
        <f t="shared" si="19"/>
        <v>100</v>
      </c>
      <c r="T84" s="26">
        <f t="shared" si="20"/>
        <v>0.15955762314165386</v>
      </c>
      <c r="AN84">
        <v>0.78845081039689813</v>
      </c>
      <c r="AO84">
        <v>1</v>
      </c>
      <c r="AP84">
        <v>1</v>
      </c>
      <c r="AQ84" s="26">
        <f t="shared" si="24"/>
        <v>98</v>
      </c>
      <c r="AR84" s="26">
        <f t="shared" si="25"/>
        <v>62</v>
      </c>
      <c r="AS84" s="26">
        <f t="shared" si="21"/>
        <v>1.0101010101010055E-2</v>
      </c>
      <c r="AT84" s="26">
        <f t="shared" si="22"/>
        <v>0.38613861386138615</v>
      </c>
      <c r="AU84" s="26">
        <f t="shared" si="23"/>
        <v>0</v>
      </c>
    </row>
    <row r="85" spans="1:47" ht="14.25" x14ac:dyDescent="0.35">
      <c r="A85" s="37">
        <v>6.4</v>
      </c>
      <c r="B85" s="37">
        <v>2.9</v>
      </c>
      <c r="C85" s="37">
        <v>5</v>
      </c>
      <c r="D85" s="37">
        <v>3.7</v>
      </c>
      <c r="E85" s="38">
        <v>0</v>
      </c>
      <c r="G85">
        <v>9.3000000000000007</v>
      </c>
      <c r="H85">
        <v>7.2</v>
      </c>
      <c r="I85">
        <v>4.5</v>
      </c>
      <c r="J85">
        <v>4.4000000000000004</v>
      </c>
      <c r="K85" s="69">
        <v>2</v>
      </c>
      <c r="L85" s="46">
        <v>0</v>
      </c>
      <c r="M85" s="70">
        <f t="shared" si="13"/>
        <v>2</v>
      </c>
      <c r="N85" s="26">
        <f t="shared" si="14"/>
        <v>1</v>
      </c>
      <c r="O85" s="26">
        <f t="shared" si="15"/>
        <v>0.80159591184771162</v>
      </c>
      <c r="P85" s="69">
        <f t="shared" si="16"/>
        <v>1.6031918236954232</v>
      </c>
      <c r="Q85" s="70">
        <f t="shared" si="17"/>
        <v>0.39680817630457677</v>
      </c>
      <c r="R85" s="69">
        <f t="shared" si="18"/>
        <v>-0.4423012973098428</v>
      </c>
      <c r="S85" s="70">
        <f t="shared" si="19"/>
        <v>100</v>
      </c>
      <c r="T85" s="26">
        <f t="shared" si="20"/>
        <v>0.49502270463171094</v>
      </c>
      <c r="AN85">
        <v>0.80159591184771162</v>
      </c>
      <c r="AO85">
        <v>0</v>
      </c>
      <c r="AP85">
        <v>2</v>
      </c>
      <c r="AQ85" s="26">
        <f t="shared" si="24"/>
        <v>98</v>
      </c>
      <c r="AR85" s="26">
        <f t="shared" si="25"/>
        <v>64</v>
      </c>
      <c r="AS85" s="26">
        <f t="shared" si="21"/>
        <v>1.0101010101010055E-2</v>
      </c>
      <c r="AT85" s="26">
        <f t="shared" si="22"/>
        <v>0.36633663366336633</v>
      </c>
      <c r="AU85" s="26">
        <f t="shared" si="23"/>
        <v>0</v>
      </c>
    </row>
    <row r="86" spans="1:47" ht="14.25" x14ac:dyDescent="0.35">
      <c r="A86" s="37">
        <v>7.7</v>
      </c>
      <c r="B86" s="37">
        <v>7.2</v>
      </c>
      <c r="C86" s="37">
        <v>4.3</v>
      </c>
      <c r="D86" s="37">
        <v>3.9</v>
      </c>
      <c r="E86" s="38">
        <v>1</v>
      </c>
      <c r="G86">
        <v>9.3000000000000007</v>
      </c>
      <c r="H86">
        <v>7.5</v>
      </c>
      <c r="I86">
        <v>5.9</v>
      </c>
      <c r="J86">
        <v>4.0999999999999996</v>
      </c>
      <c r="K86" s="69">
        <v>2</v>
      </c>
      <c r="L86" s="46">
        <v>0</v>
      </c>
      <c r="M86" s="70">
        <f t="shared" si="13"/>
        <v>2</v>
      </c>
      <c r="N86" s="26">
        <f t="shared" si="14"/>
        <v>1</v>
      </c>
      <c r="O86" s="26">
        <f t="shared" si="15"/>
        <v>0.92093168455742891</v>
      </c>
      <c r="P86" s="69">
        <f t="shared" si="16"/>
        <v>1.8418633691148578</v>
      </c>
      <c r="Q86" s="70">
        <f t="shared" si="17"/>
        <v>0.15813663088514218</v>
      </c>
      <c r="R86" s="69">
        <f t="shared" si="18"/>
        <v>-0.16473884153695095</v>
      </c>
      <c r="S86" s="70">
        <f t="shared" si="19"/>
        <v>100</v>
      </c>
      <c r="T86" s="26">
        <f t="shared" si="20"/>
        <v>0.17171374765017203</v>
      </c>
      <c r="AN86">
        <v>0.80483230896220659</v>
      </c>
      <c r="AO86">
        <v>0</v>
      </c>
      <c r="AP86">
        <v>2</v>
      </c>
      <c r="AQ86" s="26">
        <f t="shared" si="24"/>
        <v>98</v>
      </c>
      <c r="AR86" s="26">
        <f t="shared" si="25"/>
        <v>66</v>
      </c>
      <c r="AS86" s="26">
        <f t="shared" si="21"/>
        <v>1.0101010101010055E-2</v>
      </c>
      <c r="AT86" s="26">
        <f t="shared" si="22"/>
        <v>0.34653465346534651</v>
      </c>
      <c r="AU86" s="26">
        <f t="shared" si="23"/>
        <v>0</v>
      </c>
    </row>
    <row r="87" spans="1:47" ht="14.25" x14ac:dyDescent="0.35">
      <c r="A87" s="37">
        <v>7.5</v>
      </c>
      <c r="B87" s="37">
        <v>4.0999999999999996</v>
      </c>
      <c r="C87" s="37">
        <v>4.5</v>
      </c>
      <c r="D87" s="37">
        <v>5.4</v>
      </c>
      <c r="E87" s="38">
        <v>0</v>
      </c>
      <c r="G87">
        <v>9.4</v>
      </c>
      <c r="H87">
        <v>6.5</v>
      </c>
      <c r="I87">
        <v>4.9000000000000004</v>
      </c>
      <c r="J87">
        <v>4.5</v>
      </c>
      <c r="K87" s="69">
        <v>2</v>
      </c>
      <c r="L87" s="46">
        <v>0</v>
      </c>
      <c r="M87" s="70">
        <f t="shared" si="13"/>
        <v>2</v>
      </c>
      <c r="N87" s="26">
        <f t="shared" si="14"/>
        <v>1</v>
      </c>
      <c r="O87" s="26">
        <f t="shared" si="15"/>
        <v>0.80483230896220659</v>
      </c>
      <c r="P87" s="69">
        <f t="shared" si="16"/>
        <v>1.6096646179244132</v>
      </c>
      <c r="Q87" s="70">
        <f t="shared" si="17"/>
        <v>0.39033538207558682</v>
      </c>
      <c r="R87" s="69">
        <f t="shared" si="18"/>
        <v>-0.43424267022338187</v>
      </c>
      <c r="S87" s="70">
        <f t="shared" si="19"/>
        <v>100</v>
      </c>
      <c r="T87" s="26">
        <f t="shared" si="20"/>
        <v>0.4849897024871006</v>
      </c>
      <c r="AN87">
        <v>0.82473331629312185</v>
      </c>
      <c r="AO87">
        <v>0</v>
      </c>
      <c r="AP87">
        <v>2</v>
      </c>
      <c r="AQ87" s="26">
        <f t="shared" si="24"/>
        <v>98</v>
      </c>
      <c r="AR87" s="26">
        <f t="shared" si="25"/>
        <v>68</v>
      </c>
      <c r="AS87" s="26">
        <f t="shared" si="21"/>
        <v>1.0101010101010055E-2</v>
      </c>
      <c r="AT87" s="26">
        <f t="shared" si="22"/>
        <v>0.32673267326732669</v>
      </c>
      <c r="AU87" s="26">
        <f t="shared" si="23"/>
        <v>0</v>
      </c>
    </row>
    <row r="88" spans="1:47" ht="14.25" x14ac:dyDescent="0.35">
      <c r="A88" s="37">
        <v>5</v>
      </c>
      <c r="B88" s="37">
        <v>4.2</v>
      </c>
      <c r="C88" s="37">
        <v>4.9000000000000004</v>
      </c>
      <c r="D88" s="37">
        <v>4.8</v>
      </c>
      <c r="E88" s="38">
        <v>0</v>
      </c>
      <c r="G88">
        <v>9.4</v>
      </c>
      <c r="H88">
        <v>7.3</v>
      </c>
      <c r="I88">
        <v>4.5999999999999996</v>
      </c>
      <c r="J88">
        <v>4.5999999999999996</v>
      </c>
      <c r="K88" s="69">
        <v>2</v>
      </c>
      <c r="L88" s="46">
        <v>0</v>
      </c>
      <c r="M88" s="70">
        <f t="shared" si="13"/>
        <v>2</v>
      </c>
      <c r="N88" s="26">
        <f t="shared" si="14"/>
        <v>1</v>
      </c>
      <c r="O88" s="26">
        <f t="shared" si="15"/>
        <v>0.85113451468789436</v>
      </c>
      <c r="P88" s="69">
        <f t="shared" si="16"/>
        <v>1.7022690293757887</v>
      </c>
      <c r="Q88" s="70">
        <f t="shared" si="17"/>
        <v>0.29773097062421128</v>
      </c>
      <c r="R88" s="69">
        <f t="shared" si="18"/>
        <v>-0.32237019257340377</v>
      </c>
      <c r="S88" s="70">
        <f t="shared" si="19"/>
        <v>100</v>
      </c>
      <c r="T88" s="26">
        <f t="shared" si="20"/>
        <v>0.34980483752722369</v>
      </c>
      <c r="AN88">
        <v>0.84415542242464858</v>
      </c>
      <c r="AO88">
        <v>0</v>
      </c>
      <c r="AP88">
        <v>2</v>
      </c>
      <c r="AQ88" s="26">
        <f t="shared" si="24"/>
        <v>98</v>
      </c>
      <c r="AR88" s="26">
        <f t="shared" si="25"/>
        <v>70</v>
      </c>
      <c r="AS88" s="26">
        <f t="shared" si="21"/>
        <v>1.0101010101010055E-2</v>
      </c>
      <c r="AT88" s="26">
        <f t="shared" si="22"/>
        <v>0.30693069306930698</v>
      </c>
      <c r="AU88" s="26">
        <f t="shared" si="23"/>
        <v>0</v>
      </c>
    </row>
    <row r="89" spans="1:47" ht="14.25" x14ac:dyDescent="0.35">
      <c r="A89" s="37">
        <v>7.7</v>
      </c>
      <c r="B89" s="37">
        <v>7.2</v>
      </c>
      <c r="C89" s="37">
        <v>4.3</v>
      </c>
      <c r="D89" s="37">
        <v>3.9</v>
      </c>
      <c r="E89" s="38">
        <v>1</v>
      </c>
      <c r="G89">
        <v>9.4</v>
      </c>
      <c r="H89">
        <v>7.8</v>
      </c>
      <c r="I89">
        <v>4.7</v>
      </c>
      <c r="J89">
        <v>3.7</v>
      </c>
      <c r="K89" s="69">
        <v>2</v>
      </c>
      <c r="L89" s="46">
        <v>0</v>
      </c>
      <c r="M89" s="70">
        <f t="shared" si="13"/>
        <v>2</v>
      </c>
      <c r="N89" s="26">
        <f t="shared" si="14"/>
        <v>1</v>
      </c>
      <c r="O89" s="26">
        <f t="shared" si="15"/>
        <v>0.82473331629312185</v>
      </c>
      <c r="P89" s="69">
        <f t="shared" si="16"/>
        <v>1.6494666325862437</v>
      </c>
      <c r="Q89" s="70">
        <f t="shared" si="17"/>
        <v>0.35053336741375629</v>
      </c>
      <c r="R89" s="69">
        <f t="shared" si="18"/>
        <v>-0.38539039576599199</v>
      </c>
      <c r="S89" s="70">
        <f t="shared" si="19"/>
        <v>100</v>
      </c>
      <c r="T89" s="26">
        <f t="shared" si="20"/>
        <v>0.42502632122257056</v>
      </c>
      <c r="AN89">
        <v>0.85113451468789436</v>
      </c>
      <c r="AO89">
        <v>0</v>
      </c>
      <c r="AP89">
        <v>2</v>
      </c>
      <c r="AQ89" s="26">
        <f t="shared" si="24"/>
        <v>98</v>
      </c>
      <c r="AR89" s="26">
        <f t="shared" si="25"/>
        <v>72</v>
      </c>
      <c r="AS89" s="26">
        <f t="shared" si="21"/>
        <v>1.0101010101010055E-2</v>
      </c>
      <c r="AT89" s="26">
        <f t="shared" si="22"/>
        <v>0.28712871287128716</v>
      </c>
      <c r="AU89" s="26">
        <f t="shared" si="23"/>
        <v>0</v>
      </c>
    </row>
    <row r="90" spans="1:47" ht="14.25" x14ac:dyDescent="0.35">
      <c r="A90" s="37">
        <v>9.1</v>
      </c>
      <c r="B90" s="37">
        <v>6.2</v>
      </c>
      <c r="C90" s="37">
        <v>4.5999999999999996</v>
      </c>
      <c r="D90" s="37">
        <v>4.3</v>
      </c>
      <c r="E90" s="38">
        <v>0</v>
      </c>
      <c r="G90">
        <v>9.5</v>
      </c>
      <c r="H90">
        <v>6.9</v>
      </c>
      <c r="I90">
        <v>6.6</v>
      </c>
      <c r="J90">
        <v>4.5</v>
      </c>
      <c r="K90" s="69">
        <v>2</v>
      </c>
      <c r="L90" s="46">
        <v>0</v>
      </c>
      <c r="M90" s="70">
        <f t="shared" si="13"/>
        <v>2</v>
      </c>
      <c r="N90" s="26">
        <f t="shared" si="14"/>
        <v>1</v>
      </c>
      <c r="O90" s="26">
        <f t="shared" si="15"/>
        <v>0.95432552664810388</v>
      </c>
      <c r="P90" s="69">
        <f t="shared" si="16"/>
        <v>1.9086510532962078</v>
      </c>
      <c r="Q90" s="70">
        <f t="shared" si="17"/>
        <v>9.1348946703792233E-2</v>
      </c>
      <c r="R90" s="69">
        <f t="shared" si="18"/>
        <v>-9.3500885671137179E-2</v>
      </c>
      <c r="S90" s="70">
        <f t="shared" si="19"/>
        <v>100</v>
      </c>
      <c r="T90" s="26">
        <f t="shared" si="20"/>
        <v>9.572095071651171E-2</v>
      </c>
      <c r="AN90">
        <v>0.89771319339793754</v>
      </c>
      <c r="AO90">
        <v>0</v>
      </c>
      <c r="AP90">
        <v>2</v>
      </c>
      <c r="AQ90" s="26">
        <f t="shared" si="24"/>
        <v>98</v>
      </c>
      <c r="AR90" s="26">
        <f t="shared" si="25"/>
        <v>74</v>
      </c>
      <c r="AS90" s="26">
        <f t="shared" si="21"/>
        <v>1.0101010101010055E-2</v>
      </c>
      <c r="AT90" s="26">
        <f t="shared" si="22"/>
        <v>0.26732673267326734</v>
      </c>
      <c r="AU90" s="26">
        <f t="shared" si="23"/>
        <v>0</v>
      </c>
    </row>
    <row r="91" spans="1:47" ht="14.25" x14ac:dyDescent="0.35">
      <c r="A91" s="37">
        <v>5.5</v>
      </c>
      <c r="B91" s="37">
        <v>5.7</v>
      </c>
      <c r="C91" s="37">
        <v>8.1999999999999993</v>
      </c>
      <c r="D91" s="37">
        <v>6.7</v>
      </c>
      <c r="E91" s="38">
        <v>1</v>
      </c>
      <c r="G91">
        <v>9.6</v>
      </c>
      <c r="H91">
        <v>7.7</v>
      </c>
      <c r="I91">
        <v>5.5</v>
      </c>
      <c r="J91">
        <v>4.5999999999999996</v>
      </c>
      <c r="K91" s="69">
        <v>2</v>
      </c>
      <c r="L91" s="46">
        <v>0</v>
      </c>
      <c r="M91" s="70">
        <f t="shared" si="13"/>
        <v>2</v>
      </c>
      <c r="N91" s="26">
        <f t="shared" si="14"/>
        <v>1</v>
      </c>
      <c r="O91" s="26">
        <f t="shared" si="15"/>
        <v>0.94466950593598575</v>
      </c>
      <c r="P91" s="69">
        <f t="shared" si="16"/>
        <v>1.8893390118719715</v>
      </c>
      <c r="Q91" s="70">
        <f t="shared" si="17"/>
        <v>0.11066098812802849</v>
      </c>
      <c r="R91" s="69">
        <f t="shared" si="18"/>
        <v>-0.11384028365234233</v>
      </c>
      <c r="S91" s="70">
        <f t="shared" si="19"/>
        <v>100</v>
      </c>
      <c r="T91" s="26">
        <f t="shared" si="20"/>
        <v>0.11714254290275279</v>
      </c>
      <c r="AN91">
        <v>0.90967870316651722</v>
      </c>
      <c r="AO91">
        <v>0</v>
      </c>
      <c r="AP91">
        <v>2</v>
      </c>
      <c r="AQ91" s="26">
        <f t="shared" si="24"/>
        <v>98</v>
      </c>
      <c r="AR91" s="26">
        <f t="shared" si="25"/>
        <v>76</v>
      </c>
      <c r="AS91" s="26">
        <f t="shared" si="21"/>
        <v>1.0101010101010055E-2</v>
      </c>
      <c r="AT91" s="26">
        <f t="shared" si="22"/>
        <v>0.24752475247524752</v>
      </c>
      <c r="AU91" s="26">
        <f t="shared" si="23"/>
        <v>0</v>
      </c>
    </row>
    <row r="92" spans="1:47" ht="14.25" x14ac:dyDescent="0.35">
      <c r="A92" s="37">
        <v>9.1</v>
      </c>
      <c r="B92" s="37">
        <v>6.3</v>
      </c>
      <c r="C92" s="37">
        <v>5.4</v>
      </c>
      <c r="D92" s="37">
        <v>3</v>
      </c>
      <c r="E92" s="38">
        <v>1</v>
      </c>
      <c r="G92">
        <v>9.6</v>
      </c>
      <c r="H92">
        <v>8.1999999999999993</v>
      </c>
      <c r="I92">
        <v>7.8</v>
      </c>
      <c r="J92">
        <v>3</v>
      </c>
      <c r="K92" s="69">
        <v>2</v>
      </c>
      <c r="L92" s="46">
        <v>0</v>
      </c>
      <c r="M92" s="70">
        <f t="shared" si="13"/>
        <v>2</v>
      </c>
      <c r="N92" s="26">
        <f t="shared" si="14"/>
        <v>1</v>
      </c>
      <c r="O92" s="26">
        <f t="shared" si="15"/>
        <v>0.97957291807368818</v>
      </c>
      <c r="P92" s="69">
        <f t="shared" si="16"/>
        <v>1.9591458361473764</v>
      </c>
      <c r="Q92" s="70">
        <f t="shared" si="17"/>
        <v>4.0854163852623637E-2</v>
      </c>
      <c r="R92" s="69">
        <f t="shared" si="18"/>
        <v>-4.1277200378013697E-2</v>
      </c>
      <c r="S92" s="70">
        <f t="shared" si="19"/>
        <v>100</v>
      </c>
      <c r="T92" s="26">
        <f t="shared" si="20"/>
        <v>4.1706097727734842E-2</v>
      </c>
      <c r="AN92">
        <v>0.92093168455742891</v>
      </c>
      <c r="AO92">
        <v>0</v>
      </c>
      <c r="AP92">
        <v>2</v>
      </c>
      <c r="AQ92" s="26">
        <f t="shared" si="24"/>
        <v>98</v>
      </c>
      <c r="AR92" s="26">
        <f t="shared" si="25"/>
        <v>78</v>
      </c>
      <c r="AS92" s="26">
        <f t="shared" si="21"/>
        <v>1.0101010101010055E-2</v>
      </c>
      <c r="AT92" s="26">
        <f t="shared" si="22"/>
        <v>0.2277227722772277</v>
      </c>
      <c r="AU92" s="26">
        <f t="shared" si="23"/>
        <v>0</v>
      </c>
    </row>
    <row r="93" spans="1:47" ht="14.25" x14ac:dyDescent="0.35">
      <c r="A93" s="37">
        <v>7.1</v>
      </c>
      <c r="B93" s="37">
        <v>3.3</v>
      </c>
      <c r="C93" s="37">
        <v>4.5</v>
      </c>
      <c r="D93" s="37">
        <v>4</v>
      </c>
      <c r="E93" s="38">
        <v>0</v>
      </c>
      <c r="G93">
        <v>9.6</v>
      </c>
      <c r="H93">
        <v>8.3000000000000007</v>
      </c>
      <c r="I93">
        <v>7.8</v>
      </c>
      <c r="J93">
        <v>3</v>
      </c>
      <c r="K93" s="69">
        <v>2</v>
      </c>
      <c r="L93" s="46">
        <v>0</v>
      </c>
      <c r="M93" s="70">
        <f t="shared" si="13"/>
        <v>2</v>
      </c>
      <c r="N93" s="26">
        <f t="shared" si="14"/>
        <v>1</v>
      </c>
      <c r="O93" s="26">
        <f t="shared" si="15"/>
        <v>0.98076606631694552</v>
      </c>
      <c r="P93" s="69">
        <f t="shared" si="16"/>
        <v>1.961532132633891</v>
      </c>
      <c r="Q93" s="70">
        <f t="shared" si="17"/>
        <v>3.8467867366108965E-2</v>
      </c>
      <c r="R93" s="69">
        <f t="shared" si="18"/>
        <v>-3.8842624725352048E-2</v>
      </c>
      <c r="S93" s="70">
        <f t="shared" si="19"/>
        <v>100</v>
      </c>
      <c r="T93" s="26">
        <f t="shared" si="20"/>
        <v>3.9222265825903525E-2</v>
      </c>
      <c r="AN93">
        <v>0.92290902635890215</v>
      </c>
      <c r="AO93">
        <v>0</v>
      </c>
      <c r="AP93">
        <v>2</v>
      </c>
      <c r="AQ93" s="26">
        <f t="shared" si="24"/>
        <v>98</v>
      </c>
      <c r="AR93" s="26">
        <f t="shared" si="25"/>
        <v>80</v>
      </c>
      <c r="AS93" s="26">
        <f t="shared" si="21"/>
        <v>1.0101010101010055E-2</v>
      </c>
      <c r="AT93" s="26">
        <f t="shared" si="22"/>
        <v>0.20792079207920788</v>
      </c>
      <c r="AU93" s="26">
        <f t="shared" si="23"/>
        <v>0</v>
      </c>
    </row>
    <row r="94" spans="1:47" ht="14.25" x14ac:dyDescent="0.35">
      <c r="A94" s="37">
        <v>9.1999999999999993</v>
      </c>
      <c r="B94" s="37">
        <v>8.4</v>
      </c>
      <c r="C94" s="37">
        <v>4.8</v>
      </c>
      <c r="D94" s="37">
        <v>2.6</v>
      </c>
      <c r="E94" s="38">
        <v>1</v>
      </c>
      <c r="G94">
        <v>9.6999999999999993</v>
      </c>
      <c r="H94">
        <v>5.6</v>
      </c>
      <c r="I94">
        <v>3.3</v>
      </c>
      <c r="J94">
        <v>4.7</v>
      </c>
      <c r="K94" s="69">
        <v>1</v>
      </c>
      <c r="L94" s="46">
        <v>1</v>
      </c>
      <c r="M94" s="70">
        <f t="shared" si="13"/>
        <v>2</v>
      </c>
      <c r="N94" s="26">
        <f t="shared" si="14"/>
        <v>0.5</v>
      </c>
      <c r="O94" s="26">
        <f t="shared" si="15"/>
        <v>0.5040826302861886</v>
      </c>
      <c r="P94" s="69">
        <f t="shared" si="16"/>
        <v>1.0081652605723772</v>
      </c>
      <c r="Q94" s="70">
        <f t="shared" si="17"/>
        <v>0.99183473942762279</v>
      </c>
      <c r="R94" s="69">
        <f t="shared" si="18"/>
        <v>-1.3863610348227473</v>
      </c>
      <c r="S94" s="70">
        <f t="shared" si="19"/>
        <v>50</v>
      </c>
      <c r="T94" s="26">
        <f t="shared" si="20"/>
        <v>1.333518511949441E-4</v>
      </c>
      <c r="AN94">
        <v>0.92611559819851685</v>
      </c>
      <c r="AO94">
        <v>0</v>
      </c>
      <c r="AP94">
        <v>2</v>
      </c>
      <c r="AQ94" s="26">
        <f t="shared" si="24"/>
        <v>98</v>
      </c>
      <c r="AR94" s="26">
        <f t="shared" si="25"/>
        <v>82</v>
      </c>
      <c r="AS94" s="26">
        <f t="shared" si="21"/>
        <v>1.0101010101010055E-2</v>
      </c>
      <c r="AT94" s="26">
        <f t="shared" si="22"/>
        <v>0.18811881188118806</v>
      </c>
      <c r="AU94" s="26">
        <f t="shared" si="23"/>
        <v>1.9001900190018909E-3</v>
      </c>
    </row>
    <row r="95" spans="1:47" ht="14.25" x14ac:dyDescent="0.35">
      <c r="A95" s="37">
        <v>9.3000000000000007</v>
      </c>
      <c r="B95" s="37">
        <v>7.5</v>
      </c>
      <c r="C95" s="37">
        <v>5.9</v>
      </c>
      <c r="D95" s="37">
        <v>4.0999999999999996</v>
      </c>
      <c r="E95" s="38">
        <v>1</v>
      </c>
      <c r="G95">
        <v>9.6999999999999993</v>
      </c>
      <c r="H95">
        <v>5.7</v>
      </c>
      <c r="I95">
        <v>4.7</v>
      </c>
      <c r="J95">
        <v>4.0999999999999996</v>
      </c>
      <c r="K95" s="69">
        <v>0</v>
      </c>
      <c r="L95" s="46">
        <v>2</v>
      </c>
      <c r="M95" s="70">
        <f t="shared" si="13"/>
        <v>2</v>
      </c>
      <c r="N95" s="26">
        <f t="shared" si="14"/>
        <v>0</v>
      </c>
      <c r="O95" s="26">
        <f t="shared" si="15"/>
        <v>0.68127264366333518</v>
      </c>
      <c r="P95" s="69">
        <f t="shared" si="16"/>
        <v>1.3625452873266704</v>
      </c>
      <c r="Q95" s="70">
        <f t="shared" si="17"/>
        <v>0.63745471267332965</v>
      </c>
      <c r="R95" s="69">
        <f t="shared" si="18"/>
        <v>-2.2868384479533663</v>
      </c>
      <c r="S95" s="70">
        <f t="shared" si="19"/>
        <v>0</v>
      </c>
      <c r="T95" s="26">
        <f t="shared" si="20"/>
        <v>4.2749555701376423</v>
      </c>
      <c r="AN95">
        <v>0.92924728457179084</v>
      </c>
      <c r="AO95">
        <v>1</v>
      </c>
      <c r="AP95">
        <v>1</v>
      </c>
      <c r="AQ95" s="26">
        <f t="shared" si="24"/>
        <v>99</v>
      </c>
      <c r="AR95" s="26">
        <f t="shared" si="25"/>
        <v>83</v>
      </c>
      <c r="AS95" s="26">
        <f t="shared" si="21"/>
        <v>0</v>
      </c>
      <c r="AT95" s="26">
        <f t="shared" si="22"/>
        <v>0.17821782178217827</v>
      </c>
      <c r="AU95" s="26">
        <f t="shared" si="23"/>
        <v>0</v>
      </c>
    </row>
    <row r="96" spans="1:47" ht="14.25" x14ac:dyDescent="0.35">
      <c r="A96" s="37">
        <v>9.3000000000000007</v>
      </c>
      <c r="B96" s="37">
        <v>6.4</v>
      </c>
      <c r="C96" s="37">
        <v>5.5</v>
      </c>
      <c r="D96" s="37">
        <v>3.2</v>
      </c>
      <c r="E96" s="38">
        <v>1</v>
      </c>
      <c r="G96">
        <v>9.6999999999999993</v>
      </c>
      <c r="H96">
        <v>7.5</v>
      </c>
      <c r="I96">
        <v>6.1</v>
      </c>
      <c r="J96">
        <v>3.4</v>
      </c>
      <c r="K96" s="69">
        <v>2</v>
      </c>
      <c r="L96" s="46">
        <v>0</v>
      </c>
      <c r="M96" s="70">
        <f t="shared" si="13"/>
        <v>2</v>
      </c>
      <c r="N96" s="26">
        <f t="shared" si="14"/>
        <v>1</v>
      </c>
      <c r="O96" s="26">
        <f t="shared" si="15"/>
        <v>0.92290902635890215</v>
      </c>
      <c r="P96" s="69">
        <f t="shared" si="16"/>
        <v>1.8458180527178043</v>
      </c>
      <c r="Q96" s="70">
        <f t="shared" si="17"/>
        <v>0.1541819472821957</v>
      </c>
      <c r="R96" s="69">
        <f t="shared" si="18"/>
        <v>-0.16044922465674871</v>
      </c>
      <c r="S96" s="70">
        <f t="shared" si="19"/>
        <v>100</v>
      </c>
      <c r="T96" s="26">
        <f t="shared" si="20"/>
        <v>0.16706082926773458</v>
      </c>
      <c r="AN96">
        <v>0.93138565267364892</v>
      </c>
      <c r="AO96">
        <v>0</v>
      </c>
      <c r="AP96">
        <v>2</v>
      </c>
      <c r="AQ96" s="26">
        <f t="shared" si="24"/>
        <v>99</v>
      </c>
      <c r="AR96" s="26">
        <f t="shared" si="25"/>
        <v>85</v>
      </c>
      <c r="AS96" s="26">
        <f t="shared" si="21"/>
        <v>0</v>
      </c>
      <c r="AT96" s="26">
        <f t="shared" si="22"/>
        <v>0.15841584158415845</v>
      </c>
      <c r="AU96" s="26">
        <f t="shared" si="23"/>
        <v>0</v>
      </c>
    </row>
    <row r="97" spans="1:47" ht="14.25" x14ac:dyDescent="0.35">
      <c r="A97" s="37">
        <v>8.6</v>
      </c>
      <c r="B97" s="37">
        <v>6</v>
      </c>
      <c r="C97" s="37">
        <v>5.7</v>
      </c>
      <c r="D97" s="37">
        <v>3.6</v>
      </c>
      <c r="E97" s="38">
        <v>1</v>
      </c>
      <c r="G97">
        <v>9.6999999999999993</v>
      </c>
      <c r="H97">
        <v>7.6</v>
      </c>
      <c r="I97">
        <v>6.1</v>
      </c>
      <c r="J97">
        <v>3.5</v>
      </c>
      <c r="K97" s="69">
        <v>2</v>
      </c>
      <c r="L97" s="46">
        <v>0</v>
      </c>
      <c r="M97" s="70">
        <f t="shared" si="13"/>
        <v>2</v>
      </c>
      <c r="N97" s="26">
        <f t="shared" si="14"/>
        <v>1</v>
      </c>
      <c r="O97" s="26">
        <f t="shared" si="15"/>
        <v>0.93138565267364892</v>
      </c>
      <c r="P97" s="69">
        <f t="shared" si="16"/>
        <v>1.8627713053472978</v>
      </c>
      <c r="Q97" s="70">
        <f t="shared" si="17"/>
        <v>0.13722869465270215</v>
      </c>
      <c r="R97" s="69">
        <f t="shared" si="18"/>
        <v>-0.14216370519251242</v>
      </c>
      <c r="S97" s="70">
        <f t="shared" si="19"/>
        <v>100</v>
      </c>
      <c r="T97" s="26">
        <f t="shared" si="20"/>
        <v>0.14733820975100004</v>
      </c>
      <c r="AN97">
        <v>0.94241639018039358</v>
      </c>
      <c r="AO97">
        <v>0</v>
      </c>
      <c r="AP97">
        <v>4</v>
      </c>
      <c r="AQ97" s="26">
        <f t="shared" si="24"/>
        <v>99</v>
      </c>
      <c r="AR97" s="26">
        <f t="shared" si="25"/>
        <v>89</v>
      </c>
      <c r="AS97" s="26">
        <f t="shared" si="21"/>
        <v>0</v>
      </c>
      <c r="AT97" s="26">
        <f t="shared" si="22"/>
        <v>0.11881188118811881</v>
      </c>
      <c r="AU97" s="26">
        <f t="shared" si="23"/>
        <v>0</v>
      </c>
    </row>
    <row r="98" spans="1:47" ht="14.25" x14ac:dyDescent="0.35">
      <c r="A98" s="37">
        <v>7.4</v>
      </c>
      <c r="B98" s="37">
        <v>4.4000000000000004</v>
      </c>
      <c r="C98" s="37">
        <v>4.8</v>
      </c>
      <c r="D98" s="37">
        <v>5.6</v>
      </c>
      <c r="E98" s="38">
        <v>0</v>
      </c>
      <c r="G98">
        <v>9.9</v>
      </c>
      <c r="H98">
        <v>5.4</v>
      </c>
      <c r="I98">
        <v>4.5</v>
      </c>
      <c r="J98">
        <v>4</v>
      </c>
      <c r="K98" s="69">
        <v>2</v>
      </c>
      <c r="L98" s="46">
        <v>0</v>
      </c>
      <c r="M98" s="70">
        <f t="shared" si="13"/>
        <v>2</v>
      </c>
      <c r="N98" s="26">
        <f t="shared" si="14"/>
        <v>1</v>
      </c>
      <c r="O98" s="26">
        <f t="shared" si="15"/>
        <v>0.62738641564252673</v>
      </c>
      <c r="P98" s="69">
        <f t="shared" si="16"/>
        <v>1.2547728312850535</v>
      </c>
      <c r="Q98" s="70">
        <f t="shared" si="17"/>
        <v>0.74522716871494654</v>
      </c>
      <c r="R98" s="69">
        <f t="shared" si="18"/>
        <v>-0.9323852705777953</v>
      </c>
      <c r="S98" s="70">
        <f t="shared" si="19"/>
        <v>100</v>
      </c>
      <c r="T98" s="26">
        <f t="shared" si="20"/>
        <v>1.187828027726318</v>
      </c>
      <c r="AN98">
        <v>0.94466950593598575</v>
      </c>
      <c r="AO98">
        <v>0</v>
      </c>
      <c r="AP98">
        <v>2</v>
      </c>
      <c r="AQ98" s="26">
        <f t="shared" si="24"/>
        <v>99</v>
      </c>
      <c r="AR98" s="26">
        <f t="shared" si="25"/>
        <v>91</v>
      </c>
      <c r="AS98" s="26">
        <f t="shared" si="21"/>
        <v>0</v>
      </c>
      <c r="AT98" s="26">
        <f t="shared" si="22"/>
        <v>9.9009900990098987E-2</v>
      </c>
      <c r="AU98" s="26">
        <f t="shared" si="23"/>
        <v>0</v>
      </c>
    </row>
    <row r="99" spans="1:47" ht="14.25" x14ac:dyDescent="0.35">
      <c r="A99" s="37">
        <v>8.6999999999999993</v>
      </c>
      <c r="B99" s="37">
        <v>6.1</v>
      </c>
      <c r="C99" s="37">
        <v>2.9</v>
      </c>
      <c r="D99" s="37">
        <v>2.9</v>
      </c>
      <c r="E99" s="38">
        <v>1</v>
      </c>
      <c r="G99">
        <v>9.9</v>
      </c>
      <c r="H99">
        <v>5.8</v>
      </c>
      <c r="I99">
        <v>3.5</v>
      </c>
      <c r="J99">
        <v>4.9000000000000004</v>
      </c>
      <c r="K99" s="69">
        <v>2</v>
      </c>
      <c r="L99" s="46">
        <v>0</v>
      </c>
      <c r="M99" s="70">
        <f t="shared" si="13"/>
        <v>2</v>
      </c>
      <c r="N99" s="26">
        <f t="shared" si="14"/>
        <v>1</v>
      </c>
      <c r="O99" s="26">
        <f t="shared" si="15"/>
        <v>0.64160526338009483</v>
      </c>
      <c r="P99" s="69">
        <f t="shared" si="16"/>
        <v>1.2832105267601897</v>
      </c>
      <c r="Q99" s="70">
        <f t="shared" si="17"/>
        <v>0.71678947323981035</v>
      </c>
      <c r="R99" s="69">
        <f t="shared" si="18"/>
        <v>-0.88756403788177862</v>
      </c>
      <c r="S99" s="70">
        <f t="shared" si="19"/>
        <v>100</v>
      </c>
      <c r="T99" s="26">
        <f t="shared" si="20"/>
        <v>1.1171814106755162</v>
      </c>
      <c r="AN99">
        <v>0.95403477149274063</v>
      </c>
      <c r="AO99">
        <v>0</v>
      </c>
      <c r="AP99">
        <v>2</v>
      </c>
      <c r="AQ99" s="26">
        <f t="shared" si="24"/>
        <v>99</v>
      </c>
      <c r="AR99" s="26">
        <f t="shared" si="25"/>
        <v>93</v>
      </c>
      <c r="AS99" s="26">
        <f t="shared" si="21"/>
        <v>0</v>
      </c>
      <c r="AT99" s="26">
        <f t="shared" si="22"/>
        <v>7.9207920792079167E-2</v>
      </c>
      <c r="AU99" s="26">
        <f t="shared" si="23"/>
        <v>0</v>
      </c>
    </row>
    <row r="100" spans="1:47" ht="14.25" x14ac:dyDescent="0.35">
      <c r="A100" s="37">
        <v>7.8</v>
      </c>
      <c r="B100" s="37">
        <v>5.3</v>
      </c>
      <c r="C100" s="37">
        <v>7.1</v>
      </c>
      <c r="D100" s="37">
        <v>4.9000000000000004</v>
      </c>
      <c r="E100" s="38">
        <v>1</v>
      </c>
      <c r="G100">
        <v>9.9</v>
      </c>
      <c r="H100">
        <v>5.9</v>
      </c>
      <c r="I100">
        <v>4.8</v>
      </c>
      <c r="J100">
        <v>4.3</v>
      </c>
      <c r="K100" s="69">
        <v>1</v>
      </c>
      <c r="L100" s="46">
        <v>1</v>
      </c>
      <c r="M100" s="70">
        <f t="shared" si="13"/>
        <v>2</v>
      </c>
      <c r="N100" s="26">
        <f t="shared" si="14"/>
        <v>0.5</v>
      </c>
      <c r="O100" s="26">
        <f t="shared" si="15"/>
        <v>0.77719640850008853</v>
      </c>
      <c r="P100" s="69">
        <f t="shared" si="16"/>
        <v>1.5543928170001771</v>
      </c>
      <c r="Q100" s="70">
        <f t="shared" si="17"/>
        <v>0.44560718299982294</v>
      </c>
      <c r="R100" s="69">
        <f t="shared" si="18"/>
        <v>-1.75352683378598</v>
      </c>
      <c r="S100" s="70">
        <f t="shared" si="19"/>
        <v>50</v>
      </c>
      <c r="T100" s="26">
        <f t="shared" si="20"/>
        <v>0.88746701736770395</v>
      </c>
      <c r="AN100">
        <v>0.95432552664810388</v>
      </c>
      <c r="AO100">
        <v>0</v>
      </c>
      <c r="AP100">
        <v>2</v>
      </c>
      <c r="AQ100" s="26">
        <f t="shared" si="24"/>
        <v>99</v>
      </c>
      <c r="AR100" s="26">
        <f t="shared" si="25"/>
        <v>95</v>
      </c>
      <c r="AS100" s="26">
        <f t="shared" si="21"/>
        <v>0</v>
      </c>
      <c r="AT100" s="26">
        <f t="shared" si="22"/>
        <v>5.9405940594059459E-2</v>
      </c>
      <c r="AU100" s="26">
        <f t="shared" si="23"/>
        <v>0</v>
      </c>
    </row>
    <row r="101" spans="1:47" ht="14.25" x14ac:dyDescent="0.35">
      <c r="A101" s="37">
        <v>7.9</v>
      </c>
      <c r="B101" s="37">
        <v>4.2</v>
      </c>
      <c r="C101" s="37">
        <v>4.8</v>
      </c>
      <c r="D101" s="37">
        <v>5.4</v>
      </c>
      <c r="E101" s="38">
        <v>1</v>
      </c>
      <c r="G101">
        <v>9.9</v>
      </c>
      <c r="H101">
        <v>7</v>
      </c>
      <c r="I101">
        <v>6.7</v>
      </c>
      <c r="J101">
        <v>3.4</v>
      </c>
      <c r="K101" s="69">
        <v>4</v>
      </c>
      <c r="L101" s="46">
        <v>0</v>
      </c>
      <c r="M101" s="70">
        <f t="shared" si="13"/>
        <v>4</v>
      </c>
      <c r="N101" s="26">
        <f t="shared" si="14"/>
        <v>1</v>
      </c>
      <c r="O101" s="26">
        <f t="shared" si="15"/>
        <v>0.94241639018039358</v>
      </c>
      <c r="P101" s="69">
        <f t="shared" si="16"/>
        <v>3.7696655607215743</v>
      </c>
      <c r="Q101" s="70">
        <f t="shared" si="17"/>
        <v>0.23033443927842567</v>
      </c>
      <c r="R101" s="69">
        <f t="shared" si="18"/>
        <v>-0.23723229711571683</v>
      </c>
      <c r="S101" s="70">
        <f t="shared" si="19"/>
        <v>100</v>
      </c>
      <c r="T101" s="26">
        <f t="shared" si="20"/>
        <v>0.24440835460675295</v>
      </c>
      <c r="AN101">
        <v>0.95856023003179081</v>
      </c>
      <c r="AO101">
        <v>0</v>
      </c>
      <c r="AP101">
        <v>2</v>
      </c>
      <c r="AQ101" s="26">
        <f t="shared" si="24"/>
        <v>99</v>
      </c>
      <c r="AR101" s="26">
        <f t="shared" si="25"/>
        <v>97</v>
      </c>
      <c r="AS101" s="26">
        <f t="shared" si="21"/>
        <v>0</v>
      </c>
      <c r="AT101" s="26">
        <f t="shared" si="22"/>
        <v>3.9603960396039639E-2</v>
      </c>
      <c r="AU101" s="26">
        <f t="shared" si="23"/>
        <v>0</v>
      </c>
    </row>
    <row r="102" spans="1:47" ht="14.25" x14ac:dyDescent="0.35">
      <c r="A102" s="37">
        <v>7.6</v>
      </c>
      <c r="B102" s="37">
        <v>4.2</v>
      </c>
      <c r="C102" s="37">
        <v>4.5999999999999996</v>
      </c>
      <c r="D102" s="37">
        <v>5.5</v>
      </c>
      <c r="E102" s="38">
        <v>0</v>
      </c>
      <c r="G102">
        <v>10</v>
      </c>
      <c r="H102">
        <v>5.4</v>
      </c>
      <c r="I102">
        <v>4.5</v>
      </c>
      <c r="J102">
        <v>4</v>
      </c>
      <c r="K102" s="71">
        <v>1</v>
      </c>
      <c r="L102" s="72">
        <v>1</v>
      </c>
      <c r="M102" s="70">
        <f t="shared" si="13"/>
        <v>2</v>
      </c>
      <c r="N102" s="26">
        <f t="shared" si="14"/>
        <v>0.5</v>
      </c>
      <c r="O102" s="26">
        <f t="shared" si="15"/>
        <v>0.64615162207047949</v>
      </c>
      <c r="P102" s="69">
        <f t="shared" si="16"/>
        <v>1.292303244140959</v>
      </c>
      <c r="Q102" s="70">
        <f t="shared" si="17"/>
        <v>0.70769675585904102</v>
      </c>
      <c r="R102" s="69">
        <f t="shared" si="18"/>
        <v>-1.4756078621852224</v>
      </c>
      <c r="S102" s="70">
        <f t="shared" si="19"/>
        <v>50</v>
      </c>
      <c r="T102" s="26">
        <f t="shared" si="20"/>
        <v>0.1868467839955481</v>
      </c>
      <c r="AN102">
        <v>0.97957291807368818</v>
      </c>
      <c r="AO102">
        <v>0</v>
      </c>
      <c r="AP102">
        <v>2</v>
      </c>
      <c r="AQ102" s="26">
        <f t="shared" si="24"/>
        <v>99</v>
      </c>
      <c r="AR102" s="26">
        <f t="shared" si="25"/>
        <v>99</v>
      </c>
      <c r="AS102" s="26">
        <f t="shared" si="21"/>
        <v>0</v>
      </c>
      <c r="AT102" s="26">
        <f t="shared" si="22"/>
        <v>1.980198019801982E-2</v>
      </c>
      <c r="AU102" s="26">
        <f t="shared" si="23"/>
        <v>0</v>
      </c>
    </row>
    <row r="103" spans="1:47" ht="14.25" x14ac:dyDescent="0.35">
      <c r="A103" s="37">
        <v>9.1999999999999993</v>
      </c>
      <c r="B103" s="37">
        <v>6.5</v>
      </c>
      <c r="C103" s="37">
        <v>6.2</v>
      </c>
      <c r="D103" s="37">
        <v>4.5999999999999996</v>
      </c>
      <c r="E103" s="38">
        <v>1</v>
      </c>
      <c r="G103" s="65"/>
      <c r="H103" s="65"/>
      <c r="I103" s="65"/>
      <c r="J103" s="65"/>
      <c r="K103" s="65">
        <f>SUM(K4:K102)</f>
        <v>101</v>
      </c>
      <c r="L103" s="65">
        <f>SUM(L4:L102)</f>
        <v>99</v>
      </c>
      <c r="M103" s="75">
        <f>SUM(M4:M102)</f>
        <v>200</v>
      </c>
      <c r="N103" s="75"/>
      <c r="O103" s="75"/>
      <c r="P103" s="75">
        <f>SUM(P4:P102)</f>
        <v>101</v>
      </c>
      <c r="Q103" s="75">
        <f>SUM(Q4:Q102)</f>
        <v>99</v>
      </c>
      <c r="R103" s="75">
        <f>SUM(R4:R102)</f>
        <v>-97.874448337572318</v>
      </c>
      <c r="S103" s="75">
        <f>SUMPRODUCT(S4:S102,M4:M102)/M103</f>
        <v>76.5</v>
      </c>
      <c r="T103" s="75">
        <f>SUM(T4:T102)</f>
        <v>92.524244592926834</v>
      </c>
      <c r="AN103" s="81">
        <v>0.98076606631694552</v>
      </c>
      <c r="AO103" s="81">
        <v>0</v>
      </c>
      <c r="AP103" s="81">
        <v>2</v>
      </c>
      <c r="AQ103" s="81">
        <f t="shared" si="24"/>
        <v>99</v>
      </c>
      <c r="AR103" s="81">
        <f t="shared" si="25"/>
        <v>101</v>
      </c>
      <c r="AS103" s="81">
        <f t="shared" si="21"/>
        <v>0</v>
      </c>
      <c r="AT103" s="81">
        <f t="shared" si="22"/>
        <v>0</v>
      </c>
      <c r="AU103" s="81">
        <f t="shared" si="23"/>
        <v>0</v>
      </c>
    </row>
    <row r="104" spans="1:47" ht="14.25" x14ac:dyDescent="0.35">
      <c r="A104" s="37">
        <v>7.7</v>
      </c>
      <c r="B104" s="37">
        <v>5.2</v>
      </c>
      <c r="C104" s="37">
        <v>7</v>
      </c>
      <c r="D104" s="37">
        <v>4.7</v>
      </c>
      <c r="E104" s="38">
        <v>1</v>
      </c>
      <c r="AU104">
        <f>SUM(AU4:AU103)</f>
        <v>0.84328432843284318</v>
      </c>
    </row>
    <row r="105" spans="1:47" ht="14.25" x14ac:dyDescent="0.35">
      <c r="A105" s="37">
        <v>9.5</v>
      </c>
      <c r="B105" s="37">
        <v>6.9</v>
      </c>
      <c r="C105" s="37">
        <v>6.6</v>
      </c>
      <c r="D105" s="37">
        <v>4.5</v>
      </c>
      <c r="E105" s="38">
        <v>1</v>
      </c>
    </row>
    <row r="106" spans="1:47" ht="14.25" x14ac:dyDescent="0.35">
      <c r="A106" s="37">
        <v>6.5</v>
      </c>
      <c r="B106" s="37">
        <v>6.3</v>
      </c>
      <c r="C106" s="37">
        <v>6</v>
      </c>
      <c r="D106" s="37">
        <v>5.6</v>
      </c>
      <c r="E106" s="38">
        <v>1</v>
      </c>
    </row>
    <row r="107" spans="1:47" ht="14.25" x14ac:dyDescent="0.35">
      <c r="A107" s="37">
        <v>8.3000000000000007</v>
      </c>
      <c r="B107" s="37">
        <v>4.5999999999999996</v>
      </c>
      <c r="C107" s="37">
        <v>5.2</v>
      </c>
      <c r="D107" s="37">
        <v>5.8</v>
      </c>
      <c r="E107" s="38">
        <v>1</v>
      </c>
    </row>
    <row r="108" spans="1:47" ht="14.25" x14ac:dyDescent="0.35">
      <c r="A108" s="37">
        <v>9.6</v>
      </c>
      <c r="B108" s="37">
        <v>7.7</v>
      </c>
      <c r="C108" s="37">
        <v>5.5</v>
      </c>
      <c r="D108" s="37">
        <v>4.5999999999999996</v>
      </c>
      <c r="E108" s="38">
        <v>1</v>
      </c>
    </row>
    <row r="109" spans="1:47" ht="14.25" x14ac:dyDescent="0.35">
      <c r="A109" s="37">
        <v>5.9</v>
      </c>
      <c r="B109" s="37">
        <v>5.9</v>
      </c>
      <c r="C109" s="37">
        <v>6.2</v>
      </c>
      <c r="D109" s="37">
        <v>7.5</v>
      </c>
      <c r="E109" s="38">
        <v>1</v>
      </c>
    </row>
    <row r="110" spans="1:47" ht="14.25" x14ac:dyDescent="0.35">
      <c r="A110" s="37">
        <v>8.6999999999999993</v>
      </c>
      <c r="B110" s="37">
        <v>7.4</v>
      </c>
      <c r="C110" s="37">
        <v>4.8</v>
      </c>
      <c r="D110" s="37">
        <v>3.5</v>
      </c>
      <c r="E110" s="38">
        <v>1</v>
      </c>
    </row>
    <row r="111" spans="1:47" ht="14.25" x14ac:dyDescent="0.35">
      <c r="A111" s="37">
        <v>6.7</v>
      </c>
      <c r="B111" s="37">
        <v>6.3</v>
      </c>
      <c r="C111" s="37">
        <v>4.5</v>
      </c>
      <c r="D111" s="37">
        <v>2.6</v>
      </c>
      <c r="E111" s="38">
        <v>0</v>
      </c>
    </row>
    <row r="112" spans="1:47" ht="14.25" x14ac:dyDescent="0.35">
      <c r="A112" s="37">
        <v>9.6999999999999993</v>
      </c>
      <c r="B112" s="37">
        <v>7.5</v>
      </c>
      <c r="C112" s="37">
        <v>6.1</v>
      </c>
      <c r="D112" s="37">
        <v>3.4</v>
      </c>
      <c r="E112" s="38">
        <v>1</v>
      </c>
    </row>
    <row r="113" spans="1:5" ht="14.25" x14ac:dyDescent="0.35">
      <c r="A113" s="37">
        <v>8.8000000000000007</v>
      </c>
      <c r="B113" s="37">
        <v>8.1</v>
      </c>
      <c r="C113" s="37">
        <v>4.5</v>
      </c>
      <c r="D113" s="37">
        <v>2.2999999999999998</v>
      </c>
      <c r="E113" s="38">
        <v>0</v>
      </c>
    </row>
    <row r="114" spans="1:5" ht="14.25" x14ac:dyDescent="0.35">
      <c r="A114" s="37">
        <v>8.1999999999999993</v>
      </c>
      <c r="B114" s="37">
        <v>4.9000000000000004</v>
      </c>
      <c r="C114" s="37">
        <v>5</v>
      </c>
      <c r="D114" s="37">
        <v>6.9</v>
      </c>
      <c r="E114" s="38">
        <v>1</v>
      </c>
    </row>
    <row r="115" spans="1:5" ht="14.25" x14ac:dyDescent="0.35">
      <c r="A115" s="37">
        <v>8.9</v>
      </c>
      <c r="B115" s="37">
        <v>5.0999999999999996</v>
      </c>
      <c r="C115" s="37">
        <v>6.9</v>
      </c>
      <c r="D115" s="37">
        <v>5.9</v>
      </c>
      <c r="E115" s="38">
        <v>1</v>
      </c>
    </row>
    <row r="116" spans="1:5" ht="14.25" x14ac:dyDescent="0.35">
      <c r="A116" s="37">
        <v>8.4</v>
      </c>
      <c r="B116" s="37">
        <v>4.7</v>
      </c>
      <c r="C116" s="37">
        <v>5.9</v>
      </c>
      <c r="D116" s="37">
        <v>5</v>
      </c>
      <c r="E116" s="38">
        <v>1</v>
      </c>
    </row>
    <row r="117" spans="1:5" ht="14.25" x14ac:dyDescent="0.35">
      <c r="A117" s="37">
        <v>7.7</v>
      </c>
      <c r="B117" s="37">
        <v>5.2</v>
      </c>
      <c r="C117" s="37">
        <v>7</v>
      </c>
      <c r="D117" s="37">
        <v>4.7</v>
      </c>
      <c r="E117" s="38">
        <v>0</v>
      </c>
    </row>
    <row r="118" spans="1:5" ht="14.25" x14ac:dyDescent="0.35">
      <c r="A118" s="37">
        <v>9.1999999999999993</v>
      </c>
      <c r="B118" s="37">
        <v>6.5</v>
      </c>
      <c r="C118" s="37">
        <v>6.2</v>
      </c>
      <c r="D118" s="37">
        <v>4.5999999999999996</v>
      </c>
      <c r="E118" s="38">
        <v>1</v>
      </c>
    </row>
    <row r="119" spans="1:5" ht="14.25" x14ac:dyDescent="0.35">
      <c r="A119" s="37">
        <v>7.3</v>
      </c>
      <c r="B119" s="37">
        <v>5.2</v>
      </c>
      <c r="C119" s="37">
        <v>6.1</v>
      </c>
      <c r="D119" s="37">
        <v>3.3</v>
      </c>
      <c r="E119" s="38">
        <v>0</v>
      </c>
    </row>
    <row r="120" spans="1:5" ht="14.25" x14ac:dyDescent="0.35">
      <c r="A120" s="37">
        <v>9</v>
      </c>
      <c r="B120" s="37">
        <v>4.8</v>
      </c>
      <c r="C120" s="37">
        <v>5</v>
      </c>
      <c r="D120" s="37">
        <v>3.9</v>
      </c>
      <c r="E120" s="38">
        <v>1</v>
      </c>
    </row>
    <row r="121" spans="1:5" ht="14.25" x14ac:dyDescent="0.35">
      <c r="A121" s="37">
        <v>8.1</v>
      </c>
      <c r="B121" s="37">
        <v>5.0999999999999996</v>
      </c>
      <c r="C121" s="37">
        <v>3.8</v>
      </c>
      <c r="D121" s="37">
        <v>3.5</v>
      </c>
      <c r="E121" s="38">
        <v>0</v>
      </c>
    </row>
    <row r="122" spans="1:5" ht="14.25" x14ac:dyDescent="0.35">
      <c r="A122" s="37">
        <v>7.4</v>
      </c>
      <c r="B122" s="37">
        <v>7.2</v>
      </c>
      <c r="C122" s="37">
        <v>6.9</v>
      </c>
      <c r="D122" s="37">
        <v>6.5</v>
      </c>
      <c r="E122" s="38">
        <v>1</v>
      </c>
    </row>
    <row r="123" spans="1:5" ht="14.25" x14ac:dyDescent="0.35">
      <c r="A123" s="37">
        <v>7.9</v>
      </c>
      <c r="B123" s="37">
        <v>4.2</v>
      </c>
      <c r="C123" s="37">
        <v>4.8</v>
      </c>
      <c r="D123" s="37">
        <v>5.4</v>
      </c>
      <c r="E123" s="38">
        <v>0</v>
      </c>
    </row>
    <row r="124" spans="1:5" ht="14.25" x14ac:dyDescent="0.35">
      <c r="A124" s="37">
        <v>7.7</v>
      </c>
      <c r="B124" s="37">
        <v>4.7</v>
      </c>
      <c r="C124" s="37">
        <v>3.4</v>
      </c>
      <c r="D124" s="37">
        <v>3.1</v>
      </c>
      <c r="E124" s="38">
        <v>0</v>
      </c>
    </row>
    <row r="125" spans="1:5" ht="14.25" x14ac:dyDescent="0.35">
      <c r="A125" s="37">
        <v>9.4</v>
      </c>
      <c r="B125" s="37">
        <v>7.3</v>
      </c>
      <c r="C125" s="37">
        <v>4.5999999999999996</v>
      </c>
      <c r="D125" s="37">
        <v>4.5999999999999996</v>
      </c>
      <c r="E125" s="38">
        <v>1</v>
      </c>
    </row>
    <row r="126" spans="1:5" ht="14.25" x14ac:dyDescent="0.35">
      <c r="A126" s="37">
        <v>7.2</v>
      </c>
      <c r="B126" s="37">
        <v>3.4</v>
      </c>
      <c r="C126" s="37">
        <v>4.7</v>
      </c>
      <c r="D126" s="37">
        <v>4.0999999999999996</v>
      </c>
      <c r="E126" s="38">
        <v>0</v>
      </c>
    </row>
    <row r="127" spans="1:5" ht="14.25" x14ac:dyDescent="0.35">
      <c r="A127" s="37">
        <v>8.3000000000000007</v>
      </c>
      <c r="B127" s="37">
        <v>6.1</v>
      </c>
      <c r="C127" s="37">
        <v>6.1</v>
      </c>
      <c r="D127" s="37">
        <v>2.9</v>
      </c>
      <c r="E127" s="38">
        <v>1</v>
      </c>
    </row>
    <row r="128" spans="1:5" ht="14.25" x14ac:dyDescent="0.35">
      <c r="A128" s="37">
        <v>7.9</v>
      </c>
      <c r="B128" s="37">
        <v>6.9</v>
      </c>
      <c r="C128" s="37">
        <v>5.8</v>
      </c>
      <c r="D128" s="37">
        <v>4.2</v>
      </c>
      <c r="E128" s="38">
        <v>0</v>
      </c>
    </row>
    <row r="129" spans="1:5" ht="14.25" x14ac:dyDescent="0.35">
      <c r="A129" s="37">
        <v>7.3</v>
      </c>
      <c r="B129" s="37">
        <v>5.2</v>
      </c>
      <c r="C129" s="37">
        <v>6.1</v>
      </c>
      <c r="D129" s="37">
        <v>3.3</v>
      </c>
      <c r="E129" s="38">
        <v>0</v>
      </c>
    </row>
    <row r="130" spans="1:5" ht="14.25" x14ac:dyDescent="0.35">
      <c r="A130" s="37">
        <v>9.6</v>
      </c>
      <c r="B130" s="37">
        <v>8.1999999999999993</v>
      </c>
      <c r="C130" s="37">
        <v>7.8</v>
      </c>
      <c r="D130" s="37">
        <v>3</v>
      </c>
      <c r="E130" s="38">
        <v>1</v>
      </c>
    </row>
    <row r="131" spans="1:5" ht="14.25" x14ac:dyDescent="0.35">
      <c r="A131" s="37">
        <v>8.3000000000000007</v>
      </c>
      <c r="B131" s="37">
        <v>5.7</v>
      </c>
      <c r="C131" s="37">
        <v>2.5</v>
      </c>
      <c r="D131" s="37">
        <v>2.5</v>
      </c>
      <c r="E131" s="38">
        <v>0</v>
      </c>
    </row>
    <row r="132" spans="1:5" ht="14.25" x14ac:dyDescent="0.35">
      <c r="A132" s="37">
        <v>8.6</v>
      </c>
      <c r="B132" s="37">
        <v>7.3</v>
      </c>
      <c r="C132" s="37">
        <v>4.7</v>
      </c>
      <c r="D132" s="37">
        <v>3.4</v>
      </c>
      <c r="E132" s="38">
        <v>0</v>
      </c>
    </row>
    <row r="133" spans="1:5" ht="14.25" x14ac:dyDescent="0.35">
      <c r="A133" s="37">
        <v>8</v>
      </c>
      <c r="B133" s="37">
        <v>7.7</v>
      </c>
      <c r="C133" s="37">
        <v>3</v>
      </c>
      <c r="D133" s="37">
        <v>4.2</v>
      </c>
      <c r="E133" s="38">
        <v>0</v>
      </c>
    </row>
    <row r="134" spans="1:5" ht="14.25" x14ac:dyDescent="0.35">
      <c r="A134" s="37">
        <v>6.4</v>
      </c>
      <c r="B134" s="37">
        <v>2.9</v>
      </c>
      <c r="C134" s="37">
        <v>5</v>
      </c>
      <c r="D134" s="37">
        <v>3.7</v>
      </c>
      <c r="E134" s="38">
        <v>0</v>
      </c>
    </row>
    <row r="135" spans="1:5" ht="14.25" x14ac:dyDescent="0.35">
      <c r="A135" s="37">
        <v>6.6</v>
      </c>
      <c r="B135" s="37">
        <v>5.3</v>
      </c>
      <c r="C135" s="37">
        <v>6.6</v>
      </c>
      <c r="D135" s="37">
        <v>4.0999999999999996</v>
      </c>
      <c r="E135" s="38">
        <v>0</v>
      </c>
    </row>
    <row r="136" spans="1:5" ht="14.25" x14ac:dyDescent="0.35">
      <c r="A136" s="37">
        <v>7.6</v>
      </c>
      <c r="B136" s="37">
        <v>7.1</v>
      </c>
      <c r="C136" s="37">
        <v>4.2</v>
      </c>
      <c r="D136" s="37">
        <v>3.8</v>
      </c>
      <c r="E136" s="38">
        <v>1</v>
      </c>
    </row>
    <row r="137" spans="1:5" ht="14.25" x14ac:dyDescent="0.35">
      <c r="A137" s="37">
        <v>9.4</v>
      </c>
      <c r="B137" s="37">
        <v>7.8</v>
      </c>
      <c r="C137" s="37">
        <v>4.7</v>
      </c>
      <c r="D137" s="37">
        <v>3.7</v>
      </c>
      <c r="E137" s="38">
        <v>1</v>
      </c>
    </row>
    <row r="138" spans="1:5" ht="14.25" x14ac:dyDescent="0.35">
      <c r="A138" s="37">
        <v>8.3000000000000007</v>
      </c>
      <c r="B138" s="37">
        <v>5.7</v>
      </c>
      <c r="C138" s="37">
        <v>2.5</v>
      </c>
      <c r="D138" s="37">
        <v>2.5</v>
      </c>
      <c r="E138" s="38">
        <v>0</v>
      </c>
    </row>
    <row r="139" spans="1:5" ht="14.25" x14ac:dyDescent="0.35">
      <c r="A139" s="37">
        <v>7.8</v>
      </c>
      <c r="B139" s="37">
        <v>5.3</v>
      </c>
      <c r="C139" s="37">
        <v>7.1</v>
      </c>
      <c r="D139" s="37">
        <v>4.9000000000000004</v>
      </c>
      <c r="E139" s="38">
        <v>0</v>
      </c>
    </row>
    <row r="140" spans="1:5" ht="14.25" x14ac:dyDescent="0.35">
      <c r="A140" s="37">
        <v>7.1</v>
      </c>
      <c r="B140" s="37">
        <v>3.3</v>
      </c>
      <c r="C140" s="37">
        <v>4.5</v>
      </c>
      <c r="D140" s="37">
        <v>4</v>
      </c>
      <c r="E140" s="38">
        <v>0</v>
      </c>
    </row>
    <row r="141" spans="1:5" ht="14.25" x14ac:dyDescent="0.35">
      <c r="A141" s="37">
        <v>7.6</v>
      </c>
      <c r="B141" s="37">
        <v>4.5999999999999996</v>
      </c>
      <c r="C141" s="37">
        <v>5</v>
      </c>
      <c r="D141" s="37">
        <v>5.8</v>
      </c>
      <c r="E141" s="38">
        <v>0</v>
      </c>
    </row>
    <row r="142" spans="1:5" ht="14.25" x14ac:dyDescent="0.35">
      <c r="A142" s="37">
        <v>5.6</v>
      </c>
      <c r="B142" s="37">
        <v>5.7</v>
      </c>
      <c r="C142" s="37">
        <v>5.6</v>
      </c>
      <c r="D142" s="37">
        <v>6</v>
      </c>
      <c r="E142" s="38">
        <v>0</v>
      </c>
    </row>
    <row r="143" spans="1:5" ht="14.25" x14ac:dyDescent="0.35">
      <c r="A143" s="37">
        <v>9.9</v>
      </c>
      <c r="B143" s="37">
        <v>5.8</v>
      </c>
      <c r="C143" s="37">
        <v>3.5</v>
      </c>
      <c r="D143" s="37">
        <v>4.9000000000000004</v>
      </c>
      <c r="E143" s="38">
        <v>1</v>
      </c>
    </row>
    <row r="144" spans="1:5" ht="14.25" x14ac:dyDescent="0.35">
      <c r="A144" s="37">
        <v>9.1999999999999993</v>
      </c>
      <c r="B144" s="37">
        <v>7.4</v>
      </c>
      <c r="C144" s="37">
        <v>5.8</v>
      </c>
      <c r="D144" s="37">
        <v>4</v>
      </c>
      <c r="E144" s="38">
        <v>1</v>
      </c>
    </row>
    <row r="145" spans="1:5" ht="14.25" x14ac:dyDescent="0.35">
      <c r="A145" s="37">
        <v>9.1</v>
      </c>
      <c r="B145" s="37">
        <v>7.5</v>
      </c>
      <c r="C145" s="37">
        <v>4.5</v>
      </c>
      <c r="D145" s="37">
        <v>3.4</v>
      </c>
      <c r="E145" s="38">
        <v>0</v>
      </c>
    </row>
    <row r="146" spans="1:5" ht="14.25" x14ac:dyDescent="0.35">
      <c r="A146" s="37">
        <v>9.9</v>
      </c>
      <c r="B146" s="37">
        <v>5.4</v>
      </c>
      <c r="C146" s="37">
        <v>4.5</v>
      </c>
      <c r="D146" s="37">
        <v>4</v>
      </c>
      <c r="E146" s="38">
        <v>1</v>
      </c>
    </row>
    <row r="147" spans="1:5" ht="14.25" x14ac:dyDescent="0.35">
      <c r="A147" s="37">
        <v>9.9</v>
      </c>
      <c r="B147" s="37">
        <v>5.4</v>
      </c>
      <c r="C147" s="37">
        <v>4.5</v>
      </c>
      <c r="D147" s="37">
        <v>4</v>
      </c>
      <c r="E147" s="38">
        <v>1</v>
      </c>
    </row>
    <row r="148" spans="1:5" ht="14.25" x14ac:dyDescent="0.35">
      <c r="A148" s="37">
        <v>6.6</v>
      </c>
      <c r="B148" s="37">
        <v>5.3</v>
      </c>
      <c r="C148" s="37">
        <v>6.6</v>
      </c>
      <c r="D148" s="37">
        <v>4.0999999999999996</v>
      </c>
      <c r="E148" s="38">
        <v>0</v>
      </c>
    </row>
    <row r="149" spans="1:5" ht="14.25" x14ac:dyDescent="0.35">
      <c r="A149" s="37">
        <v>9.1</v>
      </c>
      <c r="B149" s="37">
        <v>6.3</v>
      </c>
      <c r="C149" s="37">
        <v>5.4</v>
      </c>
      <c r="D149" s="37">
        <v>3</v>
      </c>
      <c r="E149" s="38">
        <v>0</v>
      </c>
    </row>
    <row r="150" spans="1:5" ht="14.25" x14ac:dyDescent="0.35">
      <c r="A150" s="37">
        <v>5.0999999999999996</v>
      </c>
      <c r="B150" s="37">
        <v>5.4</v>
      </c>
      <c r="C150" s="37">
        <v>7.8</v>
      </c>
      <c r="D150" s="37">
        <v>6.3</v>
      </c>
      <c r="E150" s="38">
        <v>1</v>
      </c>
    </row>
    <row r="151" spans="1:5" ht="14.25" x14ac:dyDescent="0.35">
      <c r="A151" s="37">
        <v>6</v>
      </c>
      <c r="B151" s="37">
        <v>5.3</v>
      </c>
      <c r="C151" s="37">
        <v>5.3</v>
      </c>
      <c r="D151" s="37">
        <v>5.3</v>
      </c>
      <c r="E151" s="38">
        <v>0</v>
      </c>
    </row>
    <row r="152" spans="1:5" ht="14.25" x14ac:dyDescent="0.35">
      <c r="A152" s="37">
        <v>8.9</v>
      </c>
      <c r="B152" s="37">
        <v>5.0999999999999996</v>
      </c>
      <c r="C152" s="37">
        <v>6.9</v>
      </c>
      <c r="D152" s="37">
        <v>5.9</v>
      </c>
      <c r="E152" s="38">
        <v>0</v>
      </c>
    </row>
    <row r="153" spans="1:5" ht="14.25" x14ac:dyDescent="0.35">
      <c r="A153" s="37">
        <v>6.2</v>
      </c>
      <c r="B153" s="37">
        <v>3.6</v>
      </c>
      <c r="C153" s="37">
        <v>5.0999999999999996</v>
      </c>
      <c r="D153" s="37">
        <v>6.3</v>
      </c>
      <c r="E153" s="38">
        <v>0</v>
      </c>
    </row>
    <row r="154" spans="1:5" ht="14.25" x14ac:dyDescent="0.35">
      <c r="A154" s="37">
        <v>7.2</v>
      </c>
      <c r="B154" s="37">
        <v>3.4</v>
      </c>
      <c r="C154" s="37">
        <v>4.7</v>
      </c>
      <c r="D154" s="37">
        <v>4.0999999999999996</v>
      </c>
      <c r="E154" s="38">
        <v>0</v>
      </c>
    </row>
    <row r="155" spans="1:5" ht="14.25" x14ac:dyDescent="0.35">
      <c r="A155" s="37">
        <v>8.8000000000000007</v>
      </c>
      <c r="B155" s="37">
        <v>8.1</v>
      </c>
      <c r="C155" s="37">
        <v>4.5</v>
      </c>
      <c r="D155" s="37">
        <v>2.2999999999999998</v>
      </c>
      <c r="E155" s="38">
        <v>0</v>
      </c>
    </row>
    <row r="156" spans="1:5" ht="14.25" x14ac:dyDescent="0.35">
      <c r="A156" s="37">
        <v>6.3</v>
      </c>
      <c r="B156" s="37">
        <v>4.0999999999999996</v>
      </c>
      <c r="C156" s="37">
        <v>6.6</v>
      </c>
      <c r="D156" s="37">
        <v>5.0999999999999996</v>
      </c>
      <c r="E156" s="38">
        <v>0</v>
      </c>
    </row>
    <row r="157" spans="1:5" ht="14.25" x14ac:dyDescent="0.35">
      <c r="A157" s="37">
        <v>9.6999999999999993</v>
      </c>
      <c r="B157" s="37">
        <v>5.7</v>
      </c>
      <c r="C157" s="37">
        <v>4.7</v>
      </c>
      <c r="D157" s="37">
        <v>4.0999999999999996</v>
      </c>
      <c r="E157" s="38">
        <v>0</v>
      </c>
    </row>
    <row r="158" spans="1:5" ht="14.25" x14ac:dyDescent="0.35">
      <c r="A158" s="37">
        <v>5</v>
      </c>
      <c r="B158" s="37">
        <v>4.2</v>
      </c>
      <c r="C158" s="37">
        <v>4.9000000000000004</v>
      </c>
      <c r="D158" s="37">
        <v>4.8</v>
      </c>
      <c r="E158" s="38">
        <v>0</v>
      </c>
    </row>
    <row r="159" spans="1:5" ht="14.25" x14ac:dyDescent="0.35">
      <c r="A159" s="37">
        <v>7.4</v>
      </c>
      <c r="B159" s="37">
        <v>4.4000000000000004</v>
      </c>
      <c r="C159" s="37">
        <v>4.8</v>
      </c>
      <c r="D159" s="37">
        <v>5.6</v>
      </c>
      <c r="E159" s="38">
        <v>0</v>
      </c>
    </row>
    <row r="160" spans="1:5" ht="14.25" x14ac:dyDescent="0.35">
      <c r="A160" s="37">
        <v>5.5</v>
      </c>
      <c r="B160" s="37">
        <v>5.3</v>
      </c>
      <c r="C160" s="37">
        <v>4.9000000000000004</v>
      </c>
      <c r="D160" s="37">
        <v>5.9</v>
      </c>
      <c r="E160" s="38">
        <v>0</v>
      </c>
    </row>
    <row r="161" spans="1:5" ht="14.25" x14ac:dyDescent="0.35">
      <c r="A161" s="37">
        <v>9.1</v>
      </c>
      <c r="B161" s="37">
        <v>6.2</v>
      </c>
      <c r="C161" s="37">
        <v>4.5999999999999996</v>
      </c>
      <c r="D161" s="37">
        <v>4.3</v>
      </c>
      <c r="E161" s="38">
        <v>1</v>
      </c>
    </row>
    <row r="162" spans="1:5" ht="14.25" x14ac:dyDescent="0.35">
      <c r="A162" s="37">
        <v>6.7</v>
      </c>
      <c r="B162" s="37">
        <v>5.0999999999999996</v>
      </c>
      <c r="C162" s="37">
        <v>4.9000000000000004</v>
      </c>
      <c r="D162" s="37">
        <v>4.5</v>
      </c>
      <c r="E162" s="38">
        <v>0</v>
      </c>
    </row>
    <row r="163" spans="1:5" ht="14.25" x14ac:dyDescent="0.35">
      <c r="A163" s="37">
        <v>6.3</v>
      </c>
      <c r="B163" s="37">
        <v>6.8</v>
      </c>
      <c r="C163" s="37">
        <v>5.9</v>
      </c>
      <c r="D163" s="37">
        <v>6.2</v>
      </c>
      <c r="E163" s="38">
        <v>1</v>
      </c>
    </row>
    <row r="164" spans="1:5" ht="14.25" x14ac:dyDescent="0.35">
      <c r="A164" s="37">
        <v>8.3000000000000007</v>
      </c>
      <c r="B164" s="37">
        <v>6.1</v>
      </c>
      <c r="C164" s="37">
        <v>6.1</v>
      </c>
      <c r="D164" s="37">
        <v>2.9</v>
      </c>
      <c r="E164" s="38">
        <v>1</v>
      </c>
    </row>
    <row r="165" spans="1:5" ht="14.25" x14ac:dyDescent="0.35">
      <c r="A165" s="37">
        <v>8.1999999999999993</v>
      </c>
      <c r="B165" s="37">
        <v>6</v>
      </c>
      <c r="C165" s="37">
        <v>6</v>
      </c>
      <c r="D165" s="37">
        <v>2.8</v>
      </c>
      <c r="E165" s="38">
        <v>1</v>
      </c>
    </row>
    <row r="166" spans="1:5" ht="14.25" x14ac:dyDescent="0.35">
      <c r="A166" s="37">
        <v>8.1999999999999993</v>
      </c>
      <c r="B166" s="37">
        <v>6</v>
      </c>
      <c r="C166" s="37">
        <v>6</v>
      </c>
      <c r="D166" s="37">
        <v>2.8</v>
      </c>
      <c r="E166" s="38">
        <v>0</v>
      </c>
    </row>
    <row r="167" spans="1:5" ht="14.25" x14ac:dyDescent="0.35">
      <c r="A167" s="37">
        <v>9</v>
      </c>
      <c r="B167" s="37">
        <v>4.8</v>
      </c>
      <c r="C167" s="37">
        <v>5</v>
      </c>
      <c r="D167" s="37">
        <v>3.9</v>
      </c>
      <c r="E167" s="38">
        <v>0</v>
      </c>
    </row>
    <row r="168" spans="1:5" ht="14.25" x14ac:dyDescent="0.35">
      <c r="A168" s="37">
        <v>7.1</v>
      </c>
      <c r="B168" s="37">
        <v>5</v>
      </c>
      <c r="C168" s="37">
        <v>5.9</v>
      </c>
      <c r="D168" s="37">
        <v>3.1</v>
      </c>
      <c r="E168" s="38">
        <v>0</v>
      </c>
    </row>
    <row r="169" spans="1:5" ht="14.25" x14ac:dyDescent="0.35">
      <c r="A169" s="37">
        <v>6.9</v>
      </c>
      <c r="B169" s="37">
        <v>2.2999999999999998</v>
      </c>
      <c r="C169" s="37">
        <v>5.4</v>
      </c>
      <c r="D169" s="37">
        <v>4.2</v>
      </c>
      <c r="E169" s="38">
        <v>0</v>
      </c>
    </row>
    <row r="170" spans="1:5" ht="14.25" x14ac:dyDescent="0.35">
      <c r="A170" s="37">
        <v>8.6</v>
      </c>
      <c r="B170" s="37">
        <v>5.6</v>
      </c>
      <c r="C170" s="37">
        <v>4</v>
      </c>
      <c r="D170" s="37">
        <v>3</v>
      </c>
      <c r="E170" s="38">
        <v>0</v>
      </c>
    </row>
    <row r="171" spans="1:5" ht="14.25" x14ac:dyDescent="0.35">
      <c r="A171" s="37">
        <v>6.7</v>
      </c>
      <c r="B171" s="37">
        <v>5.4</v>
      </c>
      <c r="C171" s="37">
        <v>6.8</v>
      </c>
      <c r="D171" s="37">
        <v>4.3</v>
      </c>
      <c r="E171" s="38">
        <v>1</v>
      </c>
    </row>
    <row r="172" spans="1:5" ht="14.25" x14ac:dyDescent="0.35">
      <c r="A172" s="37">
        <v>7</v>
      </c>
      <c r="B172" s="37">
        <v>4.8</v>
      </c>
      <c r="C172" s="37">
        <v>4.2</v>
      </c>
      <c r="D172" s="37">
        <v>5.2</v>
      </c>
      <c r="E172" s="38">
        <v>1</v>
      </c>
    </row>
    <row r="173" spans="1:5" ht="14.25" x14ac:dyDescent="0.35">
      <c r="A173" s="37">
        <v>9.6999999999999993</v>
      </c>
      <c r="B173" s="37">
        <v>5.6</v>
      </c>
      <c r="C173" s="37">
        <v>3.3</v>
      </c>
      <c r="D173" s="37">
        <v>4.7</v>
      </c>
      <c r="E173" s="38">
        <v>1</v>
      </c>
    </row>
    <row r="174" spans="1:5" ht="14.25" x14ac:dyDescent="0.35">
      <c r="A174" s="37">
        <v>9.9</v>
      </c>
      <c r="B174" s="37">
        <v>7</v>
      </c>
      <c r="C174" s="37">
        <v>6.7</v>
      </c>
      <c r="D174" s="37">
        <v>3.4</v>
      </c>
      <c r="E174" s="38">
        <v>1</v>
      </c>
    </row>
    <row r="175" spans="1:5" ht="14.25" x14ac:dyDescent="0.35">
      <c r="A175" s="37">
        <v>8.6</v>
      </c>
      <c r="B175" s="37">
        <v>6</v>
      </c>
      <c r="C175" s="37">
        <v>5.7</v>
      </c>
      <c r="D175" s="37">
        <v>3.6</v>
      </c>
      <c r="E175" s="38">
        <v>0</v>
      </c>
    </row>
    <row r="176" spans="1:5" ht="14.25" x14ac:dyDescent="0.35">
      <c r="A176" s="37">
        <v>6.3</v>
      </c>
      <c r="B176" s="37">
        <v>4.0999999999999996</v>
      </c>
      <c r="C176" s="37">
        <v>6.6</v>
      </c>
      <c r="D176" s="37">
        <v>5.0999999999999996</v>
      </c>
      <c r="E176" s="38">
        <v>0</v>
      </c>
    </row>
    <row r="177" spans="1:5" ht="14.25" x14ac:dyDescent="0.35">
      <c r="A177" s="37">
        <v>9.9</v>
      </c>
      <c r="B177" s="37">
        <v>7</v>
      </c>
      <c r="C177" s="37">
        <v>6.7</v>
      </c>
      <c r="D177" s="37">
        <v>3.4</v>
      </c>
      <c r="E177" s="38">
        <v>1</v>
      </c>
    </row>
    <row r="178" spans="1:5" ht="14.25" x14ac:dyDescent="0.35">
      <c r="A178" s="37">
        <v>9.3000000000000007</v>
      </c>
      <c r="B178" s="37">
        <v>7.2</v>
      </c>
      <c r="C178" s="37">
        <v>4.5</v>
      </c>
      <c r="D178" s="37">
        <v>4.4000000000000004</v>
      </c>
      <c r="E178" s="38">
        <v>1</v>
      </c>
    </row>
    <row r="179" spans="1:5" ht="14.25" x14ac:dyDescent="0.35">
      <c r="A179" s="37">
        <v>9.6999999999999993</v>
      </c>
      <c r="B179" s="37">
        <v>7.5</v>
      </c>
      <c r="C179" s="37">
        <v>6.1</v>
      </c>
      <c r="D179" s="37">
        <v>3.4</v>
      </c>
      <c r="E179" s="38">
        <v>1</v>
      </c>
    </row>
    <row r="180" spans="1:5" ht="14.25" x14ac:dyDescent="0.35">
      <c r="A180" s="37">
        <v>9.6999999999999993</v>
      </c>
      <c r="B180" s="37">
        <v>5.6</v>
      </c>
      <c r="C180" s="37">
        <v>3.3</v>
      </c>
      <c r="D180" s="37">
        <v>4.7</v>
      </c>
      <c r="E180" s="38">
        <v>0</v>
      </c>
    </row>
    <row r="181" spans="1:5" ht="14.25" x14ac:dyDescent="0.35">
      <c r="A181" s="37">
        <v>9.6</v>
      </c>
      <c r="B181" s="37">
        <v>8.3000000000000007</v>
      </c>
      <c r="C181" s="37">
        <v>7.8</v>
      </c>
      <c r="D181" s="37">
        <v>3</v>
      </c>
      <c r="E181" s="38">
        <v>1</v>
      </c>
    </row>
    <row r="182" spans="1:5" ht="14.25" x14ac:dyDescent="0.35">
      <c r="A182" s="37">
        <v>7.6</v>
      </c>
      <c r="B182" s="37">
        <v>7.1</v>
      </c>
      <c r="C182" s="37">
        <v>4.2</v>
      </c>
      <c r="D182" s="37">
        <v>3.8</v>
      </c>
      <c r="E182" s="38">
        <v>1</v>
      </c>
    </row>
    <row r="183" spans="1:5" ht="14.25" x14ac:dyDescent="0.35">
      <c r="A183" s="37">
        <v>9.4</v>
      </c>
      <c r="B183" s="37">
        <v>7.8</v>
      </c>
      <c r="C183" s="37">
        <v>4.7</v>
      </c>
      <c r="D183" s="37">
        <v>3.7</v>
      </c>
      <c r="E183" s="38">
        <v>1</v>
      </c>
    </row>
    <row r="184" spans="1:5" ht="14.25" x14ac:dyDescent="0.35">
      <c r="A184" s="37">
        <v>9.6</v>
      </c>
      <c r="B184" s="37">
        <v>8.1999999999999993</v>
      </c>
      <c r="C184" s="37">
        <v>7.8</v>
      </c>
      <c r="D184" s="37">
        <v>3</v>
      </c>
      <c r="E184" s="38">
        <v>1</v>
      </c>
    </row>
    <row r="185" spans="1:5" ht="14.25" x14ac:dyDescent="0.35">
      <c r="A185" s="37">
        <v>9.3000000000000007</v>
      </c>
      <c r="B185" s="37">
        <v>6.6</v>
      </c>
      <c r="C185" s="37">
        <v>6.3</v>
      </c>
      <c r="D185" s="37">
        <v>4.5999999999999996</v>
      </c>
      <c r="E185" s="38">
        <v>1</v>
      </c>
    </row>
    <row r="186" spans="1:5" ht="14.25" x14ac:dyDescent="0.35">
      <c r="A186" s="37">
        <v>9.6999999999999993</v>
      </c>
      <c r="B186" s="37">
        <v>5.7</v>
      </c>
      <c r="C186" s="37">
        <v>4.7</v>
      </c>
      <c r="D186" s="37">
        <v>4.0999999999999996</v>
      </c>
      <c r="E186" s="38">
        <v>0</v>
      </c>
    </row>
    <row r="187" spans="1:5" ht="14.25" x14ac:dyDescent="0.35">
      <c r="A187" s="37">
        <v>9.1</v>
      </c>
      <c r="B187" s="37">
        <v>7.5</v>
      </c>
      <c r="C187" s="37">
        <v>4.5</v>
      </c>
      <c r="D187" s="37">
        <v>3.4</v>
      </c>
      <c r="E187" s="38">
        <v>0</v>
      </c>
    </row>
    <row r="188" spans="1:5" ht="14.25" x14ac:dyDescent="0.35">
      <c r="A188" s="37">
        <v>6.5</v>
      </c>
      <c r="B188" s="37">
        <v>4.3</v>
      </c>
      <c r="C188" s="37">
        <v>3.7</v>
      </c>
      <c r="D188" s="37">
        <v>4.7</v>
      </c>
      <c r="E188" s="38">
        <v>0</v>
      </c>
    </row>
    <row r="189" spans="1:5" ht="14.25" x14ac:dyDescent="0.35">
      <c r="A189" s="37">
        <v>6.6</v>
      </c>
      <c r="B189" s="37">
        <v>4.7</v>
      </c>
      <c r="C189" s="37">
        <v>4.8</v>
      </c>
      <c r="D189" s="37">
        <v>3.6</v>
      </c>
      <c r="E189" s="38">
        <v>1</v>
      </c>
    </row>
    <row r="190" spans="1:5" ht="14.25" x14ac:dyDescent="0.35">
      <c r="A190" s="37">
        <v>5.8</v>
      </c>
      <c r="B190" s="37">
        <v>5.9</v>
      </c>
      <c r="C190" s="37">
        <v>5.8</v>
      </c>
      <c r="D190" s="37">
        <v>6.1</v>
      </c>
      <c r="E190" s="38">
        <v>0</v>
      </c>
    </row>
    <row r="191" spans="1:5" ht="14.25" x14ac:dyDescent="0.35">
      <c r="A191" s="37">
        <v>8.6999999999999993</v>
      </c>
      <c r="B191" s="37">
        <v>7.4</v>
      </c>
      <c r="C191" s="37">
        <v>4.8</v>
      </c>
      <c r="D191" s="37">
        <v>3.5</v>
      </c>
      <c r="E191" s="38">
        <v>0</v>
      </c>
    </row>
    <row r="192" spans="1:5" ht="14.25" x14ac:dyDescent="0.35">
      <c r="A192" s="37">
        <v>8.8000000000000007</v>
      </c>
      <c r="B192" s="37">
        <v>4.7</v>
      </c>
      <c r="C192" s="37">
        <v>4.8</v>
      </c>
      <c r="D192" s="37">
        <v>3.7</v>
      </c>
      <c r="E192" s="38">
        <v>1</v>
      </c>
    </row>
    <row r="193" spans="1:5" ht="14.25" x14ac:dyDescent="0.35">
      <c r="A193" s="37">
        <v>6.4</v>
      </c>
      <c r="B193" s="37">
        <v>5.7</v>
      </c>
      <c r="C193" s="37">
        <v>5.7</v>
      </c>
      <c r="D193" s="37">
        <v>5.8</v>
      </c>
      <c r="E193" s="38">
        <v>0</v>
      </c>
    </row>
    <row r="194" spans="1:5" ht="14.25" x14ac:dyDescent="0.35">
      <c r="A194" s="37">
        <v>6.7</v>
      </c>
      <c r="B194" s="37">
        <v>4.7</v>
      </c>
      <c r="C194" s="37">
        <v>4.8</v>
      </c>
      <c r="D194" s="37">
        <v>3.6</v>
      </c>
      <c r="E194" s="38">
        <v>0</v>
      </c>
    </row>
    <row r="195" spans="1:5" ht="14.25" x14ac:dyDescent="0.35">
      <c r="A195" s="37">
        <v>5.2</v>
      </c>
      <c r="B195" s="37">
        <v>4.3</v>
      </c>
      <c r="C195" s="37">
        <v>5</v>
      </c>
      <c r="D195" s="37">
        <v>4.9000000000000004</v>
      </c>
      <c r="E195" s="38">
        <v>0</v>
      </c>
    </row>
    <row r="196" spans="1:5" ht="14.25" x14ac:dyDescent="0.35">
      <c r="A196" s="37">
        <v>6.4</v>
      </c>
      <c r="B196" s="37">
        <v>4.7</v>
      </c>
      <c r="C196" s="37">
        <v>4.5</v>
      </c>
      <c r="D196" s="37">
        <v>4.0999999999999996</v>
      </c>
      <c r="E196" s="38">
        <v>0</v>
      </c>
    </row>
    <row r="197" spans="1:5" ht="14.25" x14ac:dyDescent="0.35">
      <c r="A197" s="37">
        <v>7.6</v>
      </c>
      <c r="B197" s="37">
        <v>6.6</v>
      </c>
      <c r="C197" s="37">
        <v>5.4</v>
      </c>
      <c r="D197" s="37">
        <v>3.9</v>
      </c>
      <c r="E197" s="38">
        <v>0</v>
      </c>
    </row>
    <row r="198" spans="1:5" ht="14.25" x14ac:dyDescent="0.35">
      <c r="A198" s="37">
        <v>5.9</v>
      </c>
      <c r="B198" s="37">
        <v>5.9</v>
      </c>
      <c r="C198" s="37">
        <v>6.2</v>
      </c>
      <c r="D198" s="37">
        <v>7.5</v>
      </c>
      <c r="E198" s="38">
        <v>1</v>
      </c>
    </row>
    <row r="199" spans="1:5" ht="14.25" x14ac:dyDescent="0.35">
      <c r="A199" s="37">
        <v>9.6999999999999993</v>
      </c>
      <c r="B199" s="37">
        <v>7.6</v>
      </c>
      <c r="C199" s="37">
        <v>6.1</v>
      </c>
      <c r="D199" s="37">
        <v>3.5</v>
      </c>
      <c r="E199" s="38">
        <v>1</v>
      </c>
    </row>
    <row r="200" spans="1:5" ht="14.25" x14ac:dyDescent="0.35">
      <c r="A200" s="37">
        <v>5.5</v>
      </c>
      <c r="B200" s="37">
        <v>5.7</v>
      </c>
      <c r="C200" s="37">
        <v>8.1999999999999993</v>
      </c>
      <c r="D200" s="37">
        <v>6.7</v>
      </c>
      <c r="E200" s="38">
        <v>1</v>
      </c>
    </row>
    <row r="201" spans="1:5" ht="14.25" x14ac:dyDescent="0.35">
      <c r="A201" s="37">
        <v>9.6999999999999993</v>
      </c>
      <c r="B201" s="37">
        <v>7.6</v>
      </c>
      <c r="C201" s="37">
        <v>6.1</v>
      </c>
      <c r="D201" s="37">
        <v>3.5</v>
      </c>
      <c r="E201" s="38">
        <v>1</v>
      </c>
    </row>
    <row r="202" spans="1:5" ht="14.25" x14ac:dyDescent="0.35">
      <c r="E202" s="27"/>
    </row>
    <row r="203" spans="1:5" ht="14.25" x14ac:dyDescent="0.35">
      <c r="E203" s="27"/>
    </row>
    <row r="204" spans="1:5" ht="14.25" x14ac:dyDescent="0.35">
      <c r="E204" s="27"/>
    </row>
    <row r="205" spans="1:5" ht="14.25" x14ac:dyDescent="0.35">
      <c r="E205" s="27"/>
    </row>
    <row r="206" spans="1:5" ht="14.25" x14ac:dyDescent="0.35">
      <c r="E206" s="27"/>
    </row>
    <row r="207" spans="1:5" ht="14.25" x14ac:dyDescent="0.35">
      <c r="E207" s="27"/>
    </row>
    <row r="208" spans="1:5" ht="14.25" x14ac:dyDescent="0.35">
      <c r="E208" s="27"/>
    </row>
    <row r="209" spans="5:5" ht="14.25" x14ac:dyDescent="0.35">
      <c r="E209" s="27"/>
    </row>
    <row r="210" spans="5:5" ht="14.25" x14ac:dyDescent="0.35">
      <c r="E210" s="27"/>
    </row>
    <row r="211" spans="5:5" ht="14.25" x14ac:dyDescent="0.35">
      <c r="E211" s="27"/>
    </row>
    <row r="212" spans="5:5" ht="14.25" x14ac:dyDescent="0.35">
      <c r="E212" s="27"/>
    </row>
    <row r="213" spans="5:5" ht="14.25" x14ac:dyDescent="0.35">
      <c r="E213" s="27"/>
    </row>
    <row r="214" spans="5:5" ht="14.25" x14ac:dyDescent="0.35">
      <c r="E214" s="27"/>
    </row>
    <row r="215" spans="5:5" ht="14.25" x14ac:dyDescent="0.35">
      <c r="E215" s="27"/>
    </row>
    <row r="216" spans="5:5" ht="14.25" x14ac:dyDescent="0.35">
      <c r="E216" s="27"/>
    </row>
    <row r="217" spans="5:5" ht="14.25" x14ac:dyDescent="0.35">
      <c r="E217" s="27"/>
    </row>
    <row r="218" spans="5:5" ht="14.25" x14ac:dyDescent="0.35">
      <c r="E218" s="27"/>
    </row>
    <row r="219" spans="5:5" ht="14.25" x14ac:dyDescent="0.35">
      <c r="E219" s="27"/>
    </row>
    <row r="220" spans="5:5" ht="14.25" x14ac:dyDescent="0.35">
      <c r="E220" s="27"/>
    </row>
    <row r="221" spans="5:5" ht="14.25" x14ac:dyDescent="0.35">
      <c r="E221" s="27"/>
    </row>
    <row r="222" spans="5:5" ht="14.25" x14ac:dyDescent="0.35">
      <c r="E222" s="27"/>
    </row>
    <row r="223" spans="5:5" ht="14.25" x14ac:dyDescent="0.35">
      <c r="E223" s="27"/>
    </row>
    <row r="224" spans="5:5" ht="14.25" x14ac:dyDescent="0.35">
      <c r="E224" s="27"/>
    </row>
    <row r="225" spans="5:5" ht="14.25" x14ac:dyDescent="0.35">
      <c r="E225" s="27"/>
    </row>
    <row r="226" spans="5:5" ht="14.25" x14ac:dyDescent="0.35">
      <c r="E226" s="27"/>
    </row>
    <row r="227" spans="5:5" ht="14.25" x14ac:dyDescent="0.35">
      <c r="E227" s="27"/>
    </row>
    <row r="228" spans="5:5" ht="14.25" x14ac:dyDescent="0.35">
      <c r="E228" s="27"/>
    </row>
    <row r="229" spans="5:5" ht="14.25" x14ac:dyDescent="0.35">
      <c r="E229" s="27"/>
    </row>
    <row r="230" spans="5:5" ht="14.25" x14ac:dyDescent="0.35">
      <c r="E230" s="27"/>
    </row>
    <row r="231" spans="5:5" ht="14.25" x14ac:dyDescent="0.35">
      <c r="E231" s="27"/>
    </row>
    <row r="232" spans="5:5" ht="14.25" x14ac:dyDescent="0.35">
      <c r="E232" s="27"/>
    </row>
    <row r="233" spans="5:5" ht="14.25" x14ac:dyDescent="0.35">
      <c r="E233" s="27"/>
    </row>
    <row r="234" spans="5:5" ht="14.25" x14ac:dyDescent="0.35">
      <c r="E234" s="27"/>
    </row>
    <row r="235" spans="5:5" ht="14.25" x14ac:dyDescent="0.35">
      <c r="E235" s="27"/>
    </row>
    <row r="236" spans="5:5" ht="14.25" x14ac:dyDescent="0.35">
      <c r="E236" s="27"/>
    </row>
    <row r="237" spans="5:5" ht="14.25" x14ac:dyDescent="0.35">
      <c r="E237" s="27"/>
    </row>
    <row r="238" spans="5:5" ht="14.25" x14ac:dyDescent="0.35">
      <c r="E238" s="27"/>
    </row>
    <row r="239" spans="5:5" ht="14.25" x14ac:dyDescent="0.35">
      <c r="E239" s="27"/>
    </row>
    <row r="240" spans="5:5" ht="14.25" x14ac:dyDescent="0.35">
      <c r="E240" s="27"/>
    </row>
    <row r="241" spans="5:5" ht="14.25" x14ac:dyDescent="0.35">
      <c r="E241" s="27"/>
    </row>
    <row r="242" spans="5:5" ht="14.25" x14ac:dyDescent="0.35">
      <c r="E242" s="27"/>
    </row>
    <row r="243" spans="5:5" ht="14.25" x14ac:dyDescent="0.35">
      <c r="E243" s="27"/>
    </row>
    <row r="244" spans="5:5" ht="14.25" x14ac:dyDescent="0.35">
      <c r="E244" s="27"/>
    </row>
    <row r="245" spans="5:5" ht="14.25" x14ac:dyDescent="0.35">
      <c r="E245" s="27"/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1"/>
  <sheetViews>
    <sheetView topLeftCell="H1" workbookViewId="0">
      <selection activeCell="H1" sqref="H1:L1048576"/>
    </sheetView>
  </sheetViews>
  <sheetFormatPr defaultColWidth="8.86328125" defaultRowHeight="12.75" x14ac:dyDescent="0.35"/>
  <cols>
    <col min="1" max="1" width="8.86328125" style="26"/>
    <col min="2" max="2" width="12" style="26" bestFit="1" customWidth="1"/>
    <col min="3" max="3" width="8.86328125" style="26"/>
    <col min="4" max="4" width="12" style="26" bestFit="1" customWidth="1"/>
    <col min="5" max="6" width="9.46484375" style="26" customWidth="1"/>
    <col min="7" max="7" width="11.1328125" style="26" customWidth="1"/>
    <col min="8" max="8" width="11" style="26" bestFit="1" customWidth="1"/>
    <col min="9" max="16384" width="8.86328125" style="26"/>
  </cols>
  <sheetData>
    <row r="1" spans="1:12" ht="14.25" x14ac:dyDescent="0.4">
      <c r="A1" s="41"/>
      <c r="B1" s="41" t="s">
        <v>364</v>
      </c>
      <c r="H1" s="97" t="s">
        <v>44</v>
      </c>
      <c r="I1" s="2" t="s">
        <v>390</v>
      </c>
      <c r="J1" s="98" t="s">
        <v>386</v>
      </c>
      <c r="K1" s="98" t="s">
        <v>387</v>
      </c>
      <c r="L1" s="2" t="s">
        <v>388</v>
      </c>
    </row>
    <row r="2" spans="1:12" ht="13.15" x14ac:dyDescent="0.4">
      <c r="A2" s="41" t="s">
        <v>310</v>
      </c>
      <c r="B2" s="41">
        <v>-16.827474537004786</v>
      </c>
      <c r="D2" s="26" t="s">
        <v>286</v>
      </c>
      <c r="E2" s="26">
        <v>5</v>
      </c>
      <c r="F2" s="41">
        <f>B4*E2</f>
        <v>3.0701377646102008</v>
      </c>
      <c r="G2" s="129" t="s">
        <v>416</v>
      </c>
      <c r="H2" s="103">
        <v>1</v>
      </c>
      <c r="I2" s="104">
        <v>5</v>
      </c>
      <c r="J2" s="99">
        <f>$B$2+($B$3*H2)+$F$2+$F$3+($B$6*I2)</f>
        <v>-5.9230878977760559</v>
      </c>
      <c r="K2" s="100">
        <f>EXP(J2)</f>
        <v>2.6769213419754996E-3</v>
      </c>
      <c r="L2" s="101">
        <f>K2/(1+K2)</f>
        <v>2.6697745654629484E-3</v>
      </c>
    </row>
    <row r="3" spans="1:12" x14ac:dyDescent="0.35">
      <c r="A3" s="41" t="s">
        <v>44</v>
      </c>
      <c r="B3" s="41">
        <v>0.81144946977230903</v>
      </c>
      <c r="D3" s="26" t="s">
        <v>389</v>
      </c>
      <c r="E3" s="26">
        <v>5</v>
      </c>
      <c r="F3" s="41">
        <f>B5*E3</f>
        <v>3.8115720450697754</v>
      </c>
      <c r="G3" s="41"/>
      <c r="H3" s="105">
        <v>2</v>
      </c>
      <c r="I3" s="106">
        <v>5</v>
      </c>
      <c r="J3" s="99">
        <f t="shared" ref="J3:J30" si="0">$B$2+($B$3*H3)+$F$2+$F$3+($B$6*I3)</f>
        <v>-5.1116384280037499</v>
      </c>
      <c r="K3" s="99">
        <f>EXP(J3)</f>
        <v>6.0262013336519803E-3</v>
      </c>
      <c r="L3" s="102">
        <f>K3/(1+K3)</f>
        <v>5.9901037623704689E-3</v>
      </c>
    </row>
    <row r="4" spans="1:12" x14ac:dyDescent="0.35">
      <c r="A4" s="41" t="s">
        <v>286</v>
      </c>
      <c r="B4" s="41">
        <v>0.61402755292204014</v>
      </c>
      <c r="H4" s="105">
        <v>3</v>
      </c>
      <c r="I4" s="106">
        <v>5</v>
      </c>
      <c r="J4" s="99">
        <f t="shared" si="0"/>
        <v>-4.3001889582314403</v>
      </c>
      <c r="K4" s="99">
        <f>EXP(J4)</f>
        <v>1.3565995363505683E-2</v>
      </c>
      <c r="L4" s="102">
        <f>K4/(1+K4)</f>
        <v>1.3384422351936116E-2</v>
      </c>
    </row>
    <row r="5" spans="1:12" x14ac:dyDescent="0.35">
      <c r="A5" s="41" t="s">
        <v>50</v>
      </c>
      <c r="B5" s="41">
        <v>0.76231440901395509</v>
      </c>
      <c r="H5" s="105">
        <v>4</v>
      </c>
      <c r="I5" s="106">
        <v>5</v>
      </c>
      <c r="J5" s="99">
        <f t="shared" si="0"/>
        <v>-3.4887394884591307</v>
      </c>
      <c r="K5" s="99">
        <f>EXP(J5)</f>
        <v>3.0539343114035753E-2</v>
      </c>
      <c r="L5" s="102">
        <f>K5/(1+K5)</f>
        <v>2.9634330137996857E-2</v>
      </c>
    </row>
    <row r="6" spans="1:12" x14ac:dyDescent="0.35">
      <c r="A6" s="41" t="s">
        <v>53</v>
      </c>
      <c r="B6" s="41">
        <v>0.64224547195528869</v>
      </c>
      <c r="H6" s="105">
        <v>5</v>
      </c>
      <c r="I6" s="106">
        <v>5</v>
      </c>
      <c r="J6" s="99">
        <f t="shared" si="0"/>
        <v>-2.6772900186868211</v>
      </c>
      <c r="K6" s="99">
        <f t="shared" ref="K6:K61" si="1">EXP(J6)</f>
        <v>6.8749211012245987E-2</v>
      </c>
      <c r="L6" s="102">
        <f t="shared" ref="L6:L61" si="2">K6/(1+K6)</f>
        <v>6.432679463419809E-2</v>
      </c>
    </row>
    <row r="7" spans="1:12" x14ac:dyDescent="0.35">
      <c r="H7" s="105">
        <v>6</v>
      </c>
      <c r="I7" s="106">
        <v>5</v>
      </c>
      <c r="J7" s="99">
        <f t="shared" si="0"/>
        <v>-1.8658405489145116</v>
      </c>
      <c r="K7" s="99">
        <f t="shared" si="1"/>
        <v>0.15476606674732526</v>
      </c>
      <c r="L7" s="102">
        <f t="shared" si="2"/>
        <v>0.13402373970276155</v>
      </c>
    </row>
    <row r="8" spans="1:12" x14ac:dyDescent="0.35">
      <c r="A8" s="41" t="s">
        <v>385</v>
      </c>
      <c r="H8" s="105">
        <v>7</v>
      </c>
      <c r="I8" s="106">
        <v>5</v>
      </c>
      <c r="J8" s="99">
        <f t="shared" si="0"/>
        <v>-1.054391079142202</v>
      </c>
      <c r="K8" s="99">
        <f t="shared" si="1"/>
        <v>0.34840451350301288</v>
      </c>
      <c r="L8" s="102">
        <f t="shared" si="2"/>
        <v>0.25838278499817141</v>
      </c>
    </row>
    <row r="9" spans="1:12" x14ac:dyDescent="0.35">
      <c r="H9" s="105">
        <v>8</v>
      </c>
      <c r="I9" s="106">
        <v>5</v>
      </c>
      <c r="J9" s="99">
        <f t="shared" si="0"/>
        <v>-0.24294160936989329</v>
      </c>
      <c r="K9" s="99">
        <f t="shared" si="1"/>
        <v>0.78431730921641973</v>
      </c>
      <c r="L9" s="102">
        <f t="shared" si="2"/>
        <v>0.43956156517971096</v>
      </c>
    </row>
    <row r="10" spans="1:12" x14ac:dyDescent="0.35">
      <c r="H10" s="105">
        <v>9</v>
      </c>
      <c r="I10" s="106">
        <v>5</v>
      </c>
      <c r="J10" s="99">
        <f t="shared" si="0"/>
        <v>0.56850786040241452</v>
      </c>
      <c r="K10" s="99">
        <f t="shared" si="1"/>
        <v>1.765630517674579</v>
      </c>
      <c r="L10" s="102">
        <f t="shared" si="2"/>
        <v>0.63841880048357702</v>
      </c>
    </row>
    <row r="11" spans="1:12" x14ac:dyDescent="0.35">
      <c r="H11" s="105">
        <v>10</v>
      </c>
      <c r="I11" s="106">
        <v>5</v>
      </c>
      <c r="J11" s="99">
        <f t="shared" si="0"/>
        <v>1.3799573301747241</v>
      </c>
      <c r="K11" s="99">
        <f t="shared" si="1"/>
        <v>3.974732022755342</v>
      </c>
      <c r="L11" s="102">
        <f t="shared" si="2"/>
        <v>0.79898414720113253</v>
      </c>
    </row>
    <row r="12" spans="1:12" ht="13.15" x14ac:dyDescent="0.4">
      <c r="G12" s="2" t="s">
        <v>417</v>
      </c>
      <c r="H12" s="107">
        <v>1</v>
      </c>
      <c r="I12" s="108">
        <v>6</v>
      </c>
      <c r="J12" s="109">
        <f t="shared" si="0"/>
        <v>-5.2808424258207669</v>
      </c>
      <c r="K12" s="109">
        <f t="shared" si="1"/>
        <v>5.088142604002999E-3</v>
      </c>
      <c r="L12" s="110">
        <f t="shared" si="2"/>
        <v>5.0623844699038377E-3</v>
      </c>
    </row>
    <row r="13" spans="1:12" x14ac:dyDescent="0.35">
      <c r="H13" s="107">
        <v>2</v>
      </c>
      <c r="I13" s="108">
        <v>6</v>
      </c>
      <c r="J13" s="109">
        <f t="shared" si="0"/>
        <v>-4.4693929560484609</v>
      </c>
      <c r="K13" s="109">
        <f t="shared" si="1"/>
        <v>1.1454266983962416E-2</v>
      </c>
      <c r="L13" s="110">
        <f t="shared" si="2"/>
        <v>1.1324552535744095E-2</v>
      </c>
    </row>
    <row r="14" spans="1:12" x14ac:dyDescent="0.35">
      <c r="H14" s="107">
        <v>3</v>
      </c>
      <c r="I14" s="108">
        <v>6</v>
      </c>
      <c r="J14" s="109">
        <f t="shared" si="0"/>
        <v>-3.6579434862761513</v>
      </c>
      <c r="K14" s="109">
        <f t="shared" si="1"/>
        <v>2.5785486443849408E-2</v>
      </c>
      <c r="L14" s="110">
        <f t="shared" si="2"/>
        <v>2.5137308710850906E-2</v>
      </c>
    </row>
    <row r="15" spans="1:12" x14ac:dyDescent="0.35">
      <c r="H15" s="107">
        <v>4</v>
      </c>
      <c r="I15" s="108">
        <v>6</v>
      </c>
      <c r="J15" s="109">
        <f t="shared" si="0"/>
        <v>-2.8464940165038417</v>
      </c>
      <c r="K15" s="109">
        <f t="shared" si="1"/>
        <v>5.8047478033896267E-2</v>
      </c>
      <c r="L15" s="110">
        <f t="shared" si="2"/>
        <v>5.4862829163169771E-2</v>
      </c>
    </row>
    <row r="16" spans="1:12" s="60" customFormat="1" x14ac:dyDescent="0.35">
      <c r="H16" s="107">
        <v>5</v>
      </c>
      <c r="I16" s="108">
        <v>6</v>
      </c>
      <c r="J16" s="109">
        <f>$B$2+($B$3*H16)+$F$2+$F$3+($B$6*I16)</f>
        <v>-2.0350445467315321</v>
      </c>
      <c r="K16" s="109">
        <f t="shared" si="1"/>
        <v>0.13067466124531446</v>
      </c>
      <c r="L16" s="110">
        <f t="shared" si="2"/>
        <v>0.11557229123839267</v>
      </c>
    </row>
    <row r="17" spans="7:12" s="60" customFormat="1" x14ac:dyDescent="0.35">
      <c r="H17" s="107">
        <v>6</v>
      </c>
      <c r="I17" s="108">
        <v>6</v>
      </c>
      <c r="J17" s="109">
        <f t="shared" si="0"/>
        <v>-1.2235950769592225</v>
      </c>
      <c r="K17" s="109">
        <f t="shared" si="1"/>
        <v>0.29417069733169798</v>
      </c>
      <c r="L17" s="110">
        <f t="shared" si="2"/>
        <v>0.22730440268676674</v>
      </c>
    </row>
    <row r="18" spans="7:12" s="60" customFormat="1" x14ac:dyDescent="0.35">
      <c r="H18" s="107">
        <v>7</v>
      </c>
      <c r="I18" s="108">
        <v>6</v>
      </c>
      <c r="J18" s="109">
        <f t="shared" si="0"/>
        <v>-0.41214560718691295</v>
      </c>
      <c r="K18" s="109">
        <f t="shared" si="1"/>
        <v>0.66222784389823985</v>
      </c>
      <c r="L18" s="110">
        <f t="shared" si="2"/>
        <v>0.3983977565585653</v>
      </c>
    </row>
    <row r="19" spans="7:12" s="60" customFormat="1" x14ac:dyDescent="0.35">
      <c r="H19" s="107">
        <v>8</v>
      </c>
      <c r="I19" s="108">
        <v>6</v>
      </c>
      <c r="J19" s="109">
        <f t="shared" si="0"/>
        <v>0.39930386258539574</v>
      </c>
      <c r="K19" s="109">
        <f t="shared" si="1"/>
        <v>1.490786544043917</v>
      </c>
      <c r="L19" s="110">
        <f t="shared" si="2"/>
        <v>0.59852039413363389</v>
      </c>
    </row>
    <row r="20" spans="7:12" s="60" customFormat="1" x14ac:dyDescent="0.35">
      <c r="H20" s="107">
        <v>9</v>
      </c>
      <c r="I20" s="108">
        <v>6</v>
      </c>
      <c r="J20" s="109">
        <f t="shared" si="0"/>
        <v>1.2107533323577035</v>
      </c>
      <c r="K20" s="109">
        <f t="shared" si="1"/>
        <v>3.3560118928552809</v>
      </c>
      <c r="L20" s="110">
        <f t="shared" si="2"/>
        <v>0.77043221538485762</v>
      </c>
    </row>
    <row r="21" spans="7:12" x14ac:dyDescent="0.35">
      <c r="H21" s="107">
        <v>10</v>
      </c>
      <c r="I21" s="108">
        <v>6</v>
      </c>
      <c r="J21" s="109">
        <f t="shared" si="0"/>
        <v>2.0222028021300131</v>
      </c>
      <c r="K21" s="109">
        <f t="shared" si="1"/>
        <v>7.5549486745664609</v>
      </c>
      <c r="L21" s="110">
        <f t="shared" si="2"/>
        <v>0.88310859152516463</v>
      </c>
    </row>
    <row r="22" spans="7:12" ht="13.15" x14ac:dyDescent="0.4">
      <c r="G22" s="2" t="s">
        <v>418</v>
      </c>
      <c r="H22" s="105">
        <v>1</v>
      </c>
      <c r="I22" s="106">
        <v>7</v>
      </c>
      <c r="J22" s="99">
        <f>$B$2+($B$3*H22)+$F$2+$F$3+($B$6*I22)</f>
        <v>-4.6385969538654788</v>
      </c>
      <c r="K22" s="99">
        <f t="shared" si="1"/>
        <v>9.6712573330842919E-3</v>
      </c>
      <c r="L22" s="102">
        <f t="shared" si="2"/>
        <v>9.5786200338411759E-3</v>
      </c>
    </row>
    <row r="23" spans="7:12" x14ac:dyDescent="0.35">
      <c r="H23" s="105">
        <v>2</v>
      </c>
      <c r="I23" s="106">
        <v>7</v>
      </c>
      <c r="J23" s="99">
        <f t="shared" si="0"/>
        <v>-3.8271474840931727</v>
      </c>
      <c r="K23" s="99">
        <f t="shared" si="1"/>
        <v>2.177163106171592E-2</v>
      </c>
      <c r="L23" s="102">
        <f t="shared" si="2"/>
        <v>2.1307727088775371E-2</v>
      </c>
    </row>
    <row r="24" spans="7:12" x14ac:dyDescent="0.35">
      <c r="H24" s="105">
        <v>3</v>
      </c>
      <c r="I24" s="106">
        <v>7</v>
      </c>
      <c r="J24" s="99">
        <f t="shared" si="0"/>
        <v>-3.0156980143208632</v>
      </c>
      <c r="K24" s="99">
        <f t="shared" si="1"/>
        <v>4.9011612736842472E-2</v>
      </c>
      <c r="L24" s="102">
        <f t="shared" si="2"/>
        <v>4.6721706549055754E-2</v>
      </c>
    </row>
    <row r="25" spans="7:12" x14ac:dyDescent="0.35">
      <c r="H25" s="105">
        <v>4</v>
      </c>
      <c r="I25" s="106">
        <v>7</v>
      </c>
      <c r="J25" s="99">
        <f t="shared" si="0"/>
        <v>-2.2042485445485536</v>
      </c>
      <c r="K25" s="99">
        <f t="shared" si="1"/>
        <v>0.11033340479897402</v>
      </c>
      <c r="L25" s="102">
        <f t="shared" si="2"/>
        <v>9.9369616659376186E-2</v>
      </c>
    </row>
    <row r="26" spans="7:12" x14ac:dyDescent="0.35">
      <c r="H26" s="105">
        <v>5</v>
      </c>
      <c r="I26" s="106">
        <v>7</v>
      </c>
      <c r="J26" s="99">
        <f t="shared" si="0"/>
        <v>-1.392799074776244</v>
      </c>
      <c r="K26" s="99">
        <f t="shared" si="1"/>
        <v>0.24837909904938432</v>
      </c>
      <c r="L26" s="102">
        <f t="shared" si="2"/>
        <v>0.19896127645722364</v>
      </c>
    </row>
    <row r="27" spans="7:12" x14ac:dyDescent="0.35">
      <c r="H27" s="105">
        <v>6</v>
      </c>
      <c r="I27" s="106">
        <v>7</v>
      </c>
      <c r="J27" s="99">
        <f t="shared" si="0"/>
        <v>-0.5813496050039344</v>
      </c>
      <c r="K27" s="99">
        <f t="shared" si="1"/>
        <v>0.55914323460774362</v>
      </c>
      <c r="L27" s="102">
        <f t="shared" si="2"/>
        <v>0.3586221087303858</v>
      </c>
    </row>
    <row r="28" spans="7:12" x14ac:dyDescent="0.35">
      <c r="H28" s="105">
        <v>7</v>
      </c>
      <c r="I28" s="106">
        <v>7</v>
      </c>
      <c r="J28" s="99">
        <f t="shared" si="0"/>
        <v>0.23009986476837518</v>
      </c>
      <c r="K28" s="99">
        <f t="shared" si="1"/>
        <v>1.2587257060041468</v>
      </c>
      <c r="L28" s="102">
        <f t="shared" si="2"/>
        <v>0.55727249336127926</v>
      </c>
    </row>
    <row r="29" spans="7:12" x14ac:dyDescent="0.35">
      <c r="H29" s="105">
        <v>8</v>
      </c>
      <c r="I29" s="106">
        <v>7</v>
      </c>
      <c r="J29" s="99">
        <f t="shared" si="0"/>
        <v>1.0415493345406839</v>
      </c>
      <c r="K29" s="99">
        <f t="shared" si="1"/>
        <v>2.8336038154286807</v>
      </c>
      <c r="L29" s="102">
        <f t="shared" si="2"/>
        <v>0.73914884058300168</v>
      </c>
    </row>
    <row r="30" spans="7:12" x14ac:dyDescent="0.35">
      <c r="H30" s="105">
        <v>9</v>
      </c>
      <c r="I30" s="106">
        <v>7</v>
      </c>
      <c r="J30" s="99">
        <f t="shared" si="0"/>
        <v>1.8529988043129917</v>
      </c>
      <c r="K30" s="99">
        <f t="shared" si="1"/>
        <v>6.3789200018018208</v>
      </c>
      <c r="L30" s="102">
        <f t="shared" si="2"/>
        <v>0.86447881265065685</v>
      </c>
    </row>
    <row r="31" spans="7:12" x14ac:dyDescent="0.35">
      <c r="H31" s="105">
        <v>10</v>
      </c>
      <c r="I31" s="106">
        <v>7</v>
      </c>
      <c r="J31" s="99">
        <f>$B$2+($B$3*H31)+$F$2+$F$3+($B$6*I31)</f>
        <v>2.6644482740853013</v>
      </c>
      <c r="K31" s="99">
        <f t="shared" si="1"/>
        <v>14.360024562301611</v>
      </c>
      <c r="L31" s="102">
        <f t="shared" si="2"/>
        <v>0.93489593744177213</v>
      </c>
    </row>
    <row r="32" spans="7:12" ht="13.15" x14ac:dyDescent="0.4">
      <c r="G32" s="2" t="s">
        <v>419</v>
      </c>
      <c r="H32" s="107">
        <v>1</v>
      </c>
      <c r="I32" s="108">
        <v>8</v>
      </c>
      <c r="J32" s="109">
        <f>$B$2+($B$3*H32)+$F$2+$F$3+($B$6*I32)</f>
        <v>-3.9963514819101897</v>
      </c>
      <c r="K32" s="109">
        <f t="shared" si="1"/>
        <v>1.8382585882941116E-2</v>
      </c>
      <c r="L32" s="110">
        <f t="shared" si="2"/>
        <v>1.8050766124406332E-2</v>
      </c>
    </row>
    <row r="33" spans="7:12" x14ac:dyDescent="0.35">
      <c r="H33" s="107">
        <v>2</v>
      </c>
      <c r="I33" s="108">
        <v>8</v>
      </c>
      <c r="J33" s="109">
        <f t="shared" ref="J33:J41" si="3">$B$2+($B$3*H33)+$F$2+$F$3+($B$6*I33)</f>
        <v>-3.1849020121378837</v>
      </c>
      <c r="K33" s="109">
        <f t="shared" si="1"/>
        <v>4.1382300565470147E-2</v>
      </c>
      <c r="L33" s="110">
        <f t="shared" si="2"/>
        <v>3.9737856638238978E-2</v>
      </c>
    </row>
    <row r="34" spans="7:12" x14ac:dyDescent="0.35">
      <c r="H34" s="107">
        <v>3</v>
      </c>
      <c r="I34" s="108">
        <v>8</v>
      </c>
      <c r="J34" s="109">
        <f t="shared" si="3"/>
        <v>-2.3734525423655741</v>
      </c>
      <c r="K34" s="109">
        <f t="shared" si="1"/>
        <v>9.3158536616989113E-2</v>
      </c>
      <c r="L34" s="110">
        <f t="shared" si="2"/>
        <v>8.5219603101017671E-2</v>
      </c>
    </row>
    <row r="35" spans="7:12" x14ac:dyDescent="0.35">
      <c r="H35" s="107">
        <v>4</v>
      </c>
      <c r="I35" s="108">
        <v>8</v>
      </c>
      <c r="J35" s="109">
        <f t="shared" si="3"/>
        <v>-1.5620030725932645</v>
      </c>
      <c r="K35" s="109">
        <f t="shared" si="1"/>
        <v>0.20971557467881205</v>
      </c>
      <c r="L35" s="110">
        <f t="shared" si="2"/>
        <v>0.1733594070114316</v>
      </c>
    </row>
    <row r="36" spans="7:12" x14ac:dyDescent="0.35">
      <c r="H36" s="107">
        <v>5</v>
      </c>
      <c r="I36" s="108">
        <v>8</v>
      </c>
      <c r="J36" s="109">
        <f t="shared" si="3"/>
        <v>-0.75055360282095496</v>
      </c>
      <c r="K36" s="109">
        <f t="shared" si="1"/>
        <v>0.47210512165606244</v>
      </c>
      <c r="L36" s="110">
        <f t="shared" si="2"/>
        <v>0.32070068550876452</v>
      </c>
    </row>
    <row r="37" spans="7:12" x14ac:dyDescent="0.35">
      <c r="H37" s="107">
        <v>6</v>
      </c>
      <c r="I37" s="108">
        <v>8</v>
      </c>
      <c r="J37" s="109">
        <f t="shared" si="3"/>
        <v>6.0895866951354627E-2</v>
      </c>
      <c r="K37" s="109">
        <f t="shared" si="1"/>
        <v>1.0627882370455333</v>
      </c>
      <c r="L37" s="110">
        <f t="shared" si="2"/>
        <v>0.51521926388708295</v>
      </c>
    </row>
    <row r="38" spans="7:12" x14ac:dyDescent="0.35">
      <c r="H38" s="107">
        <v>7</v>
      </c>
      <c r="I38" s="108">
        <v>8</v>
      </c>
      <c r="J38" s="109">
        <f t="shared" si="3"/>
        <v>0.87234533672366421</v>
      </c>
      <c r="K38" s="109">
        <f t="shared" si="1"/>
        <v>2.3925155330664438</v>
      </c>
      <c r="L38" s="110">
        <f t="shared" si="2"/>
        <v>0.70523347933027292</v>
      </c>
    </row>
    <row r="39" spans="7:12" x14ac:dyDescent="0.35">
      <c r="H39" s="107">
        <v>8</v>
      </c>
      <c r="I39" s="108">
        <v>8</v>
      </c>
      <c r="J39" s="109">
        <f t="shared" si="3"/>
        <v>1.6837948064959729</v>
      </c>
      <c r="K39" s="109">
        <f t="shared" si="1"/>
        <v>5.3859559001865058</v>
      </c>
      <c r="L39" s="110">
        <f t="shared" si="2"/>
        <v>0.84340637241625882</v>
      </c>
    </row>
    <row r="40" spans="7:12" x14ac:dyDescent="0.35">
      <c r="H40" s="107">
        <v>9</v>
      </c>
      <c r="I40" s="108">
        <v>8</v>
      </c>
      <c r="J40" s="109">
        <f t="shared" si="3"/>
        <v>2.4952442762682807</v>
      </c>
      <c r="K40" s="109">
        <f t="shared" si="1"/>
        <v>12.124694932105253</v>
      </c>
      <c r="L40" s="110">
        <f t="shared" si="2"/>
        <v>0.92380775285269079</v>
      </c>
    </row>
    <row r="41" spans="7:12" x14ac:dyDescent="0.35">
      <c r="H41" s="107">
        <v>10</v>
      </c>
      <c r="I41" s="108">
        <v>8</v>
      </c>
      <c r="J41" s="109">
        <f t="shared" si="3"/>
        <v>3.3066937460405903</v>
      </c>
      <c r="K41" s="109">
        <f t="shared" si="1"/>
        <v>27.294732805281313</v>
      </c>
      <c r="L41" s="110">
        <f t="shared" si="2"/>
        <v>0.96465773305293956</v>
      </c>
    </row>
    <row r="42" spans="7:12" ht="13.15" x14ac:dyDescent="0.4">
      <c r="G42" s="2" t="s">
        <v>420</v>
      </c>
      <c r="H42" s="105">
        <v>1</v>
      </c>
      <c r="I42" s="106">
        <v>9</v>
      </c>
      <c r="J42" s="99">
        <f>$B$2+($B$3*H42)+$F$2+$F$3+($B$6*I42)</f>
        <v>-3.3541060099549007</v>
      </c>
      <c r="K42" s="99">
        <f t="shared" si="1"/>
        <v>3.4940592738414815E-2</v>
      </c>
      <c r="L42" s="102">
        <f t="shared" si="2"/>
        <v>3.3760964623064299E-2</v>
      </c>
    </row>
    <row r="43" spans="7:12" x14ac:dyDescent="0.35">
      <c r="H43" s="105">
        <v>2</v>
      </c>
      <c r="I43" s="106">
        <v>9</v>
      </c>
      <c r="J43" s="99">
        <f t="shared" ref="J43:J51" si="4">$B$2+($B$3*H43)+$F$2+$F$3+($B$6*I43)</f>
        <v>-2.5426565401825947</v>
      </c>
      <c r="K43" s="99">
        <f t="shared" si="1"/>
        <v>7.86571660725148E-2</v>
      </c>
      <c r="L43" s="102">
        <f t="shared" si="2"/>
        <v>7.2921377196159945E-2</v>
      </c>
    </row>
    <row r="44" spans="7:12" x14ac:dyDescent="0.35">
      <c r="H44" s="105">
        <v>3</v>
      </c>
      <c r="I44" s="106">
        <v>9</v>
      </c>
      <c r="J44" s="99">
        <f t="shared" si="4"/>
        <v>-1.7312070704102851</v>
      </c>
      <c r="K44" s="99">
        <f t="shared" si="1"/>
        <v>0.17707054430582295</v>
      </c>
      <c r="L44" s="102">
        <f t="shared" si="2"/>
        <v>0.15043324732100086</v>
      </c>
    </row>
    <row r="45" spans="7:12" x14ac:dyDescent="0.35">
      <c r="H45" s="105">
        <v>4</v>
      </c>
      <c r="I45" s="106">
        <v>9</v>
      </c>
      <c r="J45" s="99">
        <f t="shared" si="4"/>
        <v>-0.91975760063797551</v>
      </c>
      <c r="K45" s="99">
        <f t="shared" si="1"/>
        <v>0.3986156535547552</v>
      </c>
      <c r="L45" s="102">
        <f t="shared" si="2"/>
        <v>0.2850072874142543</v>
      </c>
    </row>
    <row r="46" spans="7:12" x14ac:dyDescent="0.35">
      <c r="H46" s="105">
        <v>5</v>
      </c>
      <c r="I46" s="106">
        <v>9</v>
      </c>
      <c r="J46" s="99">
        <f t="shared" si="4"/>
        <v>-0.10830813086566593</v>
      </c>
      <c r="K46" s="99">
        <f t="shared" si="1"/>
        <v>0.89735105227018497</v>
      </c>
      <c r="L46" s="128">
        <f t="shared" si="2"/>
        <v>0.47294940553910797</v>
      </c>
    </row>
    <row r="47" spans="7:12" x14ac:dyDescent="0.35">
      <c r="H47" s="105">
        <v>6</v>
      </c>
      <c r="I47" s="106">
        <v>9</v>
      </c>
      <c r="J47" s="99">
        <f t="shared" si="4"/>
        <v>0.70314133890664365</v>
      </c>
      <c r="K47" s="99">
        <f t="shared" si="1"/>
        <v>2.0200885334770171</v>
      </c>
      <c r="L47" s="128">
        <f t="shared" si="2"/>
        <v>0.66888387909320535</v>
      </c>
    </row>
    <row r="48" spans="7:12" x14ac:dyDescent="0.35">
      <c r="H48" s="105">
        <v>7</v>
      </c>
      <c r="I48" s="106">
        <v>9</v>
      </c>
      <c r="J48" s="99">
        <f t="shared" si="4"/>
        <v>1.5145908086789532</v>
      </c>
      <c r="K48" s="99">
        <f t="shared" si="1"/>
        <v>4.5475599240247435</v>
      </c>
      <c r="L48" s="102">
        <f t="shared" si="2"/>
        <v>0.81974056816055052</v>
      </c>
    </row>
    <row r="49" spans="7:12" x14ac:dyDescent="0.35">
      <c r="H49" s="105">
        <v>8</v>
      </c>
      <c r="I49" s="106">
        <v>9</v>
      </c>
      <c r="J49" s="99">
        <f t="shared" si="4"/>
        <v>2.3260402784512619</v>
      </c>
      <c r="K49" s="99">
        <f t="shared" si="1"/>
        <v>10.237324216182031</v>
      </c>
      <c r="L49" s="102">
        <f t="shared" si="2"/>
        <v>0.91101084379500463</v>
      </c>
    </row>
    <row r="50" spans="7:12" x14ac:dyDescent="0.35">
      <c r="H50" s="105">
        <v>9</v>
      </c>
      <c r="I50" s="106">
        <v>9</v>
      </c>
      <c r="J50" s="99">
        <f t="shared" si="4"/>
        <v>3.1374897482235697</v>
      </c>
      <c r="K50" s="99">
        <f t="shared" si="1"/>
        <v>23.045943067963563</v>
      </c>
      <c r="L50" s="102">
        <f t="shared" si="2"/>
        <v>0.95841294320735948</v>
      </c>
    </row>
    <row r="51" spans="7:12" x14ac:dyDescent="0.35">
      <c r="H51" s="105">
        <v>10</v>
      </c>
      <c r="I51" s="106">
        <v>9</v>
      </c>
      <c r="J51" s="99">
        <f t="shared" si="4"/>
        <v>3.9489392179958793</v>
      </c>
      <c r="K51" s="99">
        <f t="shared" si="1"/>
        <v>51.880303942341698</v>
      </c>
      <c r="L51" s="102">
        <f t="shared" si="2"/>
        <v>0.98108936739300223</v>
      </c>
    </row>
    <row r="52" spans="7:12" ht="13.15" x14ac:dyDescent="0.4">
      <c r="G52" s="2" t="s">
        <v>421</v>
      </c>
      <c r="H52" s="107">
        <v>1</v>
      </c>
      <c r="I52" s="108">
        <v>10</v>
      </c>
      <c r="J52" s="109">
        <f>$B$2+($B$3*H52)+$F$2+$F$3+($B$6*I52)</f>
        <v>-2.7118605379996126</v>
      </c>
      <c r="K52" s="109">
        <f t="shared" si="1"/>
        <v>6.6413127548322709E-2</v>
      </c>
      <c r="L52" s="110">
        <f t="shared" si="2"/>
        <v>6.227710990486969E-2</v>
      </c>
    </row>
    <row r="53" spans="7:12" x14ac:dyDescent="0.35">
      <c r="H53" s="107">
        <v>2</v>
      </c>
      <c r="I53" s="108">
        <v>10</v>
      </c>
      <c r="J53" s="109">
        <f t="shared" ref="J53:J61" si="5">$B$2+($B$3*H53)+$F$2+$F$3+($B$6*I53)</f>
        <v>-1.9004110682273065</v>
      </c>
      <c r="K53" s="109">
        <f t="shared" si="1"/>
        <v>0.14950714895057399</v>
      </c>
      <c r="L53" s="110">
        <f t="shared" si="2"/>
        <v>0.130061956628164</v>
      </c>
    </row>
    <row r="54" spans="7:12" x14ac:dyDescent="0.35">
      <c r="H54" s="107">
        <v>3</v>
      </c>
      <c r="I54" s="108">
        <v>10</v>
      </c>
      <c r="J54" s="109">
        <f t="shared" si="5"/>
        <v>-1.088961598454997</v>
      </c>
      <c r="K54" s="109">
        <f t="shared" si="1"/>
        <v>0.33656580276339831</v>
      </c>
      <c r="L54" s="110">
        <f t="shared" si="2"/>
        <v>0.25181386660315291</v>
      </c>
    </row>
    <row r="55" spans="7:12" x14ac:dyDescent="0.35">
      <c r="H55" s="107">
        <v>4</v>
      </c>
      <c r="I55" s="108">
        <v>10</v>
      </c>
      <c r="J55" s="109">
        <f t="shared" si="5"/>
        <v>-0.27751212868268738</v>
      </c>
      <c r="K55" s="109">
        <f t="shared" si="1"/>
        <v>0.75766637505220003</v>
      </c>
      <c r="L55" s="110">
        <f t="shared" si="2"/>
        <v>0.43106381609518957</v>
      </c>
    </row>
    <row r="56" spans="7:12" x14ac:dyDescent="0.35">
      <c r="H56" s="107">
        <v>5</v>
      </c>
      <c r="I56" s="108">
        <v>10</v>
      </c>
      <c r="J56" s="109">
        <f t="shared" si="5"/>
        <v>0.53393734108962221</v>
      </c>
      <c r="K56" s="109">
        <f t="shared" si="1"/>
        <v>1.705634770886979</v>
      </c>
      <c r="L56" s="110">
        <f t="shared" si="2"/>
        <v>0.63040096514128796</v>
      </c>
    </row>
    <row r="57" spans="7:12" x14ac:dyDescent="0.35">
      <c r="H57" s="107">
        <v>6</v>
      </c>
      <c r="I57" s="108">
        <v>10</v>
      </c>
      <c r="J57" s="109">
        <f t="shared" si="5"/>
        <v>1.3453868108619318</v>
      </c>
      <c r="K57" s="109">
        <f t="shared" si="1"/>
        <v>3.8396714800208027</v>
      </c>
      <c r="L57" s="110">
        <f t="shared" si="2"/>
        <v>0.79337440482722565</v>
      </c>
    </row>
    <row r="58" spans="7:12" x14ac:dyDescent="0.35">
      <c r="H58" s="107">
        <v>7</v>
      </c>
      <c r="I58" s="108">
        <v>10</v>
      </c>
      <c r="J58" s="109">
        <f t="shared" si="5"/>
        <v>2.1568362806342414</v>
      </c>
      <c r="K58" s="109">
        <f t="shared" si="1"/>
        <v>8.6437479618326023</v>
      </c>
      <c r="L58" s="110">
        <f t="shared" si="2"/>
        <v>0.8963058756867418</v>
      </c>
    </row>
    <row r="59" spans="7:12" x14ac:dyDescent="0.35">
      <c r="H59" s="107">
        <v>8</v>
      </c>
      <c r="I59" s="108">
        <v>10</v>
      </c>
      <c r="J59" s="109">
        <f t="shared" si="5"/>
        <v>2.9682857504065501</v>
      </c>
      <c r="K59" s="109">
        <f t="shared" si="1"/>
        <v>19.458534204410739</v>
      </c>
      <c r="L59" s="110">
        <f t="shared" si="2"/>
        <v>0.95112064285698406</v>
      </c>
    </row>
    <row r="60" spans="7:12" x14ac:dyDescent="0.35">
      <c r="H60" s="107">
        <v>9</v>
      </c>
      <c r="I60" s="108">
        <v>10</v>
      </c>
      <c r="J60" s="109">
        <f t="shared" si="5"/>
        <v>3.7797352201788579</v>
      </c>
      <c r="K60" s="109">
        <f t="shared" si="1"/>
        <v>43.804441667679789</v>
      </c>
      <c r="L60" s="110">
        <f t="shared" si="2"/>
        <v>0.97768078425310767</v>
      </c>
    </row>
    <row r="61" spans="7:12" x14ac:dyDescent="0.35">
      <c r="H61" s="111">
        <v>10</v>
      </c>
      <c r="I61" s="112">
        <v>10</v>
      </c>
      <c r="J61" s="109">
        <f t="shared" si="5"/>
        <v>4.5911846899511675</v>
      </c>
      <c r="K61" s="109">
        <f t="shared" si="1"/>
        <v>98.611184668895405</v>
      </c>
      <c r="L61" s="110">
        <f t="shared" si="2"/>
        <v>0.98996096669943268</v>
      </c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4E3A-08FA-48FD-88D4-66AD5FC72DF7}">
  <dimension ref="A1:P45"/>
  <sheetViews>
    <sheetView topLeftCell="H5" zoomScale="90" zoomScaleNormal="90" workbookViewId="0">
      <selection activeCell="J41" sqref="J41"/>
    </sheetView>
  </sheetViews>
  <sheetFormatPr defaultColWidth="8.86328125" defaultRowHeight="12.75" x14ac:dyDescent="0.35"/>
  <cols>
    <col min="1" max="1" width="10.73046875" style="26" customWidth="1"/>
    <col min="2" max="3" width="8.86328125" style="26"/>
    <col min="4" max="4" width="30" style="26" bestFit="1" customWidth="1"/>
    <col min="5" max="5" width="8.86328125" style="41"/>
    <col min="6" max="6" width="14" style="41" customWidth="1"/>
    <col min="7" max="7" width="13.86328125" style="41" customWidth="1"/>
    <col min="8" max="8" width="8.86328125" style="41"/>
    <col min="9" max="9" width="13.73046875" style="41" customWidth="1"/>
    <col min="10" max="11" width="8.86328125" style="41"/>
    <col min="12" max="12" width="11.59765625" style="41" customWidth="1"/>
    <col min="13" max="16384" width="8.86328125" style="26"/>
  </cols>
  <sheetData>
    <row r="1" spans="1:16" ht="25.5" customHeight="1" thickBot="1" x14ac:dyDescent="0.4">
      <c r="A1" s="114" t="s">
        <v>391</v>
      </c>
      <c r="B1" s="20" t="s">
        <v>20</v>
      </c>
      <c r="C1" s="20" t="s">
        <v>19</v>
      </c>
      <c r="D1" s="20" t="s">
        <v>422</v>
      </c>
      <c r="E1" s="130" t="s">
        <v>392</v>
      </c>
      <c r="F1" s="130" t="s">
        <v>393</v>
      </c>
      <c r="G1" s="130" t="s">
        <v>394</v>
      </c>
      <c r="H1" s="130" t="s">
        <v>395</v>
      </c>
      <c r="I1" s="130" t="s">
        <v>396</v>
      </c>
      <c r="J1" s="130" t="s">
        <v>397</v>
      </c>
      <c r="K1" s="130" t="s">
        <v>398</v>
      </c>
      <c r="L1" s="130" t="s">
        <v>398</v>
      </c>
      <c r="M1" s="115" t="s">
        <v>399</v>
      </c>
      <c r="N1" s="116"/>
      <c r="O1" s="116"/>
      <c r="P1" s="116"/>
    </row>
    <row r="2" spans="1:16" ht="14.65" thickTop="1" x14ac:dyDescent="0.4">
      <c r="A2" s="82">
        <v>1</v>
      </c>
      <c r="B2" s="27">
        <v>2010</v>
      </c>
      <c r="C2" s="27">
        <v>2</v>
      </c>
      <c r="D2" s="21">
        <v>1299.5999999999997</v>
      </c>
      <c r="H2" s="41">
        <v>1.1827173224207599</v>
      </c>
      <c r="I2" s="41">
        <f>D2/H2</f>
        <v>1098.8255395972444</v>
      </c>
      <c r="J2" s="41">
        <f>17.092*A2 + 1097.4</f>
        <v>1114.4920000000002</v>
      </c>
      <c r="L2" s="41">
        <f>H2*J2</f>
        <v>1318.1289940993577</v>
      </c>
      <c r="M2" s="41">
        <f>(D2-L2)/D2</f>
        <v>-1.425745929467374E-2</v>
      </c>
      <c r="O2" s="2" t="s">
        <v>400</v>
      </c>
      <c r="P2" s="2" t="s">
        <v>401</v>
      </c>
    </row>
    <row r="3" spans="1:16" ht="14.25" x14ac:dyDescent="0.35">
      <c r="A3" s="82">
        <f>A2+1</f>
        <v>2</v>
      </c>
      <c r="B3" s="27"/>
      <c r="C3" s="27">
        <v>3</v>
      </c>
      <c r="D3" s="21">
        <v>988.06666666666695</v>
      </c>
      <c r="H3" s="41">
        <v>0.88347816306221894</v>
      </c>
      <c r="I3" s="41">
        <f t="shared" ref="I3:I40" si="0">D3/H3</f>
        <v>1118.3826697446991</v>
      </c>
      <c r="J3" s="41">
        <f t="shared" ref="J3:J44" si="1">17.092*A3 + 1097.4</f>
        <v>1131.5840000000001</v>
      </c>
      <c r="L3" s="41">
        <f t="shared" ref="L3:L39" si="2">H3*J3</f>
        <v>999.72975367059803</v>
      </c>
      <c r="M3" s="41">
        <f t="shared" ref="M3:M40" si="3">(D3-L3)/D3</f>
        <v>-1.1803947443422589E-2</v>
      </c>
      <c r="N3" s="119" t="s">
        <v>17</v>
      </c>
      <c r="O3" s="118">
        <f>AVERAGEIF(C2:C39,1,G2:G39)</f>
        <v>0.96886947902705656</v>
      </c>
      <c r="P3" s="118">
        <f>O3/$O$7*4</f>
        <v>0.96961788702313689</v>
      </c>
    </row>
    <row r="4" spans="1:16" ht="14.25" x14ac:dyDescent="0.35">
      <c r="A4" s="82">
        <f t="shared" ref="A4:A44" si="4">A3+1</f>
        <v>3</v>
      </c>
      <c r="B4" s="27"/>
      <c r="C4" s="27">
        <v>4</v>
      </c>
      <c r="D4" s="21">
        <v>1044.5</v>
      </c>
      <c r="E4" s="41">
        <f>AVERAGE(D2:D5)</f>
        <v>1105.6833333333341</v>
      </c>
      <c r="F4" s="41">
        <f>AVERAGE(E4:E5)</f>
        <v>1113.9125000000008</v>
      </c>
      <c r="G4" s="41">
        <f>D4/F4</f>
        <v>0.93768585952666772</v>
      </c>
      <c r="H4" s="41">
        <v>0.96418662749388417</v>
      </c>
      <c r="I4" s="41">
        <f t="shared" si="0"/>
        <v>1083.2965011295234</v>
      </c>
      <c r="J4" s="41">
        <f t="shared" si="1"/>
        <v>1148.6760000000002</v>
      </c>
      <c r="L4" s="41">
        <f t="shared" si="2"/>
        <v>1107.5380385231651</v>
      </c>
      <c r="M4" s="41">
        <f t="shared" si="3"/>
        <v>-6.0352358566936472E-2</v>
      </c>
      <c r="N4" s="119" t="s">
        <v>18</v>
      </c>
      <c r="O4" s="118">
        <f>AVERAGEIF(C2:C39,2,G2:G39)</f>
        <v>1.1818044317727543</v>
      </c>
      <c r="P4" s="118">
        <f>O4/$O$7*4</f>
        <v>1.1827173224207599</v>
      </c>
    </row>
    <row r="5" spans="1:16" ht="14.25" x14ac:dyDescent="0.35">
      <c r="A5" s="82">
        <f t="shared" si="4"/>
        <v>4</v>
      </c>
      <c r="B5" s="27">
        <v>2011</v>
      </c>
      <c r="C5" s="27">
        <v>1</v>
      </c>
      <c r="D5" s="21">
        <v>1090.56666666667</v>
      </c>
      <c r="E5" s="41">
        <f t="shared" ref="E5:E39" si="5">AVERAGE(D3:D6)</f>
        <v>1122.1416666666676</v>
      </c>
      <c r="F5" s="41">
        <f t="shared" ref="F5:F39" si="6">AVERAGE(E5:E6)</f>
        <v>1124.3833333333341</v>
      </c>
      <c r="G5" s="41">
        <f t="shared" ref="G5:G39" si="7">D5/F5</f>
        <v>0.96992425477669475</v>
      </c>
      <c r="H5" s="41">
        <v>0.96961788702313689</v>
      </c>
      <c r="I5" s="41">
        <f t="shared" si="0"/>
        <v>1124.7386019402579</v>
      </c>
      <c r="J5" s="41">
        <f t="shared" si="1"/>
        <v>1165.768</v>
      </c>
      <c r="L5" s="41">
        <f t="shared" si="2"/>
        <v>1130.3495049191883</v>
      </c>
      <c r="M5" s="41">
        <f t="shared" si="3"/>
        <v>-3.6479052100606604E-2</v>
      </c>
      <c r="N5" s="119" t="s">
        <v>15</v>
      </c>
      <c r="O5" s="118">
        <f>AVERAGEIF(C2:C39,3,G2:G39)</f>
        <v>0.88279624276098767</v>
      </c>
      <c r="P5" s="118">
        <f>O5/$O$7*4</f>
        <v>0.88347816306221894</v>
      </c>
    </row>
    <row r="6" spans="1:16" ht="14.25" x14ac:dyDescent="0.35">
      <c r="A6" s="82">
        <f t="shared" si="4"/>
        <v>5</v>
      </c>
      <c r="B6" s="27"/>
      <c r="C6" s="27">
        <v>2</v>
      </c>
      <c r="D6" s="21">
        <v>1365.4333333333332</v>
      </c>
      <c r="E6" s="41">
        <f t="shared" si="5"/>
        <v>1126.6250000000009</v>
      </c>
      <c r="F6" s="41">
        <f t="shared" si="6"/>
        <v>1138.1166666666675</v>
      </c>
      <c r="G6" s="41">
        <f t="shared" si="7"/>
        <v>1.1997305490063985</v>
      </c>
      <c r="H6" s="41">
        <v>1.1827173224207599</v>
      </c>
      <c r="I6" s="41">
        <f t="shared" si="0"/>
        <v>1154.4883189320287</v>
      </c>
      <c r="J6" s="41">
        <f t="shared" si="1"/>
        <v>1182.8600000000001</v>
      </c>
      <c r="L6" s="41">
        <f t="shared" si="2"/>
        <v>1398.9890119986203</v>
      </c>
      <c r="M6" s="41">
        <f t="shared" si="3"/>
        <v>-2.4575113149881946E-2</v>
      </c>
      <c r="N6" s="119" t="s">
        <v>16</v>
      </c>
      <c r="O6" s="118">
        <f>AVERAGEIF(C2:C39,4,G2:G39)</f>
        <v>0.96344241166269162</v>
      </c>
      <c r="P6" s="118">
        <f>O6/$O$7*4</f>
        <v>0.96418662749388417</v>
      </c>
    </row>
    <row r="7" spans="1:16" ht="14.25" x14ac:dyDescent="0.4">
      <c r="A7" s="82">
        <f t="shared" si="4"/>
        <v>6</v>
      </c>
      <c r="B7" s="27"/>
      <c r="C7" s="27">
        <v>3</v>
      </c>
      <c r="D7" s="21">
        <v>1006</v>
      </c>
      <c r="E7" s="41">
        <f t="shared" si="5"/>
        <v>1149.608333333334</v>
      </c>
      <c r="F7" s="41">
        <f t="shared" si="6"/>
        <v>1150.9625000000005</v>
      </c>
      <c r="G7" s="41">
        <f t="shared" si="7"/>
        <v>0.87405106595566717</v>
      </c>
      <c r="H7" s="41">
        <v>0.88347816306221894</v>
      </c>
      <c r="I7" s="41">
        <f t="shared" si="0"/>
        <v>1138.6812284223402</v>
      </c>
      <c r="J7" s="41">
        <f t="shared" si="1"/>
        <v>1199.952</v>
      </c>
      <c r="L7" s="41">
        <f t="shared" si="2"/>
        <v>1060.1313887228357</v>
      </c>
      <c r="M7" s="41">
        <f t="shared" si="3"/>
        <v>-5.380853749784862E-2</v>
      </c>
      <c r="N7" s="117" t="s">
        <v>402</v>
      </c>
      <c r="O7" s="118">
        <f>SUM(O3:O6)</f>
        <v>3.9969125652234903</v>
      </c>
      <c r="P7" s="118">
        <f>SUM(P3:P6)</f>
        <v>4</v>
      </c>
    </row>
    <row r="8" spans="1:16" ht="14.25" x14ac:dyDescent="0.35">
      <c r="A8" s="82">
        <f t="shared" si="4"/>
        <v>7</v>
      </c>
      <c r="B8" s="27"/>
      <c r="C8" s="27">
        <v>4</v>
      </c>
      <c r="D8" s="21">
        <v>1136.4333333333332</v>
      </c>
      <c r="E8" s="41">
        <f t="shared" si="5"/>
        <v>1152.3166666666668</v>
      </c>
      <c r="F8" s="41">
        <f t="shared" si="6"/>
        <v>1163.8833333333334</v>
      </c>
      <c r="G8" s="41">
        <f t="shared" si="7"/>
        <v>0.97641516188621402</v>
      </c>
      <c r="H8" s="41">
        <v>0.96418662749388417</v>
      </c>
      <c r="I8" s="41">
        <f t="shared" si="0"/>
        <v>1178.6445703848362</v>
      </c>
      <c r="J8" s="41">
        <f t="shared" si="1"/>
        <v>1217.0440000000001</v>
      </c>
      <c r="L8" s="41">
        <f t="shared" si="2"/>
        <v>1173.457549871667</v>
      </c>
      <c r="M8" s="41">
        <f t="shared" si="3"/>
        <v>-3.2579312355909253E-2</v>
      </c>
    </row>
    <row r="9" spans="1:16" ht="14.25" x14ac:dyDescent="0.35">
      <c r="A9" s="82">
        <f t="shared" si="4"/>
        <v>8</v>
      </c>
      <c r="B9" s="27">
        <v>2012</v>
      </c>
      <c r="C9" s="27">
        <v>1</v>
      </c>
      <c r="D9" s="21">
        <v>1101.4000000000003</v>
      </c>
      <c r="E9" s="41">
        <f t="shared" si="5"/>
        <v>1175.45</v>
      </c>
      <c r="F9" s="41">
        <f t="shared" si="6"/>
        <v>1189.9708333333333</v>
      </c>
      <c r="G9" s="41">
        <f t="shared" si="7"/>
        <v>0.92556890399974823</v>
      </c>
      <c r="H9" s="41">
        <v>0.96961788702313689</v>
      </c>
      <c r="I9" s="41">
        <f t="shared" si="0"/>
        <v>1135.911388125742</v>
      </c>
      <c r="J9" s="41">
        <f t="shared" si="1"/>
        <v>1234.136</v>
      </c>
      <c r="L9" s="41">
        <f t="shared" si="2"/>
        <v>1196.640340619186</v>
      </c>
      <c r="M9" s="41">
        <f t="shared" si="3"/>
        <v>-8.6472072470660633E-2</v>
      </c>
    </row>
    <row r="10" spans="1:16" ht="14.25" x14ac:dyDescent="0.35">
      <c r="A10" s="82">
        <f t="shared" si="4"/>
        <v>9</v>
      </c>
      <c r="B10" s="27"/>
      <c r="C10" s="27">
        <v>2</v>
      </c>
      <c r="D10" s="21">
        <v>1457.9666666666665</v>
      </c>
      <c r="E10" s="41">
        <f t="shared" si="5"/>
        <v>1204.4916666666668</v>
      </c>
      <c r="F10" s="41">
        <f t="shared" si="6"/>
        <v>1229.0458333333336</v>
      </c>
      <c r="G10" s="41">
        <f t="shared" si="7"/>
        <v>1.1862589881717183</v>
      </c>
      <c r="H10" s="41">
        <v>1.1827173224207599</v>
      </c>
      <c r="I10" s="41">
        <f t="shared" si="0"/>
        <v>1232.7262305438567</v>
      </c>
      <c r="J10" s="41">
        <f t="shared" si="1"/>
        <v>1251.2280000000001</v>
      </c>
      <c r="L10" s="41">
        <f t="shared" si="2"/>
        <v>1479.8490298978827</v>
      </c>
      <c r="M10" s="41">
        <f t="shared" si="3"/>
        <v>-1.5008822719689226E-2</v>
      </c>
    </row>
    <row r="11" spans="1:16" ht="14.25" x14ac:dyDescent="0.35">
      <c r="A11" s="82">
        <f t="shared" si="4"/>
        <v>10</v>
      </c>
      <c r="B11" s="27"/>
      <c r="C11" s="27">
        <v>3</v>
      </c>
      <c r="D11" s="21">
        <v>1122.1666666666667</v>
      </c>
      <c r="E11" s="41">
        <f t="shared" si="5"/>
        <v>1253.6000000000001</v>
      </c>
      <c r="F11" s="41">
        <f t="shared" si="6"/>
        <v>1284.4708333333333</v>
      </c>
      <c r="G11" s="41">
        <f t="shared" si="7"/>
        <v>0.87364122060641058</v>
      </c>
      <c r="H11" s="41">
        <v>0.88347816306221894</v>
      </c>
      <c r="I11" s="41">
        <f t="shared" si="0"/>
        <v>1270.1691038713745</v>
      </c>
      <c r="J11" s="41">
        <f t="shared" si="1"/>
        <v>1268.3200000000002</v>
      </c>
      <c r="L11" s="41">
        <f t="shared" si="2"/>
        <v>1120.5330237750736</v>
      </c>
      <c r="M11" s="41">
        <f t="shared" si="3"/>
        <v>1.4557934575313764E-3</v>
      </c>
    </row>
    <row r="12" spans="1:16" ht="14.25" x14ac:dyDescent="0.35">
      <c r="A12" s="82">
        <f t="shared" si="4"/>
        <v>11</v>
      </c>
      <c r="B12" s="27"/>
      <c r="C12" s="27">
        <v>4</v>
      </c>
      <c r="D12" s="21">
        <v>1332.8666666666668</v>
      </c>
      <c r="E12" s="41">
        <f t="shared" si="5"/>
        <v>1315.3416666666667</v>
      </c>
      <c r="F12" s="41">
        <f t="shared" si="6"/>
        <v>1347.6916666666666</v>
      </c>
      <c r="G12" s="41">
        <f t="shared" si="7"/>
        <v>0.98899970937961834</v>
      </c>
      <c r="H12" s="41">
        <v>0.96418662749388417</v>
      </c>
      <c r="I12" s="41">
        <f t="shared" si="0"/>
        <v>1382.3741469336248</v>
      </c>
      <c r="J12" s="41">
        <f t="shared" si="1"/>
        <v>1285.412</v>
      </c>
      <c r="L12" s="41">
        <f t="shared" si="2"/>
        <v>1239.3770612201686</v>
      </c>
      <c r="M12" s="41">
        <f t="shared" si="3"/>
        <v>7.0141753698668194E-2</v>
      </c>
    </row>
    <row r="13" spans="1:16" ht="14.25" x14ac:dyDescent="0.35">
      <c r="A13" s="82">
        <f t="shared" si="4"/>
        <v>12</v>
      </c>
      <c r="B13" s="27">
        <v>2013</v>
      </c>
      <c r="C13" s="27">
        <v>1</v>
      </c>
      <c r="D13" s="21">
        <v>1348.3666666666668</v>
      </c>
      <c r="E13" s="41">
        <f t="shared" si="5"/>
        <v>1380.0416666666667</v>
      </c>
      <c r="F13" s="41">
        <f t="shared" si="6"/>
        <v>1389.7041666666667</v>
      </c>
      <c r="G13" s="41">
        <f t="shared" si="7"/>
        <v>0.97025446063160936</v>
      </c>
      <c r="H13" s="41">
        <v>0.96961788702313689</v>
      </c>
      <c r="I13" s="41">
        <f t="shared" si="0"/>
        <v>1390.6165353512008</v>
      </c>
      <c r="J13" s="41">
        <f t="shared" si="1"/>
        <v>1302.5040000000001</v>
      </c>
      <c r="L13" s="41">
        <f t="shared" si="2"/>
        <v>1262.931176319184</v>
      </c>
      <c r="M13" s="41">
        <f t="shared" si="3"/>
        <v>6.3362208855763325E-2</v>
      </c>
    </row>
    <row r="14" spans="1:16" ht="14.25" x14ac:dyDescent="0.35">
      <c r="A14" s="82">
        <f t="shared" si="4"/>
        <v>13</v>
      </c>
      <c r="B14" s="27"/>
      <c r="C14" s="27">
        <v>2</v>
      </c>
      <c r="D14" s="21">
        <v>1716.7666666666664</v>
      </c>
      <c r="E14" s="41">
        <f t="shared" si="5"/>
        <v>1399.3666666666666</v>
      </c>
      <c r="F14" s="41">
        <f t="shared" si="6"/>
        <v>1407.0583333333334</v>
      </c>
      <c r="G14" s="41">
        <f t="shared" si="7"/>
        <v>1.2201105142525479</v>
      </c>
      <c r="H14" s="41">
        <v>1.1827173224207599</v>
      </c>
      <c r="I14" s="41">
        <f t="shared" si="0"/>
        <v>1451.5443666224708</v>
      </c>
      <c r="J14" s="41">
        <f>17.092*A14 + 1097.4</f>
        <v>1319.596</v>
      </c>
      <c r="L14" s="41">
        <f t="shared" si="2"/>
        <v>1560.7090477971451</v>
      </c>
      <c r="M14" s="41">
        <f t="shared" si="3"/>
        <v>9.0902055532408599E-2</v>
      </c>
    </row>
    <row r="15" spans="1:16" ht="14.25" x14ac:dyDescent="0.35">
      <c r="A15" s="82">
        <f t="shared" si="4"/>
        <v>14</v>
      </c>
      <c r="B15" s="27"/>
      <c r="C15" s="27">
        <v>3</v>
      </c>
      <c r="D15" s="21">
        <v>1199.4666666666665</v>
      </c>
      <c r="E15" s="41">
        <f t="shared" si="5"/>
        <v>1414.75</v>
      </c>
      <c r="F15" s="41">
        <f t="shared" si="6"/>
        <v>1418.2249999999999</v>
      </c>
      <c r="G15" s="41">
        <f t="shared" si="7"/>
        <v>0.84575202571289221</v>
      </c>
      <c r="H15" s="41">
        <v>0.88347816306221894</v>
      </c>
      <c r="I15" s="41">
        <f t="shared" si="0"/>
        <v>1357.6641922978622</v>
      </c>
      <c r="J15" s="41">
        <f t="shared" si="1"/>
        <v>1336.6880000000001</v>
      </c>
      <c r="L15" s="41">
        <f t="shared" si="2"/>
        <v>1180.9346588273113</v>
      </c>
      <c r="M15" s="41">
        <f t="shared" si="3"/>
        <v>1.545020662462915E-2</v>
      </c>
    </row>
    <row r="16" spans="1:16" ht="14.25" x14ac:dyDescent="0.35">
      <c r="A16" s="82">
        <f t="shared" si="4"/>
        <v>15</v>
      </c>
      <c r="B16" s="27"/>
      <c r="C16" s="27">
        <v>4</v>
      </c>
      <c r="D16" s="21">
        <v>1394.4000000000003</v>
      </c>
      <c r="E16" s="41">
        <f t="shared" si="5"/>
        <v>1421.7</v>
      </c>
      <c r="F16" s="41">
        <f t="shared" si="6"/>
        <v>1410.4666666666667</v>
      </c>
      <c r="G16" s="41">
        <f t="shared" si="7"/>
        <v>0.98860897102613809</v>
      </c>
      <c r="H16" s="41">
        <v>0.96418662749388417</v>
      </c>
      <c r="I16" s="41">
        <f t="shared" si="0"/>
        <v>1446.1930504308357</v>
      </c>
      <c r="J16" s="41">
        <f t="shared" si="1"/>
        <v>1353.7800000000002</v>
      </c>
      <c r="L16" s="41">
        <f t="shared" si="2"/>
        <v>1305.2965725686706</v>
      </c>
      <c r="M16" s="41">
        <f t="shared" si="3"/>
        <v>6.3900908943868101E-2</v>
      </c>
    </row>
    <row r="17" spans="1:13" ht="14.25" x14ac:dyDescent="0.35">
      <c r="A17" s="82">
        <f t="shared" si="4"/>
        <v>16</v>
      </c>
      <c r="B17" s="27">
        <v>2014</v>
      </c>
      <c r="C17" s="27">
        <v>1</v>
      </c>
      <c r="D17" s="21">
        <v>1376.1666666666667</v>
      </c>
      <c r="E17" s="41">
        <f t="shared" si="5"/>
        <v>1399.2333333333336</v>
      </c>
      <c r="F17" s="41">
        <f t="shared" si="6"/>
        <v>1395.666666666667</v>
      </c>
      <c r="G17" s="41">
        <f t="shared" si="7"/>
        <v>0.98602818246954849</v>
      </c>
      <c r="H17" s="41">
        <v>0.96961788702313689</v>
      </c>
      <c r="I17" s="41">
        <f t="shared" si="0"/>
        <v>1419.2876235933434</v>
      </c>
      <c r="J17" s="41">
        <f t="shared" si="1"/>
        <v>1370.8720000000001</v>
      </c>
      <c r="L17" s="41">
        <f t="shared" si="2"/>
        <v>1329.2220120191819</v>
      </c>
      <c r="M17" s="41">
        <f t="shared" si="3"/>
        <v>3.4112622972618287E-2</v>
      </c>
    </row>
    <row r="18" spans="1:13" ht="14.25" x14ac:dyDescent="0.35">
      <c r="A18" s="82">
        <f t="shared" si="4"/>
        <v>17</v>
      </c>
      <c r="B18" s="27"/>
      <c r="C18" s="27">
        <v>2</v>
      </c>
      <c r="D18" s="21">
        <v>1626.9</v>
      </c>
      <c r="E18" s="41">
        <f t="shared" si="5"/>
        <v>1392.1000000000001</v>
      </c>
      <c r="F18" s="41">
        <f t="shared" si="6"/>
        <v>1385.3875</v>
      </c>
      <c r="G18" s="41">
        <f t="shared" si="7"/>
        <v>1.1743284821033826</v>
      </c>
      <c r="H18" s="41">
        <v>1.1827173224207599</v>
      </c>
      <c r="I18" s="41">
        <f t="shared" si="0"/>
        <v>1375.5611498697735</v>
      </c>
      <c r="J18" s="41">
        <f t="shared" si="1"/>
        <v>1387.9639999999999</v>
      </c>
      <c r="L18" s="41">
        <f t="shared" si="2"/>
        <v>1641.5690656964075</v>
      </c>
      <c r="M18" s="41">
        <f t="shared" si="3"/>
        <v>-9.0165748948352175E-3</v>
      </c>
    </row>
    <row r="19" spans="1:13" ht="14.25" x14ac:dyDescent="0.35">
      <c r="A19" s="82">
        <f t="shared" si="4"/>
        <v>18</v>
      </c>
      <c r="B19" s="27"/>
      <c r="C19" s="27">
        <v>3</v>
      </c>
      <c r="D19" s="21">
        <v>1170.9333333333332</v>
      </c>
      <c r="E19" s="41">
        <f t="shared" si="5"/>
        <v>1378.675</v>
      </c>
      <c r="F19" s="41">
        <f t="shared" si="6"/>
        <v>1382.9791666666665</v>
      </c>
      <c r="G19" s="41">
        <f t="shared" si="7"/>
        <v>0.84667460042480758</v>
      </c>
      <c r="H19" s="41">
        <v>0.88347816306221894</v>
      </c>
      <c r="I19" s="41">
        <f t="shared" si="0"/>
        <v>1325.36760079589</v>
      </c>
      <c r="J19" s="41">
        <f t="shared" si="1"/>
        <v>1405.056</v>
      </c>
      <c r="L19" s="41">
        <f t="shared" si="2"/>
        <v>1241.3362938795492</v>
      </c>
      <c r="M19" s="41">
        <f t="shared" si="3"/>
        <v>-6.0125507184766606E-2</v>
      </c>
    </row>
    <row r="20" spans="1:13" ht="14.25" x14ac:dyDescent="0.35">
      <c r="A20" s="82">
        <f t="shared" si="4"/>
        <v>19</v>
      </c>
      <c r="B20" s="27"/>
      <c r="C20" s="27">
        <v>4</v>
      </c>
      <c r="D20" s="21">
        <v>1340.7</v>
      </c>
      <c r="E20" s="41">
        <f t="shared" si="5"/>
        <v>1387.2833333333331</v>
      </c>
      <c r="F20" s="41">
        <f t="shared" si="6"/>
        <v>1402.1291666666666</v>
      </c>
      <c r="G20" s="41">
        <f t="shared" si="7"/>
        <v>0.9561886535655596</v>
      </c>
      <c r="H20" s="41">
        <v>0.96418662749388417</v>
      </c>
      <c r="I20" s="41">
        <f t="shared" si="0"/>
        <v>1390.4984385489252</v>
      </c>
      <c r="J20" s="41">
        <f t="shared" si="1"/>
        <v>1422.1480000000001</v>
      </c>
      <c r="L20" s="41">
        <f>H20*J20</f>
        <v>1371.2160839171725</v>
      </c>
      <c r="M20" s="41">
        <f>(D20-L20)/D20</f>
        <v>-2.2761306718260915E-2</v>
      </c>
    </row>
    <row r="21" spans="1:13" ht="14.25" x14ac:dyDescent="0.35">
      <c r="A21" s="82">
        <f t="shared" si="4"/>
        <v>20</v>
      </c>
      <c r="B21" s="27">
        <v>2015</v>
      </c>
      <c r="C21" s="27">
        <v>1</v>
      </c>
      <c r="D21" s="21">
        <v>1410.5999999999997</v>
      </c>
      <c r="E21" s="41">
        <f t="shared" si="5"/>
        <v>1416.9749999999999</v>
      </c>
      <c r="F21" s="41">
        <f t="shared" si="6"/>
        <v>1437.4624999999999</v>
      </c>
      <c r="G21" s="41">
        <f t="shared" si="7"/>
        <v>0.98131255597972111</v>
      </c>
      <c r="H21" s="41">
        <v>0.96961788702313689</v>
      </c>
      <c r="I21" s="41">
        <f t="shared" si="0"/>
        <v>1454.799894761368</v>
      </c>
      <c r="J21" s="41">
        <f>17.092*A21 + 1097.4</f>
        <v>1439.24</v>
      </c>
      <c r="L21" s="41">
        <f t="shared" si="2"/>
        <v>1395.5128477191795</v>
      </c>
      <c r="M21" s="41">
        <f t="shared" si="3"/>
        <v>1.0695556699858355E-2</v>
      </c>
    </row>
    <row r="22" spans="1:13" ht="14.25" x14ac:dyDescent="0.35">
      <c r="A22" s="82">
        <f t="shared" si="4"/>
        <v>21</v>
      </c>
      <c r="B22" s="27"/>
      <c r="C22" s="27">
        <v>2</v>
      </c>
      <c r="D22" s="21">
        <v>1745.6666666666665</v>
      </c>
      <c r="E22" s="41">
        <f t="shared" si="5"/>
        <v>1457.9499999999998</v>
      </c>
      <c r="F22" s="41">
        <f t="shared" si="6"/>
        <v>1463.9249999999997</v>
      </c>
      <c r="G22" s="41">
        <f t="shared" si="7"/>
        <v>1.1924563530690895</v>
      </c>
      <c r="H22" s="41">
        <v>1.1827173224207599</v>
      </c>
      <c r="I22" s="41">
        <f t="shared" si="0"/>
        <v>1475.9796221582976</v>
      </c>
      <c r="J22" s="41">
        <f t="shared" si="1"/>
        <v>1456.3320000000001</v>
      </c>
      <c r="L22" s="41">
        <f t="shared" si="2"/>
        <v>1722.4290835956701</v>
      </c>
      <c r="M22" s="41">
        <f t="shared" si="3"/>
        <v>1.3311580907578602E-2</v>
      </c>
    </row>
    <row r="23" spans="1:13" ht="14.25" x14ac:dyDescent="0.35">
      <c r="A23" s="82">
        <f t="shared" si="4"/>
        <v>22</v>
      </c>
      <c r="B23" s="27"/>
      <c r="C23" s="27">
        <v>3</v>
      </c>
      <c r="D23" s="21">
        <v>1334.8333333333333</v>
      </c>
      <c r="E23" s="41">
        <f t="shared" si="5"/>
        <v>1469.8999999999999</v>
      </c>
      <c r="F23" s="41">
        <f t="shared" si="6"/>
        <v>1468.7375</v>
      </c>
      <c r="G23" s="41">
        <f t="shared" si="7"/>
        <v>0.90883042976252282</v>
      </c>
      <c r="H23" s="41">
        <v>0.88347816306221894</v>
      </c>
      <c r="I23" s="41">
        <f t="shared" si="0"/>
        <v>1510.8843536173827</v>
      </c>
      <c r="J23" s="41">
        <f t="shared" si="1"/>
        <v>1473.424</v>
      </c>
      <c r="L23" s="41">
        <f t="shared" si="2"/>
        <v>1301.7379289317869</v>
      </c>
      <c r="M23" s="41">
        <f t="shared" si="3"/>
        <v>2.4793660433172465E-2</v>
      </c>
    </row>
    <row r="24" spans="1:13" ht="14.25" x14ac:dyDescent="0.35">
      <c r="A24" s="82">
        <f t="shared" si="4"/>
        <v>23</v>
      </c>
      <c r="B24" s="27"/>
      <c r="C24" s="27">
        <v>4</v>
      </c>
      <c r="D24" s="21">
        <v>1388.5</v>
      </c>
      <c r="E24" s="41">
        <f t="shared" si="5"/>
        <v>1467.575</v>
      </c>
      <c r="F24" s="41">
        <f t="shared" si="6"/>
        <v>1474.1624999999999</v>
      </c>
      <c r="G24" s="41">
        <f t="shared" si="7"/>
        <v>0.94189073456962857</v>
      </c>
      <c r="H24" s="41">
        <v>0.96418662749388417</v>
      </c>
      <c r="I24" s="41">
        <f t="shared" si="0"/>
        <v>1440.0739031290987</v>
      </c>
      <c r="J24" s="41">
        <f t="shared" si="1"/>
        <v>1490.5160000000001</v>
      </c>
      <c r="L24" s="41">
        <f t="shared" si="2"/>
        <v>1437.1355952656743</v>
      </c>
      <c r="M24" s="41">
        <f t="shared" si="3"/>
        <v>-3.5027436273442049E-2</v>
      </c>
    </row>
    <row r="25" spans="1:13" ht="14.25" x14ac:dyDescent="0.35">
      <c r="A25" s="82">
        <f t="shared" si="4"/>
        <v>24</v>
      </c>
      <c r="B25" s="27">
        <v>2016</v>
      </c>
      <c r="C25" s="27">
        <v>1</v>
      </c>
      <c r="D25" s="21">
        <v>1401.3</v>
      </c>
      <c r="E25" s="41">
        <f t="shared" si="5"/>
        <v>1480.75</v>
      </c>
      <c r="F25" s="41">
        <f t="shared" si="6"/>
        <v>1490.9041666666667</v>
      </c>
      <c r="G25" s="41">
        <f t="shared" si="7"/>
        <v>0.93989944580609641</v>
      </c>
      <c r="H25" s="41">
        <v>0.96961788702313689</v>
      </c>
      <c r="I25" s="41">
        <f t="shared" si="0"/>
        <v>1445.2084875436733</v>
      </c>
      <c r="J25" s="41">
        <f t="shared" si="1"/>
        <v>1507.6080000000002</v>
      </c>
      <c r="L25" s="41">
        <f t="shared" si="2"/>
        <v>1461.8036834191776</v>
      </c>
      <c r="M25" s="41">
        <f t="shared" si="3"/>
        <v>-4.3176823962875623E-2</v>
      </c>
    </row>
    <row r="26" spans="1:13" ht="14.25" x14ac:dyDescent="0.35">
      <c r="A26" s="82">
        <f t="shared" si="4"/>
        <v>25</v>
      </c>
      <c r="B26" s="27"/>
      <c r="C26" s="27">
        <v>2</v>
      </c>
      <c r="D26" s="21">
        <v>1798.3666666666663</v>
      </c>
      <c r="E26" s="41">
        <f t="shared" si="5"/>
        <v>1501.0583333333332</v>
      </c>
      <c r="F26" s="41">
        <f>AVERAGE(E26:E27)</f>
        <v>1524.1416666666664</v>
      </c>
      <c r="G26" s="41">
        <f t="shared" si="7"/>
        <v>1.1799209391078038</v>
      </c>
      <c r="H26" s="41">
        <v>1.1827173224207599</v>
      </c>
      <c r="I26" s="41">
        <f t="shared" si="0"/>
        <v>1520.5380293118637</v>
      </c>
      <c r="J26" s="41">
        <f t="shared" si="1"/>
        <v>1524.7</v>
      </c>
      <c r="L26" s="41">
        <f t="shared" si="2"/>
        <v>1803.2891014949328</v>
      </c>
      <c r="M26" s="41">
        <f t="shared" si="3"/>
        <v>-2.7371697438044336E-3</v>
      </c>
    </row>
    <row r="27" spans="1:13" ht="14.25" x14ac:dyDescent="0.35">
      <c r="A27" s="82">
        <f t="shared" si="4"/>
        <v>26</v>
      </c>
      <c r="B27" s="27"/>
      <c r="C27" s="27">
        <v>3</v>
      </c>
      <c r="D27" s="21">
        <v>1416.0666666666668</v>
      </c>
      <c r="E27" s="41">
        <f t="shared" si="5"/>
        <v>1547.2249999999999</v>
      </c>
      <c r="F27" s="41">
        <f t="shared" si="6"/>
        <v>1574.3874999999998</v>
      </c>
      <c r="G27" s="41">
        <f t="shared" si="7"/>
        <v>0.8994397292068611</v>
      </c>
      <c r="H27" s="41">
        <v>0.88347816306221894</v>
      </c>
      <c r="I27" s="41">
        <f t="shared" si="0"/>
        <v>1602.831542274283</v>
      </c>
      <c r="J27" s="41">
        <f t="shared" si="1"/>
        <v>1541.7919999999999</v>
      </c>
      <c r="L27" s="41">
        <f t="shared" si="2"/>
        <v>1362.1395639840246</v>
      </c>
      <c r="M27" s="41">
        <f t="shared" si="3"/>
        <v>3.8082319111135729E-2</v>
      </c>
    </row>
    <row r="28" spans="1:13" ht="14.25" x14ac:dyDescent="0.35">
      <c r="A28" s="82">
        <f t="shared" si="4"/>
        <v>27</v>
      </c>
      <c r="B28" s="27"/>
      <c r="C28" s="27">
        <v>4</v>
      </c>
      <c r="D28" s="21">
        <v>1573.1666666666667</v>
      </c>
      <c r="E28" s="41">
        <f t="shared" si="5"/>
        <v>1601.55</v>
      </c>
      <c r="F28" s="41">
        <f t="shared" si="6"/>
        <v>1620.9874999999997</v>
      </c>
      <c r="G28" s="41">
        <f t="shared" si="7"/>
        <v>0.97049894997133968</v>
      </c>
      <c r="H28" s="41">
        <v>0.96418662749388417</v>
      </c>
      <c r="I28" s="41">
        <f t="shared" si="0"/>
        <v>1631.5997565280952</v>
      </c>
      <c r="J28" s="41">
        <f t="shared" si="1"/>
        <v>1558.884</v>
      </c>
      <c r="L28" s="41">
        <f>H28*J28</f>
        <v>1503.0551066141761</v>
      </c>
      <c r="M28" s="41">
        <f t="shared" si="3"/>
        <v>4.4567153333503945E-2</v>
      </c>
    </row>
    <row r="29" spans="1:13" ht="14.25" x14ac:dyDescent="0.35">
      <c r="A29" s="82">
        <f t="shared" si="4"/>
        <v>28</v>
      </c>
      <c r="B29" s="27">
        <v>2017</v>
      </c>
      <c r="C29" s="27">
        <v>1</v>
      </c>
      <c r="D29" s="21">
        <v>1618.5999999999997</v>
      </c>
      <c r="E29" s="41">
        <f t="shared" si="5"/>
        <v>1640.4249999999997</v>
      </c>
      <c r="F29" s="41">
        <f t="shared" si="6"/>
        <v>1654.4666666666667</v>
      </c>
      <c r="G29" s="41">
        <f t="shared" si="7"/>
        <v>0.97832131200386807</v>
      </c>
      <c r="H29" s="41">
        <v>0.96961788702313689</v>
      </c>
      <c r="I29" s="41">
        <f t="shared" si="0"/>
        <v>1669.3173895227212</v>
      </c>
      <c r="J29" s="41">
        <f>17.092*A29 + 1097.4</f>
        <v>1575.9760000000001</v>
      </c>
      <c r="L29" s="41">
        <f t="shared" si="2"/>
        <v>1528.0945191191754</v>
      </c>
      <c r="M29" s="41">
        <f t="shared" si="3"/>
        <v>5.5915903176093101E-2</v>
      </c>
    </row>
    <row r="30" spans="1:13" ht="14.25" x14ac:dyDescent="0.35">
      <c r="A30" s="82">
        <f t="shared" si="4"/>
        <v>29</v>
      </c>
      <c r="B30" s="27"/>
      <c r="C30" s="27">
        <v>2</v>
      </c>
      <c r="D30" s="21">
        <v>1953.8666666666663</v>
      </c>
      <c r="E30" s="41">
        <f t="shared" si="5"/>
        <v>1668.5083333333334</v>
      </c>
      <c r="F30" s="41">
        <f t="shared" si="6"/>
        <v>1674.9250000000002</v>
      </c>
      <c r="G30" s="41">
        <f t="shared" si="7"/>
        <v>1.1665397953142178</v>
      </c>
      <c r="H30" s="41">
        <v>1.1827173224207599</v>
      </c>
      <c r="I30" s="41">
        <f t="shared" si="0"/>
        <v>1652.0149232849105</v>
      </c>
      <c r="J30" s="41">
        <f t="shared" si="1"/>
        <v>1593.068</v>
      </c>
      <c r="L30" s="41">
        <f t="shared" si="2"/>
        <v>1884.1491193941952</v>
      </c>
      <c r="M30" s="41">
        <f t="shared" si="3"/>
        <v>3.5681834621504968E-2</v>
      </c>
    </row>
    <row r="31" spans="1:13" ht="14.25" x14ac:dyDescent="0.35">
      <c r="A31" s="82">
        <f t="shared" si="4"/>
        <v>30</v>
      </c>
      <c r="B31" s="27"/>
      <c r="C31" s="27">
        <v>3</v>
      </c>
      <c r="D31" s="21">
        <v>1528.4000000000003</v>
      </c>
      <c r="E31" s="41">
        <f t="shared" si="5"/>
        <v>1681.3416666666667</v>
      </c>
      <c r="F31" s="41">
        <f t="shared" si="6"/>
        <v>1678.9499999999998</v>
      </c>
      <c r="G31" s="41">
        <f t="shared" si="7"/>
        <v>0.91033086155037402</v>
      </c>
      <c r="H31" s="41">
        <v>0.88347816306221894</v>
      </c>
      <c r="I31" s="41">
        <f t="shared" si="0"/>
        <v>1729.9805064818142</v>
      </c>
      <c r="J31" s="41">
        <f t="shared" si="1"/>
        <v>1610.16</v>
      </c>
      <c r="L31" s="41">
        <f t="shared" si="2"/>
        <v>1422.5411990362625</v>
      </c>
      <c r="M31" s="41">
        <f t="shared" si="3"/>
        <v>6.9261188801189366E-2</v>
      </c>
    </row>
    <row r="32" spans="1:13" ht="14.25" x14ac:dyDescent="0.35">
      <c r="A32" s="82">
        <f t="shared" si="4"/>
        <v>31</v>
      </c>
      <c r="B32" s="27"/>
      <c r="C32" s="27">
        <v>4</v>
      </c>
      <c r="D32" s="21">
        <v>1624.5</v>
      </c>
      <c r="E32" s="41">
        <f t="shared" si="5"/>
        <v>1676.5583333333332</v>
      </c>
      <c r="F32" s="41">
        <f t="shared" si="6"/>
        <v>1666.2916666666665</v>
      </c>
      <c r="G32" s="41">
        <f t="shared" si="7"/>
        <v>0.97491935685529252</v>
      </c>
      <c r="H32" s="41">
        <v>0.96418662749388417</v>
      </c>
      <c r="I32" s="41">
        <f t="shared" si="0"/>
        <v>1684.8397951985744</v>
      </c>
      <c r="J32" s="41">
        <f t="shared" si="1"/>
        <v>1627.252</v>
      </c>
      <c r="L32" s="41">
        <f t="shared" si="2"/>
        <v>1568.9746179626779</v>
      </c>
      <c r="M32" s="41">
        <f t="shared" si="3"/>
        <v>3.4179982786901854E-2</v>
      </c>
    </row>
    <row r="33" spans="1:13" ht="14.25" x14ac:dyDescent="0.35">
      <c r="A33" s="82">
        <f t="shared" si="4"/>
        <v>32</v>
      </c>
      <c r="B33" s="27">
        <v>2018</v>
      </c>
      <c r="C33" s="27">
        <v>1</v>
      </c>
      <c r="D33" s="21">
        <v>1599.4666666666665</v>
      </c>
      <c r="E33" s="41">
        <f t="shared" si="5"/>
        <v>1656.0250000000001</v>
      </c>
      <c r="F33" s="41">
        <f t="shared" si="6"/>
        <v>1643.5125</v>
      </c>
      <c r="G33" s="41">
        <f t="shared" si="7"/>
        <v>0.97320018354996773</v>
      </c>
      <c r="H33" s="41">
        <v>0.96961788702313689</v>
      </c>
      <c r="I33" s="41">
        <f t="shared" si="0"/>
        <v>1649.5845302289686</v>
      </c>
      <c r="J33" s="41">
        <f t="shared" si="1"/>
        <v>1644.3440000000001</v>
      </c>
      <c r="L33" s="41">
        <f t="shared" si="2"/>
        <v>1594.385354819173</v>
      </c>
      <c r="M33" s="41">
        <f>(D33-L33)/D33</f>
        <v>3.1768788643048431E-3</v>
      </c>
    </row>
    <row r="34" spans="1:13" ht="14.25" x14ac:dyDescent="0.35">
      <c r="A34" s="82">
        <f t="shared" si="4"/>
        <v>33</v>
      </c>
      <c r="B34" s="27"/>
      <c r="C34" s="27">
        <v>2</v>
      </c>
      <c r="D34" s="21">
        <v>1871.7333333333336</v>
      </c>
      <c r="E34" s="41">
        <f t="shared" si="5"/>
        <v>1631</v>
      </c>
      <c r="F34" s="41">
        <f t="shared" si="6"/>
        <v>1617.8874999999998</v>
      </c>
      <c r="G34" s="41">
        <f t="shared" si="7"/>
        <v>1.1568995578081502</v>
      </c>
      <c r="H34" s="41">
        <v>1.1827173224207599</v>
      </c>
      <c r="I34" s="41">
        <f t="shared" si="0"/>
        <v>1582.5703216236918</v>
      </c>
      <c r="J34" s="41">
        <f t="shared" si="1"/>
        <v>1661.4360000000001</v>
      </c>
      <c r="L34" s="41">
        <f t="shared" si="2"/>
        <v>1965.0091372934578</v>
      </c>
      <c r="M34" s="41">
        <f t="shared" si="3"/>
        <v>-4.9833917203371672E-2</v>
      </c>
    </row>
    <row r="35" spans="1:13" ht="14.25" x14ac:dyDescent="0.35">
      <c r="A35" s="82">
        <f t="shared" si="4"/>
        <v>34</v>
      </c>
      <c r="B35" s="27"/>
      <c r="C35" s="27">
        <v>3</v>
      </c>
      <c r="D35" s="21">
        <v>1428.3</v>
      </c>
      <c r="E35" s="41">
        <f t="shared" si="5"/>
        <v>1604.7749999999999</v>
      </c>
      <c r="F35" s="41">
        <f t="shared" si="6"/>
        <v>1609.6041666666665</v>
      </c>
      <c r="G35" s="41">
        <f t="shared" si="7"/>
        <v>0.88736102302584752</v>
      </c>
      <c r="H35" s="41">
        <v>0.88347816306221894</v>
      </c>
      <c r="I35" s="41">
        <f t="shared" si="0"/>
        <v>1616.6783285841236</v>
      </c>
      <c r="J35" s="41">
        <f t="shared" si="1"/>
        <v>1678.528</v>
      </c>
      <c r="L35" s="41">
        <f t="shared" si="2"/>
        <v>1482.9428340885001</v>
      </c>
      <c r="M35" s="41">
        <f t="shared" si="3"/>
        <v>-3.8257252739970729E-2</v>
      </c>
    </row>
    <row r="36" spans="1:13" ht="14.25" x14ac:dyDescent="0.35">
      <c r="A36" s="82">
        <f t="shared" si="4"/>
        <v>35</v>
      </c>
      <c r="B36" s="27"/>
      <c r="C36" s="27">
        <v>4</v>
      </c>
      <c r="D36" s="21">
        <v>1519.5999999999997</v>
      </c>
      <c r="E36" s="41">
        <f t="shared" si="5"/>
        <v>1614.4333333333332</v>
      </c>
      <c r="F36" s="41">
        <f t="shared" si="6"/>
        <v>1623.895833333333</v>
      </c>
      <c r="G36" s="41">
        <f t="shared" si="7"/>
        <v>0.93577430818376583</v>
      </c>
      <c r="H36" s="41">
        <v>0.96418662749388417</v>
      </c>
      <c r="I36" s="41">
        <f t="shared" si="0"/>
        <v>1576.043430460913</v>
      </c>
      <c r="J36" s="41">
        <f t="shared" si="1"/>
        <v>1695.62</v>
      </c>
      <c r="L36" s="41">
        <f t="shared" si="2"/>
        <v>1634.8941293111798</v>
      </c>
      <c r="M36" s="41">
        <f t="shared" si="3"/>
        <v>-7.5871367011832128E-2</v>
      </c>
    </row>
    <row r="37" spans="1:13" ht="14.25" x14ac:dyDescent="0.35">
      <c r="A37" s="82">
        <f t="shared" si="4"/>
        <v>36</v>
      </c>
      <c r="B37" s="27">
        <v>2019</v>
      </c>
      <c r="C37" s="27">
        <v>1</v>
      </c>
      <c r="D37" s="21">
        <v>1638.0999999999997</v>
      </c>
      <c r="E37" s="41">
        <f t="shared" si="5"/>
        <v>1633.3583333333331</v>
      </c>
      <c r="F37" s="41">
        <f t="shared" si="6"/>
        <v>1645.8089493257216</v>
      </c>
      <c r="G37" s="41">
        <f t="shared" si="7"/>
        <v>0.99531601202625597</v>
      </c>
      <c r="H37" s="41">
        <v>0.96961788702313689</v>
      </c>
      <c r="I37" s="41">
        <f t="shared" si="0"/>
        <v>1689.4284046565981</v>
      </c>
      <c r="J37" s="41">
        <f t="shared" si="1"/>
        <v>1712.712</v>
      </c>
      <c r="L37" s="41">
        <f t="shared" si="2"/>
        <v>1660.6761905191709</v>
      </c>
      <c r="M37" s="41">
        <f t="shared" si="3"/>
        <v>-1.3781936706654773E-2</v>
      </c>
    </row>
    <row r="38" spans="1:13" ht="14.25" x14ac:dyDescent="0.45">
      <c r="A38" s="82">
        <f t="shared" si="4"/>
        <v>37</v>
      </c>
      <c r="B38" s="19"/>
      <c r="C38" s="27">
        <v>2</v>
      </c>
      <c r="D38" s="21">
        <v>1947.4333333333329</v>
      </c>
      <c r="E38" s="41">
        <f t="shared" si="5"/>
        <v>1658.2595653181099</v>
      </c>
      <c r="F38" s="41">
        <f t="shared" si="6"/>
        <v>1678.8294992878718</v>
      </c>
      <c r="G38" s="41">
        <f t="shared" si="7"/>
        <v>1.1599947071214782</v>
      </c>
      <c r="H38" s="41">
        <v>1.1827173224207599</v>
      </c>
      <c r="I38" s="41">
        <f t="shared" si="0"/>
        <v>1646.575471937258</v>
      </c>
      <c r="J38" s="41">
        <f t="shared" si="1"/>
        <v>1729.8040000000001</v>
      </c>
      <c r="L38" s="41">
        <f t="shared" si="2"/>
        <v>2045.8691551927202</v>
      </c>
      <c r="M38" s="41">
        <f t="shared" si="3"/>
        <v>-5.05464398572757E-2</v>
      </c>
    </row>
    <row r="39" spans="1:13" ht="14.25" x14ac:dyDescent="0.45">
      <c r="A39" s="82">
        <f t="shared" si="4"/>
        <v>38</v>
      </c>
      <c r="B39" s="19"/>
      <c r="C39" s="27">
        <v>3</v>
      </c>
      <c r="D39" s="21">
        <v>1527.9049279391074</v>
      </c>
      <c r="E39" s="41">
        <f t="shared" si="5"/>
        <v>1699.3994332576335</v>
      </c>
      <c r="F39" s="41">
        <f t="shared" si="6"/>
        <v>1699.3994332576335</v>
      </c>
      <c r="G39" s="41">
        <f t="shared" si="7"/>
        <v>0.8990852286035057</v>
      </c>
      <c r="H39" s="41">
        <v>0.88347816306221894</v>
      </c>
      <c r="I39" s="41">
        <f t="shared" si="0"/>
        <v>1729.4201394217196</v>
      </c>
      <c r="J39" s="41">
        <f t="shared" si="1"/>
        <v>1746.8960000000002</v>
      </c>
      <c r="L39" s="41">
        <f t="shared" si="2"/>
        <v>1543.3444691407383</v>
      </c>
      <c r="M39" s="41">
        <f t="shared" si="3"/>
        <v>-1.0105040516137512E-2</v>
      </c>
    </row>
    <row r="40" spans="1:13" ht="14.25" x14ac:dyDescent="0.35">
      <c r="A40" s="82">
        <f t="shared" si="4"/>
        <v>39</v>
      </c>
      <c r="C40" s="27">
        <v>4</v>
      </c>
      <c r="D40" s="21">
        <v>1684.1594717580938</v>
      </c>
      <c r="H40" s="41">
        <v>0.96418662749388417</v>
      </c>
      <c r="I40" s="41">
        <f t="shared" si="0"/>
        <v>1746.7152351361317</v>
      </c>
      <c r="J40" s="41">
        <f t="shared" si="1"/>
        <v>1763.9880000000001</v>
      </c>
      <c r="K40" s="41">
        <f>H40*J40</f>
        <v>1700.8136406596818</v>
      </c>
      <c r="L40" s="41">
        <f>H40*J40</f>
        <v>1700.8136406596818</v>
      </c>
      <c r="M40" s="41">
        <f t="shared" si="3"/>
        <v>-9.8887125482260609E-3</v>
      </c>
    </row>
    <row r="41" spans="1:13" ht="14.25" x14ac:dyDescent="0.45">
      <c r="A41" s="82">
        <f t="shared" si="4"/>
        <v>40</v>
      </c>
      <c r="B41" s="113">
        <v>2020</v>
      </c>
      <c r="C41" s="27">
        <v>1</v>
      </c>
      <c r="H41" s="41">
        <v>0.96961788702313689</v>
      </c>
      <c r="J41" s="41">
        <f>17.092*A41 + 1097.4</f>
        <v>1781.08</v>
      </c>
      <c r="K41" s="41">
        <f>H41*J41</f>
        <v>1726.9670262191685</v>
      </c>
      <c r="L41" s="41">
        <f>H41*J41</f>
        <v>1726.9670262191685</v>
      </c>
    </row>
    <row r="42" spans="1:13" ht="14.25" x14ac:dyDescent="0.35">
      <c r="A42" s="82">
        <f t="shared" si="4"/>
        <v>41</v>
      </c>
      <c r="C42" s="27">
        <v>2</v>
      </c>
      <c r="H42" s="41">
        <v>1.1827173224207599</v>
      </c>
      <c r="J42" s="41">
        <f t="shared" si="1"/>
        <v>1798.172</v>
      </c>
      <c r="K42" s="41">
        <f>H42*J42</f>
        <v>2126.7291730919828</v>
      </c>
      <c r="L42" s="41">
        <f>H42*J42</f>
        <v>2126.7291730919828</v>
      </c>
    </row>
    <row r="43" spans="1:13" ht="14.25" x14ac:dyDescent="0.35">
      <c r="A43" s="82">
        <f t="shared" si="4"/>
        <v>42</v>
      </c>
      <c r="C43" s="27">
        <v>3</v>
      </c>
      <c r="H43" s="41">
        <v>0.88347816306221894</v>
      </c>
      <c r="J43" s="41">
        <f t="shared" si="1"/>
        <v>1815.2640000000001</v>
      </c>
      <c r="K43" s="41">
        <f>H43*J43</f>
        <v>1603.746104192976</v>
      </c>
      <c r="L43" s="41">
        <f>H43*J43</f>
        <v>1603.746104192976</v>
      </c>
    </row>
    <row r="44" spans="1:13" ht="14.25" x14ac:dyDescent="0.35">
      <c r="A44" s="82">
        <f t="shared" si="4"/>
        <v>43</v>
      </c>
      <c r="B44" s="27"/>
      <c r="C44" s="27">
        <v>4</v>
      </c>
      <c r="H44" s="41">
        <v>0.96418662749388417</v>
      </c>
      <c r="J44" s="41">
        <f t="shared" si="1"/>
        <v>1832.356</v>
      </c>
      <c r="K44" s="41">
        <f>H44*J44</f>
        <v>1766.7331520081837</v>
      </c>
      <c r="L44" s="41">
        <f>H44*J44</f>
        <v>1766.7331520081837</v>
      </c>
    </row>
    <row r="45" spans="1:13" x14ac:dyDescent="0.35">
      <c r="M45" s="89">
        <f>AVERAGE(M3:M40)</f>
        <v>-1.9267656012020649E-3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D13F5FC05E1F40A0A37F58A6073C0B" ma:contentTypeVersion="2" ma:contentTypeDescription="Create a new document." ma:contentTypeScope="" ma:versionID="6c2721ddf9f4f6ab850e779d95a63cbd">
  <xsd:schema xmlns:xsd="http://www.w3.org/2001/XMLSchema" xmlns:xs="http://www.w3.org/2001/XMLSchema" xmlns:p="http://schemas.microsoft.com/office/2006/metadata/properties" xmlns:ns3="cbffcd2c-3f9e-48a9-814e-5ad99b8f9943" targetNamespace="http://schemas.microsoft.com/office/2006/metadata/properties" ma:root="true" ma:fieldsID="b88cc01e7982f57d409b8daa7f1cd49f" ns3:_="">
    <xsd:import namespace="cbffcd2c-3f9e-48a9-814e-5ad99b8f99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fcd2c-3f9e-48a9-814e-5ad99b8f99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F75B90-D777-4CDA-B6E4-734A215D99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ffcd2c-3f9e-48a9-814e-5ad99b8f99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BFE8F9-04A0-46EC-ACFC-43CEB694C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3926A0-F6B4-4A0C-BC07-ADF567DA1CCB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cbffcd2c-3f9e-48a9-814e-5ad99b8f9943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Variable Description</vt:lpstr>
      <vt:lpstr>Dataset</vt:lpstr>
      <vt:lpstr>Turnover</vt:lpstr>
      <vt:lpstr>Task 1</vt:lpstr>
      <vt:lpstr>Task 2.1</vt:lpstr>
      <vt:lpstr>Task 2.2 (interation)</vt:lpstr>
      <vt:lpstr>Task 2.2 (Final model)</vt:lpstr>
      <vt:lpstr>Task 3</vt:lpstr>
      <vt:lpstr>Task 3 Interaction</vt:lpstr>
      <vt:lpstr>Task 4.1 (First model)</vt:lpstr>
      <vt:lpstr>Task 4.1 (Final model)</vt:lpstr>
      <vt:lpstr>Task 4.2</vt:lpstr>
      <vt:lpstr>Task5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Dilal Saundage</dc:creator>
  <cp:lastModifiedBy>Mama</cp:lastModifiedBy>
  <dcterms:created xsi:type="dcterms:W3CDTF">2017-03-21T02:56:51Z</dcterms:created>
  <dcterms:modified xsi:type="dcterms:W3CDTF">2020-05-17T11:42:29Z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0x01010068D13F5FC05E1F40A0A37F58A6073C0B</vt:lpwstr>
  </property>
</Properties>
</file>