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ug-cc-pvxz" sheetId="1" r:id="rId4"/>
    <sheet state="visible" name="pnaugDZ" sheetId="2" r:id="rId5"/>
    <sheet state="visible" name="pnaugXZ" sheetId="3" r:id="rId6"/>
    <sheet state="visible" name="pDZ_full" sheetId="4" r:id="rId7"/>
    <sheet state="visible" name="p1.5dz_full" sheetId="5" r:id="rId8"/>
    <sheet state="visible" name="cc-pvXZ" sheetId="6" r:id="rId9"/>
    <sheet state="visible" name="q5_err" sheetId="7" r:id="rId10"/>
    <sheet state="visible" name="ammonia" sheetId="8" r:id="rId11"/>
    <sheet state="visible" name="benzene" sheetId="9" r:id="rId12"/>
    <sheet state="visible" name="cc-pv5z_storage" sheetId="10" r:id="rId13"/>
    <sheet state="visible" name="exp_geometry" sheetId="11" r:id="rId14"/>
  </sheets>
  <definedNames/>
  <calcPr/>
</workbook>
</file>

<file path=xl/sharedStrings.xml><?xml version="1.0" encoding="utf-8"?>
<sst xmlns="http://schemas.openxmlformats.org/spreadsheetml/2006/main" count="908" uniqueCount="150">
  <si>
    <t>molecule/basis</t>
  </si>
  <si>
    <t>n/cell</t>
  </si>
  <si>
    <t>coh(kj/mol)</t>
  </si>
  <si>
    <t>bulk</t>
  </si>
  <si>
    <t>mol</t>
  </si>
  <si>
    <t>relax</t>
  </si>
  <si>
    <t>cc-pvxz</t>
  </si>
  <si>
    <t>coh</t>
  </si>
  <si>
    <t>ammonia</t>
  </si>
  <si>
    <t>tz</t>
  </si>
  <si>
    <t>qz</t>
  </si>
  <si>
    <t>benzene</t>
  </si>
  <si>
    <t>not converged</t>
  </si>
  <si>
    <t>oom</t>
  </si>
  <si>
    <t>CO2</t>
  </si>
  <si>
    <t>naph</t>
  </si>
  <si>
    <t>oxaca</t>
  </si>
  <si>
    <t>oxacb</t>
  </si>
  <si>
    <t>note: all shown @ 111</t>
  </si>
  <si>
    <t>note:p1=2x on diffuse functions from aug-cc-pvdz; p2=3x, p3=1.5x, p4=2.5x</t>
  </si>
  <si>
    <t>ammonia/p0</t>
  </si>
  <si>
    <t>p1</t>
  </si>
  <si>
    <t>p2</t>
  </si>
  <si>
    <t>benzene/p0</t>
  </si>
  <si>
    <t>CO2/p0</t>
  </si>
  <si>
    <t>naph/p0</t>
  </si>
  <si>
    <t>oxaca/p0</t>
  </si>
  <si>
    <t>oxacb/p0</t>
  </si>
  <si>
    <t>tdl</t>
  </si>
  <si>
    <t>delta</t>
  </si>
  <si>
    <t>coh (kJ/mol)</t>
  </si>
  <si>
    <t>note:p=diffuse deleted, p1=2x on diffuse functions from aug-cc-pvdz; p2=3x, p3=1.5x, p4=2.5x</t>
  </si>
  <si>
    <t>ammonia_exp/pdz</t>
  </si>
  <si>
    <r>
      <rPr>
        <rFont val="Arial"/>
        <color theme="1"/>
      </rPr>
      <t>note:</t>
    </r>
    <r>
      <rPr>
        <rFont val="Arial"/>
        <color rgb="FF00FF00"/>
      </rPr>
      <t xml:space="preserve"> 37.57 </t>
    </r>
    <r>
      <rPr>
        <rFont val="Arial"/>
        <color theme="1"/>
      </rPr>
      <t>@ cc-pvdz, mbe: 30.09</t>
    </r>
  </si>
  <si>
    <t>ammonia_exp/p3dz</t>
  </si>
  <si>
    <t>ammonia_exp/p4dz</t>
  </si>
  <si>
    <t>ammonia_exp/ptz</t>
  </si>
  <si>
    <t>ammonia_exp/p3tz</t>
  </si>
  <si>
    <t>ammonia_exp/p4tz</t>
  </si>
  <si>
    <t>ammonia_exp/pqz</t>
  </si>
  <si>
    <t>ammonia_exp/p3qz</t>
  </si>
  <si>
    <t>condition number</t>
  </si>
  <si>
    <t>ammonia_exp/p4qz</t>
  </si>
  <si>
    <t>note:cond(S) = [2.62964204e+10]</t>
  </si>
  <si>
    <t>benzene_exp/pdz</t>
  </si>
  <si>
    <t>benzene_exp/p3dz</t>
  </si>
  <si>
    <t>benzene_exp/p4dz</t>
  </si>
  <si>
    <t>benzene_exp/p3tz</t>
  </si>
  <si>
    <t>benzene_exp/p4tz</t>
  </si>
  <si>
    <t>benzene_exp/p3qz</t>
  </si>
  <si>
    <t>benzene_exp/p4qz</t>
  </si>
  <si>
    <t>molecule</t>
  </si>
  <si>
    <t>nk1</t>
  </si>
  <si>
    <t>nk2</t>
  </si>
  <si>
    <t>ccDZ</t>
  </si>
  <si>
    <t>err</t>
  </si>
  <si>
    <t>hf_k1</t>
  </si>
  <si>
    <t>hf_k2</t>
  </si>
  <si>
    <t>hf_tdl</t>
  </si>
  <si>
    <t>mol_hf</t>
  </si>
  <si>
    <t>acetic</t>
  </si>
  <si>
    <t>cyanamide</t>
  </si>
  <si>
    <t>ethcar</t>
  </si>
  <si>
    <t>formamide</t>
  </si>
  <si>
    <t>hexamine</t>
  </si>
  <si>
    <t>hexdio</t>
  </si>
  <si>
    <t>imdazole</t>
  </si>
  <si>
    <t>pyrazine</t>
  </si>
  <si>
    <t>succinic</t>
  </si>
  <si>
    <t>triazine</t>
  </si>
  <si>
    <t>urea</t>
  </si>
  <si>
    <t>adaman</t>
  </si>
  <si>
    <t>anthracene</t>
  </si>
  <si>
    <t>cytosine</t>
  </si>
  <si>
    <t>pyrazole</t>
  </si>
  <si>
    <t>trioxane</t>
  </si>
  <si>
    <t>uracil</t>
  </si>
  <si>
    <t>basis</t>
  </si>
  <si>
    <t>corr_k1</t>
  </si>
  <si>
    <t>mol_corr</t>
  </si>
  <si>
    <t>coh_corr (kJ/mol)</t>
  </si>
  <si>
    <t>note: all at gamma point</t>
  </si>
  <si>
    <t>dz</t>
  </si>
  <si>
    <t>5z</t>
  </si>
  <si>
    <t>cbs</t>
  </si>
  <si>
    <t>cbs(q/5)</t>
  </si>
  <si>
    <t>relax_corr</t>
  </si>
  <si>
    <t>diff</t>
  </si>
  <si>
    <t>abs_diff</t>
  </si>
  <si>
    <t>ME(t/q-q/5)</t>
  </si>
  <si>
    <t>ammonia/HF</t>
  </si>
  <si>
    <t>TDL</t>
  </si>
  <si>
    <t>coh/ (kJ/mol)</t>
  </si>
  <si>
    <t>note: excluding relaxation energy, using etb for bulk</t>
  </si>
  <si>
    <t>single molecule</t>
  </si>
  <si>
    <t>ammonia/basis</t>
  </si>
  <si>
    <t>ETB/full</t>
  </si>
  <si>
    <t>ETB/trim</t>
  </si>
  <si>
    <t>E_diff (kcal/mol)</t>
  </si>
  <si>
    <t>pDZ</t>
  </si>
  <si>
    <t>p1.5</t>
  </si>
  <si>
    <t>pTZ</t>
  </si>
  <si>
    <t>p1.6</t>
  </si>
  <si>
    <t>pQZ</t>
  </si>
  <si>
    <t>p1.7</t>
  </si>
  <si>
    <t>p1.5DZ</t>
  </si>
  <si>
    <t>NON TRIMMED:</t>
  </si>
  <si>
    <t>p1.6DZ</t>
  </si>
  <si>
    <t>p1.7DZ</t>
  </si>
  <si>
    <t>p1.8DZ</t>
  </si>
  <si>
    <t>p1.9DZ</t>
  </si>
  <si>
    <t>p2.0DZ</t>
  </si>
  <si>
    <t>p2.1DZ</t>
  </si>
  <si>
    <t>p2.2DZ</t>
  </si>
  <si>
    <t>p2.3DZ</t>
  </si>
  <si>
    <t>p2.4DZ</t>
  </si>
  <si>
    <t>p2.5DZ</t>
  </si>
  <si>
    <t>cc-pvDZ</t>
  </si>
  <si>
    <t>cc-pvTZ</t>
  </si>
  <si>
    <t>cc-pvQZ</t>
  </si>
  <si>
    <t>cc-pv5Z</t>
  </si>
  <si>
    <t>ammonia/corr</t>
  </si>
  <si>
    <t>CBS(T/Q)</t>
  </si>
  <si>
    <t>CBS(Q/5)</t>
  </si>
  <si>
    <t>ammonia/total</t>
  </si>
  <si>
    <t>coh_diff</t>
  </si>
  <si>
    <t>benzene/HF</t>
  </si>
  <si>
    <t>note:excluding relaxation</t>
  </si>
  <si>
    <t>HF</t>
  </si>
  <si>
    <t>corr</t>
  </si>
  <si>
    <t>corr(kJ/mol)</t>
  </si>
  <si>
    <t>not converged with etb, using cc-pvdz</t>
  </si>
  <si>
    <t>crystal</t>
  </si>
  <si>
    <t>s_mol</t>
  </si>
  <si>
    <t>benzene/corr</t>
  </si>
  <si>
    <t>benzene/total</t>
  </si>
  <si>
    <t>nao</t>
  </si>
  <si>
    <t>naux</t>
  </si>
  <si>
    <t>nocc</t>
  </si>
  <si>
    <t>nvir</t>
  </si>
  <si>
    <t>df_int (GB)</t>
  </si>
  <si>
    <t>mp2_mem (GB)</t>
  </si>
  <si>
    <t>oxcab</t>
  </si>
  <si>
    <t>molecule/k</t>
  </si>
  <si>
    <t>mol_bsse</t>
  </si>
  <si>
    <t>mol_gas</t>
  </si>
  <si>
    <t>MBE</t>
  </si>
  <si>
    <t>relax_adz</t>
  </si>
  <si>
    <t>MBE+relax</t>
  </si>
  <si>
    <t>note: mol_gas uses geometry optimized from pbe+ts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</si>
</sst>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00"/>
    <numFmt numFmtId="165" formatCode="0.000000000000"/>
    <numFmt numFmtId="166" formatCode="0.0000"/>
    <numFmt numFmtId="167" formatCode="0.000000000"/>
    <numFmt numFmtId="168" formatCode="0.00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  <scheme val="minor"/>
    </font>
    <font>
      <sz val="9.0"/>
      <color rgb="FF839496"/>
      <name val="Menlo"/>
    </font>
    <font>
      <sz val="9.0"/>
      <color rgb="FF000000"/>
      <name val="&quot;Google Sans Mono&quot;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2" fontId="1" numFmtId="0" xfId="0" applyFill="1" applyFont="1"/>
    <xf borderId="0" fillId="0" fontId="1" numFmtId="0" xfId="0" applyFont="1"/>
    <xf borderId="0" fillId="3" fontId="2" numFmtId="165" xfId="0" applyAlignment="1" applyFill="1" applyFont="1" applyNumberFormat="1">
      <alignment horizontal="right" readingOrder="0" vertical="bottom"/>
    </xf>
    <xf borderId="0" fillId="0" fontId="1" numFmtId="166" xfId="0" applyFont="1" applyNumberFormat="1"/>
    <xf borderId="0" fillId="0" fontId="1" numFmtId="166" xfId="0" applyAlignment="1" applyFont="1" applyNumberFormat="1">
      <alignment readingOrder="0"/>
    </xf>
    <xf borderId="0" fillId="4" fontId="1" numFmtId="0" xfId="0" applyFill="1" applyFont="1"/>
    <xf borderId="0" fillId="5" fontId="1" numFmtId="0" xfId="0" applyFill="1" applyFont="1"/>
    <xf borderId="0" fillId="0" fontId="2" numFmtId="2" xfId="0" applyAlignment="1" applyFont="1" applyNumberFormat="1">
      <alignment vertical="bottom"/>
    </xf>
    <xf borderId="0" fillId="0" fontId="1" numFmtId="2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vertical="bottom"/>
    </xf>
    <xf borderId="0" fillId="0" fontId="2" numFmtId="2" xfId="0" applyAlignment="1" applyFont="1" applyNumberFormat="1">
      <alignment horizontal="right" vertical="bottom"/>
    </xf>
    <xf borderId="0" fillId="0" fontId="2" numFmtId="165" xfId="0" applyAlignment="1" applyFont="1" applyNumberFormat="1">
      <alignment readingOrder="0" vertical="bottom"/>
    </xf>
    <xf borderId="0" fillId="3" fontId="5" numFmtId="0" xfId="0" applyFont="1"/>
    <xf borderId="0" fillId="2" fontId="2" numFmtId="165" xfId="0" applyAlignment="1" applyFont="1" applyNumberFormat="1">
      <alignment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3" fontId="5" numFmtId="0" xfId="0" applyAlignment="1" applyFont="1">
      <alignment readingOrder="0"/>
    </xf>
    <xf borderId="0" fillId="3" fontId="5" numFmtId="0" xfId="0" applyFont="1"/>
    <xf borderId="0" fillId="2" fontId="2" numFmtId="165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2" numFmtId="165" xfId="0" applyAlignment="1" applyFont="1" applyNumberFormat="1">
      <alignment horizontal="right" vertical="bottom"/>
    </xf>
    <xf borderId="0" fillId="2" fontId="2" numFmtId="167" xfId="0" applyAlignment="1" applyFont="1" applyNumberFormat="1">
      <alignment vertical="bottom"/>
    </xf>
    <xf borderId="0" fillId="2" fontId="2" numFmtId="0" xfId="0" applyAlignment="1" applyFont="1">
      <alignment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167" xfId="0" applyAlignment="1" applyFont="1" applyNumberFormat="1">
      <alignment horizontal="right" vertical="bottom"/>
    </xf>
    <xf borderId="0" fillId="0" fontId="2" numFmtId="167" xfId="0" applyAlignment="1" applyFont="1" applyNumberFormat="1">
      <alignment horizontal="right" readingOrder="0" vertical="bottom"/>
    </xf>
    <xf borderId="0" fillId="0" fontId="2" numFmtId="167" xfId="0" applyAlignment="1" applyFont="1" applyNumberFormat="1">
      <alignment vertical="bottom"/>
    </xf>
    <xf borderId="0" fillId="0" fontId="2" numFmtId="0" xfId="0" applyAlignment="1" applyFont="1">
      <alignment horizontal="right" readingOrder="0" vertical="bottom"/>
    </xf>
    <xf borderId="0" fillId="0" fontId="1" numFmtId="2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7" xfId="0" applyFont="1" applyNumberFormat="1"/>
    <xf borderId="0" fillId="3" fontId="5" numFmtId="167" xfId="0" applyFont="1" applyNumberFormat="1"/>
    <xf borderId="0" fillId="0" fontId="3" numFmtId="167" xfId="0" applyAlignment="1" applyFont="1" applyNumberFormat="1">
      <alignment readingOrder="0"/>
    </xf>
    <xf borderId="0" fillId="3" fontId="5" numFmtId="167" xfId="0" applyAlignment="1" applyFont="1" applyNumberFormat="1">
      <alignment readingOrder="0"/>
    </xf>
    <xf borderId="0" fillId="0" fontId="1" numFmtId="168" xfId="0" applyFont="1" applyNumberFormat="1"/>
    <xf borderId="0" fillId="0" fontId="1" numFmtId="11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3" numFmtId="0" xfId="0" applyFont="1"/>
    <xf borderId="0" fillId="2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Ammonia Bases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ammonia!$A$22:$A$41</c:f>
            </c:numRef>
          </c:xVal>
          <c:yVal>
            <c:numRef>
              <c:f>ammonia!$I$22:$I$41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90052"/>
        <c:axId val="246086309"/>
      </c:scatterChart>
      <c:valAx>
        <c:axId val="1515900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Basis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6086309"/>
      </c:valAx>
      <c:valAx>
        <c:axId val="246086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Cohesive Corr Energy (kJ/mol)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5900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ammonia!$T$57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ammonia!$S$58:$S$62</c:f>
            </c:numRef>
          </c:xVal>
          <c:yVal>
            <c:numRef>
              <c:f>ammonia!$T$58:$T$62</c:f>
              <c:numCache/>
            </c:numRef>
          </c:yVal>
        </c:ser>
        <c:ser>
          <c:idx val="1"/>
          <c:order val="1"/>
          <c:tx>
            <c:strRef>
              <c:f>ammonia!$U$57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ammonia!$S$58:$S$62</c:f>
            </c:numRef>
          </c:xVal>
          <c:yVal>
            <c:numRef>
              <c:f>ammonia!$U$58:$U$62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305053"/>
        <c:axId val="1309296461"/>
      </c:scatterChart>
      <c:valAx>
        <c:axId val="826305053"/>
        <c:scaling>
          <c:orientation val="minMax"/>
          <c:max val="0.03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296461"/>
      </c:valAx>
      <c:valAx>
        <c:axId val="1309296461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Coh_diff (kcal/mol)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305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Ammonia Basis set convergence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ammonia!$R$57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ammonia!$S$58:$S$62</c:f>
            </c:numRef>
          </c:xVal>
          <c:yVal>
            <c:numRef>
              <c:f>ammonia!$R$58:$R$62</c:f>
              <c:numCache/>
            </c:numRef>
          </c:yVal>
        </c:ser>
        <c:ser>
          <c:idx val="1"/>
          <c:order val="1"/>
          <c:tx>
            <c:strRef>
              <c:f>ammonia!$T$57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ammonia!$S$58:$S$62</c:f>
            </c:numRef>
          </c:xVal>
          <c:yVal>
            <c:numRef>
              <c:f>ammonia!$T$58:$T$62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808203"/>
        <c:axId val="804003094"/>
      </c:scatterChart>
      <c:valAx>
        <c:axId val="18648082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X^(-1/3)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04003094"/>
      </c:valAx>
      <c:valAx>
        <c:axId val="804003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Energy difference (kcal/mol)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8082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Benzene Bases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5"/>
            <c:marker>
              <c:symbol val="none"/>
            </c:marker>
          </c:dPt>
          <c:xVal>
            <c:numRef>
              <c:f>benzene!$A$22:$A$41</c:f>
            </c:numRef>
          </c:xVal>
          <c:yVal>
            <c:numRef>
              <c:f>benzene!$I$22:$I$41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035608"/>
        <c:axId val="1356707737"/>
      </c:scatterChart>
      <c:valAx>
        <c:axId val="17370356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Basis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707737"/>
      </c:valAx>
      <c:valAx>
        <c:axId val="1356707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Cohesive Corr Energy (kJ/mol)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035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benzene!$X$10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benzene!$W$11:$W$16</c:f>
            </c:numRef>
          </c:xVal>
          <c:yVal>
            <c:numRef>
              <c:f>benzene!$X$11:$X$16</c:f>
              <c:numCache/>
            </c:numRef>
          </c:yVal>
        </c:ser>
        <c:ser>
          <c:idx val="1"/>
          <c:order val="1"/>
          <c:tx>
            <c:strRef>
              <c:f>benzene!$Y$10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benzene!$W$11:$W$16</c:f>
            </c:numRef>
          </c:xVal>
          <c:yVal>
            <c:numRef>
              <c:f>benzene!$Y$11:$Y$16</c:f>
              <c:numCache/>
            </c:numRef>
          </c:yVal>
        </c:ser>
        <c:ser>
          <c:idx val="2"/>
          <c:order val="2"/>
          <c:tx>
            <c:strRef>
              <c:f>benzene!$Z$10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benzene!$W$11:$W$16</c:f>
            </c:numRef>
          </c:xVal>
          <c:yVal>
            <c:numRef>
              <c:f>benzene!$Z$11:$Z$16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848580"/>
        <c:axId val="1037426907"/>
      </c:scatterChart>
      <c:valAx>
        <c:axId val="12818485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7426907"/>
      </c:valAx>
      <c:valAx>
        <c:axId val="1037426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E_diff (kcal/mol)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18485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benzene!$U$41:$U$45</c:f>
            </c:numRef>
          </c:xVal>
          <c:yVal>
            <c:numRef>
              <c:f>benzene!$Y$41:$Y$45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706190"/>
        <c:axId val="403125924"/>
      </c:scatterChart>
      <c:valAx>
        <c:axId val="17167061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3125924"/>
      </c:valAx>
      <c:valAx>
        <c:axId val="403125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Coh_diff (kcal/mol)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7061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95250</xdr:colOff>
      <xdr:row>3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828675</xdr:colOff>
      <xdr:row>18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495300</xdr:colOff>
      <xdr:row>46</xdr:row>
      <xdr:rowOff>123825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295275</xdr:colOff>
      <xdr:row>38</xdr:row>
      <xdr:rowOff>180975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552450</xdr:colOff>
      <xdr:row>17</xdr:row>
      <xdr:rowOff>9525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552450</xdr:colOff>
      <xdr:row>35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3</v>
      </c>
      <c r="O1" s="1" t="s">
        <v>4</v>
      </c>
      <c r="P1" s="1" t="s">
        <v>5</v>
      </c>
    </row>
    <row r="2">
      <c r="A2" s="1" t="s">
        <v>8</v>
      </c>
      <c r="B2" s="1">
        <v>4.0</v>
      </c>
      <c r="C2" s="2">
        <f t="shared" ref="C2:C6" si="1">-(D2/B2-E2+F2)*2600</f>
        <v>83.29445164</v>
      </c>
      <c r="D2" s="3">
        <v>-225.764056188416</v>
      </c>
      <c r="E2" s="3">
        <v>-56.4088134617433</v>
      </c>
      <c r="F2" s="3">
        <v>1.64257807526269E-4</v>
      </c>
      <c r="G2" s="3">
        <v>35.6229</v>
      </c>
    </row>
    <row r="3">
      <c r="A3" s="1" t="s">
        <v>9</v>
      </c>
      <c r="B3" s="1">
        <v>4.0</v>
      </c>
      <c r="C3" s="2">
        <f t="shared" si="1"/>
        <v>86.05874876</v>
      </c>
      <c r="D3" s="3">
        <v>-225.974573892323</v>
      </c>
      <c r="E3" s="3">
        <v>-56.4602067794659</v>
      </c>
      <c r="F3" s="3">
        <v>3.37174861648748E-4</v>
      </c>
      <c r="G3" s="3">
        <v>43.715299</v>
      </c>
    </row>
    <row r="4">
      <c r="A4" s="1" t="s">
        <v>10</v>
      </c>
      <c r="B4" s="1">
        <v>4.0</v>
      </c>
      <c r="C4" s="2">
        <f t="shared" si="1"/>
        <v>86.46744764</v>
      </c>
      <c r="D4" s="3">
        <v>-226.045969012254</v>
      </c>
      <c r="E4" s="3">
        <v>-56.4778742739448</v>
      </c>
      <c r="F4" s="3">
        <v>3.61268487466759E-4</v>
      </c>
      <c r="G4" s="3">
        <v>45.998265</v>
      </c>
    </row>
    <row r="5">
      <c r="A5" s="1" t="s">
        <v>11</v>
      </c>
      <c r="B5" s="1">
        <v>4.0</v>
      </c>
      <c r="C5" s="2">
        <f t="shared" si="1"/>
        <v>143.7123013</v>
      </c>
      <c r="D5" s="3">
        <v>-926.431720845525</v>
      </c>
      <c r="E5" s="3">
        <v>-231.552513816527</v>
      </c>
      <c r="F5" s="3">
        <v>1.4243281955828E-4</v>
      </c>
      <c r="G5" s="3">
        <v>125.6785</v>
      </c>
    </row>
    <row r="6">
      <c r="A6" s="1" t="s">
        <v>9</v>
      </c>
      <c r="B6" s="1">
        <v>4.0</v>
      </c>
      <c r="C6" s="2">
        <f t="shared" si="1"/>
        <v>151.0298296</v>
      </c>
      <c r="D6" s="3">
        <v>-927.235706094497</v>
      </c>
      <c r="E6" s="3">
        <v>-231.750909749764</v>
      </c>
      <c r="F6" s="3">
        <v>-7.16221447021325E-5</v>
      </c>
      <c r="G6" s="3">
        <v>140.412744</v>
      </c>
    </row>
    <row r="7">
      <c r="A7" s="1" t="s">
        <v>10</v>
      </c>
      <c r="B7" s="1">
        <v>4.0</v>
      </c>
      <c r="C7" s="2"/>
      <c r="D7" s="3" t="s">
        <v>12</v>
      </c>
      <c r="E7" s="3" t="s">
        <v>13</v>
      </c>
      <c r="F7" s="3">
        <v>-5.62393965424234E-5</v>
      </c>
      <c r="G7" s="3">
        <v>146.053084</v>
      </c>
    </row>
    <row r="8">
      <c r="A8" s="1" t="s">
        <v>14</v>
      </c>
      <c r="B8" s="1">
        <v>4.0</v>
      </c>
      <c r="C8" s="2">
        <f t="shared" ref="C8:C12" si="2">-(D8/B8-E8+F8)*2600</f>
        <v>101.5874314</v>
      </c>
      <c r="D8" s="3">
        <v>-752.833375273509</v>
      </c>
      <c r="E8" s="3">
        <v>-188.169152387248</v>
      </c>
      <c r="F8" s="3">
        <v>1.19342147087309E-4</v>
      </c>
      <c r="G8" s="3">
        <v>92.292032</v>
      </c>
      <c r="I8" s="4">
        <f t="shared" ref="I8:I10" si="3">-(J8/B8-K8+L8)*2600</f>
        <v>-15.88115328</v>
      </c>
      <c r="J8" s="1">
        <v>-2.01107960232896</v>
      </c>
      <c r="K8" s="1">
        <v>-0.508359950679791</v>
      </c>
      <c r="L8" s="5">
        <f>-0.505310759909859--0.505828845688434</f>
        <v>0.0005180857786</v>
      </c>
      <c r="M8" s="4">
        <f t="shared" ref="M8:M10" si="4">-(N8/B8-O8+P8)*2600</f>
        <v>-22.7919106</v>
      </c>
      <c r="N8" s="5">
        <f>-0.539109740963+-1.373339994395</f>
        <v>-1.912449735</v>
      </c>
      <c r="O8" s="6">
        <v>-0.486366727218</v>
      </c>
      <c r="P8" s="6">
        <v>5.11826084E-4</v>
      </c>
    </row>
    <row r="9">
      <c r="A9" s="1" t="s">
        <v>9</v>
      </c>
      <c r="B9" s="1">
        <v>4.0</v>
      </c>
      <c r="C9" s="2">
        <f t="shared" si="2"/>
        <v>106.4763577</v>
      </c>
      <c r="D9" s="3">
        <v>-753.456887625552</v>
      </c>
      <c r="E9" s="3">
        <v>-188.323255390075</v>
      </c>
      <c r="F9" s="3">
        <v>1.40710566824964E-5</v>
      </c>
      <c r="G9" s="3">
        <v>98.02293</v>
      </c>
      <c r="I9" s="4">
        <f t="shared" si="3"/>
        <v>-10.98587317</v>
      </c>
      <c r="J9" s="1">
        <v>-2.44655681101986</v>
      </c>
      <c r="K9" s="1">
        <v>-0.615386704506748</v>
      </c>
      <c r="L9" s="5">
        <f> -0.613603951259198--0.614081785340323</f>
        <v>0.0004778340811</v>
      </c>
      <c r="M9" s="4">
        <f t="shared" si="4"/>
        <v>-18.56502025</v>
      </c>
      <c r="N9" s="5">
        <f>-0.648740155748+-1.74442297877</f>
        <v>-2.393163135</v>
      </c>
      <c r="O9" s="6">
        <v>-0.6049611288</v>
      </c>
      <c r="P9" s="6">
        <v>4.70047233E-4</v>
      </c>
    </row>
    <row r="10">
      <c r="A10" s="1" t="s">
        <v>10</v>
      </c>
      <c r="B10" s="1">
        <v>4.0</v>
      </c>
      <c r="C10" s="2">
        <f t="shared" si="2"/>
        <v>102.757434</v>
      </c>
      <c r="D10" s="3">
        <v>-753.660552058717</v>
      </c>
      <c r="E10" s="3">
        <v>-188.375643355969</v>
      </c>
      <c r="F10" s="3">
        <v>-2.743127862459E-5</v>
      </c>
      <c r="G10" s="3">
        <v>102.206915</v>
      </c>
      <c r="I10" s="4">
        <f t="shared" si="3"/>
        <v>-14.89689386</v>
      </c>
      <c r="J10" s="1">
        <v>-2.60073461946214</v>
      </c>
      <c r="K10" s="1">
        <v>-0.655454524234523</v>
      </c>
      <c r="L10" s="5">
        <f>-0.654573381276791--0.655032086470797</f>
        <v>0.000458705194</v>
      </c>
      <c r="M10" s="4">
        <f t="shared" si="4"/>
        <v>-15.27520073</v>
      </c>
      <c r="N10" s="5">
        <f>-0.673485995439+-1.900988712545</f>
        <v>-2.574474708</v>
      </c>
      <c r="O10" s="6">
        <v>-0.649040673802</v>
      </c>
      <c r="P10" s="6">
        <v>4.53080397E-4</v>
      </c>
    </row>
    <row r="11">
      <c r="A11" s="1" t="s">
        <v>15</v>
      </c>
      <c r="B11" s="1">
        <v>2.0</v>
      </c>
      <c r="C11" s="2">
        <f t="shared" si="2"/>
        <v>307.9655462</v>
      </c>
      <c r="D11" s="3">
        <v>-769.737832605363</v>
      </c>
      <c r="E11" s="3">
        <v>-384.750252549444</v>
      </c>
      <c r="F11" s="3">
        <v>2.15466229576577E-4</v>
      </c>
      <c r="G11" s="3">
        <v>273.837794</v>
      </c>
    </row>
    <row r="12">
      <c r="A12" s="1" t="s">
        <v>9</v>
      </c>
      <c r="B12" s="1">
        <v>2.0</v>
      </c>
      <c r="C12" s="2">
        <f t="shared" si="2"/>
        <v>308.2085647</v>
      </c>
      <c r="D12" s="3">
        <v>-770.391948418926</v>
      </c>
      <c r="E12" s="3">
        <v>-385.077611329009</v>
      </c>
      <c r="F12" s="3">
        <v>-1.78875208519002E-4</v>
      </c>
      <c r="G12" s="3">
        <v>289.898847</v>
      </c>
    </row>
    <row r="13">
      <c r="A13" s="1" t="s">
        <v>10</v>
      </c>
      <c r="B13" s="1">
        <v>2.0</v>
      </c>
      <c r="C13" s="2"/>
      <c r="D13" s="3" t="s">
        <v>12</v>
      </c>
      <c r="E13" s="3" t="s">
        <v>13</v>
      </c>
      <c r="F13" s="3">
        <v>-2.27386733854473E-4</v>
      </c>
      <c r="G13" s="3">
        <v>292.907931</v>
      </c>
    </row>
    <row r="14">
      <c r="A14" s="1" t="s">
        <v>16</v>
      </c>
      <c r="B14" s="1">
        <v>4.0</v>
      </c>
      <c r="C14" s="2">
        <f t="shared" ref="C14:C19" si="5">-(D14/B14-E14+F14)*2600</f>
        <v>180.0728916</v>
      </c>
      <c r="D14" s="3">
        <v>-1510.23998856681</v>
      </c>
      <c r="E14" s="3">
        <v>-377.474635005694</v>
      </c>
      <c r="F14" s="3">
        <v>0.0161033315452527</v>
      </c>
      <c r="G14" s="3">
        <v>163.349919</v>
      </c>
    </row>
    <row r="15">
      <c r="A15" s="1" t="s">
        <v>9</v>
      </c>
      <c r="B15" s="1">
        <v>4.0</v>
      </c>
      <c r="C15" s="2">
        <f t="shared" si="5"/>
        <v>196.0900556</v>
      </c>
      <c r="D15" s="3">
        <v>-1511.50501423183</v>
      </c>
      <c r="E15" s="3">
        <v>-377.785136017565</v>
      </c>
      <c r="F15" s="3">
        <v>0.0156982882296574</v>
      </c>
      <c r="G15" s="3">
        <v>179.259682</v>
      </c>
    </row>
    <row r="16">
      <c r="A16" s="1" t="s">
        <v>10</v>
      </c>
      <c r="B16" s="1">
        <v>4.0</v>
      </c>
      <c r="C16" s="2">
        <f t="shared" si="5"/>
        <v>190.7478799</v>
      </c>
      <c r="D16" s="3">
        <v>-1511.90981690209</v>
      </c>
      <c r="E16" s="3">
        <v>-377.888203393524</v>
      </c>
      <c r="F16" s="3">
        <v>0.015886262801871</v>
      </c>
      <c r="G16" s="3">
        <v>187.993264</v>
      </c>
    </row>
    <row r="17">
      <c r="A17" s="1" t="s">
        <v>17</v>
      </c>
      <c r="B17" s="1">
        <v>2.0</v>
      </c>
      <c r="C17" s="2">
        <f t="shared" si="5"/>
        <v>310.4711813</v>
      </c>
      <c r="D17" s="3">
        <v>-755.194340897632</v>
      </c>
      <c r="E17" s="3">
        <v>-377.461101453676</v>
      </c>
      <c r="F17" s="3">
        <v>0.0166570023337726</v>
      </c>
      <c r="G17" s="3">
        <v>308.219077</v>
      </c>
    </row>
    <row r="18">
      <c r="A18" s="1" t="s">
        <v>9</v>
      </c>
      <c r="B18" s="1">
        <v>2.0</v>
      </c>
      <c r="C18" s="2">
        <f t="shared" si="5"/>
        <v>307.4928946</v>
      </c>
      <c r="D18" s="3">
        <v>-755.827661219183</v>
      </c>
      <c r="E18" s="3">
        <v>-377.779104541285</v>
      </c>
      <c r="F18" s="3">
        <v>0.0164595703889176</v>
      </c>
      <c r="G18" s="3">
        <v>296.162885</v>
      </c>
    </row>
    <row r="19">
      <c r="A19" s="1" t="s">
        <v>10</v>
      </c>
      <c r="B19" s="1">
        <v>2.0</v>
      </c>
      <c r="C19" s="2">
        <f t="shared" si="5"/>
        <v>294.3375419</v>
      </c>
      <c r="D19" s="3">
        <v>-756.02978007436</v>
      </c>
      <c r="E19" s="3">
        <v>-377.884914321152</v>
      </c>
      <c r="F19" s="3">
        <v>0.0167689691459145</v>
      </c>
      <c r="G19" s="3">
        <v>292.691662</v>
      </c>
    </row>
    <row r="24">
      <c r="F24" s="1" t="s">
        <v>18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G1" s="1" t="s">
        <v>141</v>
      </c>
    </row>
    <row r="2">
      <c r="A2" s="1" t="s">
        <v>14</v>
      </c>
      <c r="B2" s="1">
        <v>1092.0</v>
      </c>
      <c r="C2" s="1">
        <v>1752.0</v>
      </c>
      <c r="D2" s="1">
        <v>32.0</v>
      </c>
      <c r="E2" s="1">
        <v>1048.0</v>
      </c>
      <c r="F2" s="12">
        <f t="shared" ref="F2:F24" si="1">B2^2*C2*8*0.5/1024^3</f>
        <v>7.782865047</v>
      </c>
      <c r="G2" s="12">
        <f t="shared" ref="G2:G24" si="2">C2*D2*E2*8/1024^3</f>
        <v>0.4377593994</v>
      </c>
    </row>
    <row r="3">
      <c r="A3" s="1" t="s">
        <v>60</v>
      </c>
      <c r="B3" s="1">
        <v>2336.0</v>
      </c>
      <c r="C3" s="1">
        <v>3664.0</v>
      </c>
      <c r="D3" s="1">
        <v>48.0</v>
      </c>
      <c r="E3" s="1">
        <v>2272.0</v>
      </c>
      <c r="F3" s="12">
        <f t="shared" si="1"/>
        <v>74.48370361</v>
      </c>
      <c r="G3" s="12">
        <f t="shared" si="2"/>
        <v>2.977111816</v>
      </c>
    </row>
    <row r="4">
      <c r="A4" s="1" t="s">
        <v>71</v>
      </c>
      <c r="B4" s="1">
        <v>3580.0</v>
      </c>
      <c r="C4" s="1">
        <v>5576.0</v>
      </c>
      <c r="D4" s="1">
        <v>56.0</v>
      </c>
      <c r="E4" s="1">
        <v>3504.0</v>
      </c>
      <c r="F4" s="12">
        <f t="shared" si="1"/>
        <v>266.2250638</v>
      </c>
      <c r="G4" s="12">
        <f t="shared" si="2"/>
        <v>8.152015686</v>
      </c>
    </row>
    <row r="5">
      <c r="A5" s="1" t="s">
        <v>8</v>
      </c>
      <c r="B5" s="1">
        <v>1024.0</v>
      </c>
      <c r="C5" s="1">
        <v>1580.0</v>
      </c>
      <c r="D5" s="1">
        <v>16.0</v>
      </c>
      <c r="E5" s="1">
        <v>1004.0</v>
      </c>
      <c r="F5" s="12">
        <f t="shared" si="1"/>
        <v>6.171875</v>
      </c>
      <c r="G5" s="12">
        <f t="shared" si="2"/>
        <v>0.1891040802</v>
      </c>
    </row>
    <row r="6">
      <c r="A6" s="1" t="s">
        <v>72</v>
      </c>
      <c r="B6" s="1">
        <v>3648.0</v>
      </c>
      <c r="C6" s="1">
        <v>5748.0</v>
      </c>
      <c r="D6" s="1">
        <v>66.0</v>
      </c>
      <c r="E6" s="1">
        <v>3554.0</v>
      </c>
      <c r="F6" s="12">
        <f t="shared" si="1"/>
        <v>284.961731</v>
      </c>
      <c r="G6" s="12">
        <f t="shared" si="2"/>
        <v>10.04542315</v>
      </c>
    </row>
    <row r="7">
      <c r="A7" s="1" t="s">
        <v>11</v>
      </c>
      <c r="B7" s="1">
        <v>3504.0</v>
      </c>
      <c r="C7" s="1">
        <v>5496.0</v>
      </c>
      <c r="D7" s="1">
        <v>60.0</v>
      </c>
      <c r="E7" s="1">
        <v>3420.0</v>
      </c>
      <c r="F7" s="12">
        <f t="shared" si="1"/>
        <v>251.3824997</v>
      </c>
      <c r="G7" s="12">
        <f t="shared" si="2"/>
        <v>8.402609825</v>
      </c>
    </row>
    <row r="8">
      <c r="A8" s="1" t="s">
        <v>61</v>
      </c>
      <c r="B8" s="1">
        <v>3064.0</v>
      </c>
      <c r="C8" s="1">
        <v>4832.0</v>
      </c>
      <c r="D8" s="1">
        <v>64.0</v>
      </c>
      <c r="E8" s="1">
        <v>2976.0</v>
      </c>
      <c r="F8" s="12">
        <f t="shared" si="1"/>
        <v>168.9913864</v>
      </c>
      <c r="G8" s="12">
        <f t="shared" si="2"/>
        <v>6.856933594</v>
      </c>
    </row>
    <row r="9">
      <c r="A9" s="1" t="s">
        <v>73</v>
      </c>
      <c r="B9" s="1">
        <v>4012.0</v>
      </c>
      <c r="C9" s="1">
        <v>6332.0</v>
      </c>
      <c r="D9" s="1">
        <v>84.0</v>
      </c>
      <c r="E9" s="1">
        <v>3896.0</v>
      </c>
      <c r="F9" s="12">
        <f t="shared" si="1"/>
        <v>379.6845071</v>
      </c>
      <c r="G9" s="12">
        <f t="shared" si="2"/>
        <v>15.43935871</v>
      </c>
    </row>
    <row r="10">
      <c r="A10" s="1" t="s">
        <v>62</v>
      </c>
      <c r="B10" s="1">
        <v>1862.0</v>
      </c>
      <c r="C10" s="1">
        <v>2914.0</v>
      </c>
      <c r="D10" s="1">
        <v>36.0</v>
      </c>
      <c r="E10" s="1">
        <v>1814.0</v>
      </c>
      <c r="F10" s="12">
        <f t="shared" si="1"/>
        <v>37.63648203</v>
      </c>
      <c r="G10" s="12">
        <f t="shared" si="2"/>
        <v>1.417814612</v>
      </c>
    </row>
    <row r="11">
      <c r="A11" s="1" t="s">
        <v>63</v>
      </c>
      <c r="B11" s="1">
        <v>1752.0</v>
      </c>
      <c r="C11" s="1">
        <v>2748.0</v>
      </c>
      <c r="D11" s="1">
        <v>36.0</v>
      </c>
      <c r="E11" s="1">
        <v>1704.0</v>
      </c>
      <c r="F11" s="12">
        <f t="shared" si="1"/>
        <v>31.42281246</v>
      </c>
      <c r="G11" s="12">
        <f t="shared" si="2"/>
        <v>1.255969048</v>
      </c>
    </row>
    <row r="12">
      <c r="A12" s="1" t="s">
        <v>64</v>
      </c>
      <c r="B12" s="1">
        <v>1570.0</v>
      </c>
      <c r="C12" s="1">
        <v>2456.0</v>
      </c>
      <c r="D12" s="1">
        <v>28.0</v>
      </c>
      <c r="E12" s="1">
        <v>1532.0</v>
      </c>
      <c r="F12" s="12">
        <f t="shared" si="1"/>
        <v>22.55214155</v>
      </c>
      <c r="G12" s="12">
        <f t="shared" si="2"/>
        <v>0.7849378586</v>
      </c>
    </row>
    <row r="13">
      <c r="A13" s="1" t="s">
        <v>65</v>
      </c>
      <c r="B13" s="1">
        <v>2336.0</v>
      </c>
      <c r="C13" s="1">
        <v>3664.0</v>
      </c>
      <c r="D13" s="1">
        <v>44.0</v>
      </c>
      <c r="E13" s="1">
        <v>2276.0</v>
      </c>
      <c r="F13" s="12">
        <f t="shared" si="1"/>
        <v>74.48370361</v>
      </c>
      <c r="G13" s="12">
        <f t="shared" si="2"/>
        <v>2.733823776</v>
      </c>
    </row>
    <row r="14">
      <c r="A14" s="1" t="s">
        <v>66</v>
      </c>
      <c r="B14" s="1">
        <v>2700.0</v>
      </c>
      <c r="C14" s="1">
        <v>4248.0</v>
      </c>
      <c r="D14" s="1">
        <v>52.0</v>
      </c>
      <c r="E14" s="1">
        <v>2628.0</v>
      </c>
      <c r="F14" s="12">
        <f t="shared" si="1"/>
        <v>115.3644919</v>
      </c>
      <c r="G14" s="12">
        <f t="shared" si="2"/>
        <v>4.325171471</v>
      </c>
    </row>
    <row r="15">
      <c r="A15" s="1" t="s">
        <v>15</v>
      </c>
      <c r="B15" s="1">
        <v>2700.0</v>
      </c>
      <c r="C15" s="1">
        <v>4248.0</v>
      </c>
      <c r="D15" s="1">
        <v>48.0</v>
      </c>
      <c r="E15" s="1">
        <v>2632.0</v>
      </c>
      <c r="F15" s="12">
        <f t="shared" si="1"/>
        <v>115.3644919</v>
      </c>
      <c r="G15" s="12">
        <f t="shared" si="2"/>
        <v>3.998542786</v>
      </c>
    </row>
    <row r="16">
      <c r="A16" s="1" t="s">
        <v>16</v>
      </c>
      <c r="B16" s="1">
        <v>2624.0</v>
      </c>
      <c r="C16" s="1">
        <v>4168.0</v>
      </c>
      <c r="D16" s="1">
        <v>68.0</v>
      </c>
      <c r="E16" s="1">
        <v>2532.0</v>
      </c>
      <c r="F16" s="12">
        <f t="shared" si="1"/>
        <v>106.9093018</v>
      </c>
      <c r="G16" s="12">
        <f t="shared" si="2"/>
        <v>5.346756935</v>
      </c>
    </row>
    <row r="17">
      <c r="A17" s="1" t="s">
        <v>142</v>
      </c>
      <c r="B17" s="1">
        <v>1312.0</v>
      </c>
      <c r="C17" s="1">
        <v>2084.0</v>
      </c>
      <c r="D17" s="1">
        <v>34.0</v>
      </c>
      <c r="E17" s="1">
        <v>1266.0</v>
      </c>
      <c r="F17" s="12">
        <f t="shared" si="1"/>
        <v>13.36366272</v>
      </c>
      <c r="G17" s="12">
        <f t="shared" si="2"/>
        <v>0.6683446169</v>
      </c>
    </row>
    <row r="18">
      <c r="A18" s="1" t="s">
        <v>67</v>
      </c>
      <c r="B18" s="1">
        <v>1532.0</v>
      </c>
      <c r="C18" s="1">
        <v>2416.0</v>
      </c>
      <c r="D18" s="1">
        <v>30.0</v>
      </c>
      <c r="E18" s="1">
        <v>1490.0</v>
      </c>
      <c r="F18" s="12">
        <f t="shared" si="1"/>
        <v>21.1239233</v>
      </c>
      <c r="G18" s="12">
        <f t="shared" si="2"/>
        <v>0.8046269417</v>
      </c>
    </row>
    <row r="19">
      <c r="A19" s="1" t="s">
        <v>74</v>
      </c>
      <c r="B19" s="1">
        <v>5400.0</v>
      </c>
      <c r="C19" s="1">
        <v>8496.0</v>
      </c>
      <c r="D19" s="1">
        <v>104.0</v>
      </c>
      <c r="E19" s="1">
        <v>5256.0</v>
      </c>
      <c r="F19" s="12">
        <f t="shared" si="1"/>
        <v>922.9159355</v>
      </c>
      <c r="G19" s="12">
        <f t="shared" si="2"/>
        <v>34.60137177</v>
      </c>
    </row>
    <row r="20">
      <c r="A20" s="1" t="s">
        <v>68</v>
      </c>
      <c r="B20" s="1">
        <v>2116.0</v>
      </c>
      <c r="C20" s="1">
        <v>3332.0</v>
      </c>
      <c r="D20" s="1">
        <v>46.0</v>
      </c>
      <c r="E20" s="1">
        <v>2054.0</v>
      </c>
      <c r="F20" s="12">
        <f t="shared" si="1"/>
        <v>55.57717156</v>
      </c>
      <c r="G20" s="12">
        <f t="shared" si="2"/>
        <v>2.34559691</v>
      </c>
    </row>
    <row r="21">
      <c r="A21" s="1" t="s">
        <v>69</v>
      </c>
      <c r="B21" s="1">
        <v>4266.0</v>
      </c>
      <c r="C21" s="1">
        <v>6750.0</v>
      </c>
      <c r="D21" s="1">
        <v>90.0</v>
      </c>
      <c r="E21" s="1">
        <v>4140.0</v>
      </c>
      <c r="F21" s="12">
        <f t="shared" si="1"/>
        <v>457.6206319</v>
      </c>
      <c r="G21" s="12">
        <f t="shared" si="2"/>
        <v>18.73858273</v>
      </c>
    </row>
    <row r="22">
      <c r="A22" s="1" t="s">
        <v>75</v>
      </c>
      <c r="B22" s="1">
        <v>5256.0</v>
      </c>
      <c r="C22" s="1">
        <v>8244.0</v>
      </c>
      <c r="D22" s="1">
        <v>108.0</v>
      </c>
      <c r="E22" s="1">
        <v>5112.0</v>
      </c>
      <c r="F22" s="12">
        <f t="shared" si="1"/>
        <v>848.4159365</v>
      </c>
      <c r="G22" s="12">
        <f t="shared" si="2"/>
        <v>33.91116428</v>
      </c>
    </row>
    <row r="23">
      <c r="A23" s="1" t="s">
        <v>76</v>
      </c>
      <c r="B23" s="1">
        <v>3792.0</v>
      </c>
      <c r="C23" s="1">
        <v>6000.0</v>
      </c>
      <c r="D23" s="1">
        <v>84.0</v>
      </c>
      <c r="E23" s="1">
        <v>3676.0</v>
      </c>
      <c r="F23" s="12">
        <f t="shared" si="1"/>
        <v>321.4015961</v>
      </c>
      <c r="G23" s="12">
        <f t="shared" si="2"/>
        <v>13.80372047</v>
      </c>
    </row>
    <row r="24">
      <c r="A24" s="1" t="s">
        <v>70</v>
      </c>
      <c r="B24" s="1">
        <v>1168.0</v>
      </c>
      <c r="C24" s="1">
        <v>1832.0</v>
      </c>
      <c r="D24" s="1">
        <v>24.0</v>
      </c>
      <c r="E24" s="1">
        <v>1136.0</v>
      </c>
      <c r="F24" s="12">
        <f t="shared" si="1"/>
        <v>9.310462952</v>
      </c>
      <c r="G24" s="12">
        <f t="shared" si="2"/>
        <v>0.3721389771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143</v>
      </c>
      <c r="B1" s="1" t="s">
        <v>1</v>
      </c>
      <c r="C1" s="1" t="s">
        <v>2</v>
      </c>
      <c r="D1" s="1" t="s">
        <v>3</v>
      </c>
      <c r="E1" s="1" t="s">
        <v>144</v>
      </c>
      <c r="F1" s="1" t="s">
        <v>145</v>
      </c>
      <c r="G1" s="1" t="s">
        <v>5</v>
      </c>
      <c r="H1" s="1" t="s">
        <v>146</v>
      </c>
      <c r="I1" s="1" t="s">
        <v>147</v>
      </c>
      <c r="J1" s="1" t="s">
        <v>148</v>
      </c>
      <c r="K1" s="1" t="s">
        <v>149</v>
      </c>
    </row>
    <row r="2">
      <c r="A2" s="1" t="s">
        <v>8</v>
      </c>
      <c r="B2" s="1">
        <v>4.0</v>
      </c>
      <c r="C2" s="7">
        <f t="shared" ref="C2:C13" si="1">-(D2/B2-E2+G2)*2625.5</f>
        <v>82.32413623</v>
      </c>
      <c r="D2" s="8">
        <v>-225.758866724847</v>
      </c>
      <c r="E2" s="8">
        <v>-56.4078710240169</v>
      </c>
      <c r="F2" s="8">
        <v>-56.4018556747924</v>
      </c>
      <c r="G2" s="8">
        <v>4.90053985892302E-4</v>
      </c>
      <c r="H2" s="1">
        <v>30.09</v>
      </c>
      <c r="I2" s="26">
        <v>1.2440363247250752</v>
      </c>
      <c r="J2" s="5">
        <f t="shared" ref="J2:J13" si="2">H2-I2</f>
        <v>28.84596368</v>
      </c>
    </row>
    <row r="3">
      <c r="B3" s="1">
        <v>4.0</v>
      </c>
      <c r="C3" s="7">
        <f t="shared" si="1"/>
        <v>42.67082067</v>
      </c>
      <c r="D3" s="8">
        <v>-225.698454132117</v>
      </c>
      <c r="E3" s="8">
        <v>-56.4078710240169</v>
      </c>
      <c r="F3" s="8">
        <v>-56.4018556747924</v>
      </c>
      <c r="G3" s="8">
        <v>4.90053985892302E-4</v>
      </c>
      <c r="H3" s="1">
        <v>30.09</v>
      </c>
      <c r="I3" s="26">
        <v>1.2440363247250752</v>
      </c>
      <c r="J3" s="5">
        <f t="shared" si="2"/>
        <v>28.84596368</v>
      </c>
    </row>
    <row r="4">
      <c r="A4" s="1" t="s">
        <v>28</v>
      </c>
      <c r="B4" s="1">
        <v>4.0</v>
      </c>
      <c r="C4" s="45">
        <f t="shared" si="1"/>
        <v>37.00603961</v>
      </c>
      <c r="D4" s="8">
        <v>-225.68982372867</v>
      </c>
      <c r="E4" s="8">
        <v>-56.4078710240169</v>
      </c>
      <c r="F4" s="8">
        <v>-56.4018556747924</v>
      </c>
      <c r="G4" s="8">
        <v>4.90053985892302E-4</v>
      </c>
      <c r="H4" s="1">
        <v>30.09</v>
      </c>
      <c r="I4" s="26">
        <v>1.2440363247250752</v>
      </c>
      <c r="J4" s="4">
        <f t="shared" si="2"/>
        <v>28.84596368</v>
      </c>
    </row>
    <row r="5">
      <c r="A5" s="1" t="s">
        <v>11</v>
      </c>
      <c r="B5" s="1">
        <v>4.0</v>
      </c>
      <c r="C5" s="7">
        <f t="shared" si="1"/>
        <v>138.4756207</v>
      </c>
      <c r="D5" s="8">
        <v>-926.419152496881</v>
      </c>
      <c r="E5" s="8">
        <v>-231.550365227923</v>
      </c>
      <c r="F5" s="8">
        <v>-231.535260256576</v>
      </c>
      <c r="G5" s="8">
        <v>0.00168032510237026</v>
      </c>
      <c r="H5" s="1">
        <v>64.42</v>
      </c>
      <c r="I5" s="26">
        <v>4.453796270242066</v>
      </c>
      <c r="J5" s="5">
        <f t="shared" si="2"/>
        <v>59.96620373</v>
      </c>
    </row>
    <row r="6">
      <c r="B6" s="1">
        <v>4.0</v>
      </c>
      <c r="C6" s="7">
        <f t="shared" si="1"/>
        <v>72.42212748</v>
      </c>
      <c r="D6" s="8">
        <v>-926.31851872321</v>
      </c>
      <c r="E6" s="8">
        <v>-231.550365227923</v>
      </c>
      <c r="F6" s="8">
        <v>-231.535260256576</v>
      </c>
      <c r="G6" s="8">
        <v>0.00168032510237026</v>
      </c>
      <c r="H6" s="1">
        <v>64.42</v>
      </c>
      <c r="I6" s="26">
        <v>4.453796270242066</v>
      </c>
      <c r="J6" s="5">
        <f t="shared" si="2"/>
        <v>59.96620373</v>
      </c>
    </row>
    <row r="7">
      <c r="A7" s="1" t="s">
        <v>28</v>
      </c>
      <c r="B7" s="1">
        <v>4.0</v>
      </c>
      <c r="C7" s="45">
        <f t="shared" si="1"/>
        <v>62.9858959</v>
      </c>
      <c r="D7" s="8">
        <v>-926.304142442</v>
      </c>
      <c r="E7" s="8">
        <v>-231.550365227923</v>
      </c>
      <c r="F7" s="8">
        <v>-231.535260256576</v>
      </c>
      <c r="G7" s="8">
        <v>0.00168032510237026</v>
      </c>
      <c r="H7" s="1">
        <v>64.42</v>
      </c>
      <c r="I7" s="26">
        <v>4.453796270242066</v>
      </c>
      <c r="J7" s="4">
        <f t="shared" si="2"/>
        <v>59.96620373</v>
      </c>
    </row>
    <row r="8">
      <c r="A8" s="1" t="s">
        <v>14</v>
      </c>
      <c r="B8" s="1">
        <v>4.0</v>
      </c>
      <c r="C8" s="7">
        <f t="shared" si="1"/>
        <v>30.37612794</v>
      </c>
      <c r="D8" s="8">
        <v>-752.726738857728</v>
      </c>
      <c r="E8" s="8">
        <v>-188.168074873225</v>
      </c>
      <c r="F8" s="8">
        <v>-188.161831899834</v>
      </c>
      <c r="G8" s="8">
        <v>0.00204018668625849</v>
      </c>
      <c r="H8" s="1">
        <v>24.91</v>
      </c>
      <c r="I8" s="26">
        <v>5.820500252794425</v>
      </c>
      <c r="J8" s="5">
        <f t="shared" si="2"/>
        <v>19.08949975</v>
      </c>
    </row>
    <row r="9">
      <c r="B9" s="1">
        <v>4.0</v>
      </c>
      <c r="C9" s="7">
        <f t="shared" si="1"/>
        <v>23.22491118</v>
      </c>
      <c r="D9" s="8">
        <v>-752.715843840754</v>
      </c>
      <c r="E9" s="8">
        <v>-188.168074873225</v>
      </c>
      <c r="F9" s="8">
        <v>-188.161831899834</v>
      </c>
      <c r="G9" s="8">
        <v>0.00204018668625849</v>
      </c>
      <c r="H9" s="1">
        <v>24.91</v>
      </c>
      <c r="I9" s="26">
        <v>5.820500252794425</v>
      </c>
      <c r="J9" s="5">
        <f t="shared" si="2"/>
        <v>19.08949975</v>
      </c>
    </row>
    <row r="10">
      <c r="A10" s="1" t="s">
        <v>28</v>
      </c>
      <c r="B10" s="1">
        <v>4.0</v>
      </c>
      <c r="C10" s="45">
        <f t="shared" si="1"/>
        <v>20.2138228</v>
      </c>
      <c r="D10" s="8">
        <v>-752.7112563894</v>
      </c>
      <c r="E10" s="8">
        <v>-188.168074873225</v>
      </c>
      <c r="F10" s="8">
        <v>-188.161831899834</v>
      </c>
      <c r="G10" s="8">
        <v>0.00204018668625849</v>
      </c>
      <c r="H10" s="1">
        <v>24.91</v>
      </c>
      <c r="I10" s="26">
        <v>5.820500252794425</v>
      </c>
      <c r="J10" s="4">
        <f t="shared" si="2"/>
        <v>19.08949975</v>
      </c>
    </row>
    <row r="11">
      <c r="A11" s="1" t="s">
        <v>17</v>
      </c>
      <c r="B11" s="1">
        <v>2.0</v>
      </c>
      <c r="C11" s="7">
        <f t="shared" si="1"/>
        <v>299.4537635</v>
      </c>
      <c r="D11" s="8">
        <v>-755.184554069958</v>
      </c>
      <c r="E11" s="8">
        <v>-377.463539823378</v>
      </c>
      <c r="F11" s="8">
        <v>-377.466279493733</v>
      </c>
      <c r="G11" s="8">
        <v>0.014681312344237</v>
      </c>
      <c r="H11" s="1">
        <v>110.39</v>
      </c>
      <c r="I11" s="26">
        <v>36.46121377830035</v>
      </c>
      <c r="J11" s="5">
        <f t="shared" si="2"/>
        <v>73.92878622</v>
      </c>
    </row>
    <row r="12">
      <c r="B12" s="1">
        <v>2.0</v>
      </c>
      <c r="C12" s="7">
        <f t="shared" si="1"/>
        <v>125.0000869</v>
      </c>
      <c r="D12" s="8">
        <v>-755.051662295776</v>
      </c>
      <c r="E12" s="8">
        <v>-377.463539823378</v>
      </c>
      <c r="F12" s="8">
        <v>-377.466279493733</v>
      </c>
      <c r="G12" s="8">
        <v>0.014681312344237</v>
      </c>
      <c r="H12" s="1">
        <v>110.39</v>
      </c>
      <c r="I12" s="26">
        <v>36.46121377830035</v>
      </c>
      <c r="J12" s="5">
        <f t="shared" si="2"/>
        <v>73.92878622</v>
      </c>
    </row>
    <row r="13">
      <c r="A13" s="1" t="s">
        <v>28</v>
      </c>
      <c r="B13" s="1">
        <v>2.0</v>
      </c>
      <c r="C13" s="45">
        <f t="shared" si="1"/>
        <v>100.0781337</v>
      </c>
      <c r="D13" s="8">
        <v>-755.032677757</v>
      </c>
      <c r="E13" s="8">
        <v>-377.463539823378</v>
      </c>
      <c r="F13" s="8">
        <v>-377.466279493733</v>
      </c>
      <c r="G13" s="8">
        <v>0.014681312344237</v>
      </c>
      <c r="H13" s="1">
        <v>110.39</v>
      </c>
      <c r="I13" s="26">
        <v>36.46121377830035</v>
      </c>
      <c r="J13" s="4">
        <f t="shared" si="2"/>
        <v>73.92878622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19</v>
      </c>
    </row>
    <row r="2">
      <c r="A2" s="1" t="s">
        <v>20</v>
      </c>
      <c r="B2" s="1">
        <v>4.0</v>
      </c>
      <c r="C2" s="7">
        <f t="shared" ref="C2:C19" si="1">-(D2/B2-E2+F2)*2600</f>
        <v>83.29445164</v>
      </c>
      <c r="D2" s="8">
        <v>-225.764056188416</v>
      </c>
      <c r="E2" s="8">
        <v>-56.4088134617433</v>
      </c>
      <c r="F2" s="8">
        <v>1.64257807526269E-4</v>
      </c>
    </row>
    <row r="3">
      <c r="A3" s="1" t="s">
        <v>21</v>
      </c>
      <c r="B3" s="1">
        <v>4.0</v>
      </c>
      <c r="C3" s="7">
        <f t="shared" si="1"/>
        <v>88.02270117</v>
      </c>
      <c r="D3" s="8">
        <v>-225.777960906865</v>
      </c>
      <c r="E3" s="8">
        <v>-56.4103876394636</v>
      </c>
      <c r="F3" s="8">
        <v>2.47702186975118E-4</v>
      </c>
    </row>
    <row r="4">
      <c r="A4" s="1" t="s">
        <v>22</v>
      </c>
      <c r="B4" s="1">
        <v>4.0</v>
      </c>
      <c r="C4" s="7">
        <f t="shared" si="1"/>
        <v>87.36422779</v>
      </c>
      <c r="D4" s="8">
        <v>-225.780077977119</v>
      </c>
      <c r="E4" s="8">
        <v>-56.4112135452833</v>
      </c>
      <c r="F4" s="8">
        <v>2.04322921604216E-4</v>
      </c>
    </row>
    <row r="5">
      <c r="A5" s="1" t="s">
        <v>23</v>
      </c>
      <c r="B5" s="1">
        <v>4.0</v>
      </c>
      <c r="C5" s="7">
        <f t="shared" si="1"/>
        <v>143.7123013</v>
      </c>
      <c r="D5" s="8">
        <v>-926.431720845525</v>
      </c>
      <c r="E5" s="8">
        <v>-231.552513816527</v>
      </c>
      <c r="F5" s="8">
        <v>1.4243281955828E-4</v>
      </c>
    </row>
    <row r="6">
      <c r="A6" s="1" t="s">
        <v>21</v>
      </c>
      <c r="B6" s="1">
        <v>4.0</v>
      </c>
      <c r="C6" s="7">
        <f t="shared" si="1"/>
        <v>159.9287456</v>
      </c>
      <c r="D6" s="8">
        <v>-926.502255467243</v>
      </c>
      <c r="E6" s="8">
        <v>-231.563918900642</v>
      </c>
      <c r="F6" s="8">
        <v>1.33910158808703E-4</v>
      </c>
    </row>
    <row r="7">
      <c r="A7" s="1" t="s">
        <v>22</v>
      </c>
      <c r="B7" s="1">
        <v>4.0</v>
      </c>
      <c r="C7" s="7">
        <f t="shared" si="1"/>
        <v>153.1164985</v>
      </c>
      <c r="D7" s="8">
        <v>-926.507798174604</v>
      </c>
      <c r="E7" s="8">
        <v>-231.567929948873</v>
      </c>
      <c r="F7" s="8">
        <v>1.2863382127648E-4</v>
      </c>
    </row>
    <row r="8">
      <c r="A8" s="1" t="s">
        <v>24</v>
      </c>
      <c r="B8" s="1">
        <v>4.0</v>
      </c>
      <c r="C8" s="7">
        <f t="shared" si="1"/>
        <v>101.5874314</v>
      </c>
      <c r="D8" s="8">
        <v>-752.833375273509</v>
      </c>
      <c r="E8" s="8">
        <v>-188.169152387248</v>
      </c>
      <c r="F8" s="8">
        <v>1.19342147087309E-4</v>
      </c>
    </row>
    <row r="9">
      <c r="A9" s="1" t="s">
        <v>21</v>
      </c>
      <c r="B9" s="1">
        <v>4.0</v>
      </c>
      <c r="C9" s="7">
        <f t="shared" si="1"/>
        <v>107.9560119</v>
      </c>
      <c r="D9" s="8">
        <v>-752.878843651158</v>
      </c>
      <c r="E9" s="8">
        <v>-188.178065173981</v>
      </c>
      <c r="F9" s="8">
        <v>1.24195751084243E-4</v>
      </c>
    </row>
    <row r="10">
      <c r="A10" s="1" t="s">
        <v>22</v>
      </c>
      <c r="B10" s="1">
        <v>4.0</v>
      </c>
      <c r="C10" s="7">
        <f t="shared" si="1"/>
        <v>104.1905368</v>
      </c>
      <c r="D10" s="8">
        <v>-752.884325849963</v>
      </c>
      <c r="E10" s="8">
        <v>-188.180893674992</v>
      </c>
      <c r="F10" s="8">
        <v>1.14504114634428E-4</v>
      </c>
    </row>
    <row r="11">
      <c r="A11" s="1" t="s">
        <v>25</v>
      </c>
      <c r="B11" s="1">
        <v>2.0</v>
      </c>
      <c r="C11" s="7">
        <f t="shared" si="1"/>
        <v>307.9655462</v>
      </c>
      <c r="D11" s="8">
        <v>-769.737832605363</v>
      </c>
      <c r="E11" s="8">
        <v>-384.750252549447</v>
      </c>
      <c r="F11" s="8">
        <v>2.15466229576577E-4</v>
      </c>
    </row>
    <row r="12">
      <c r="A12" s="1" t="s">
        <v>21</v>
      </c>
      <c r="B12" s="1">
        <v>2.0</v>
      </c>
      <c r="C12" s="7">
        <f t="shared" si="1"/>
        <v>338.9223234</v>
      </c>
      <c r="D12" s="8">
        <v>-769.798674334883</v>
      </c>
      <c r="E12" s="8">
        <v>-384.76879052737</v>
      </c>
      <c r="F12" s="8">
        <v>1.91900296158564E-4</v>
      </c>
    </row>
    <row r="13">
      <c r="A13" s="1" t="s">
        <v>22</v>
      </c>
      <c r="B13" s="1">
        <v>2.0</v>
      </c>
      <c r="C13" s="7">
        <f t="shared" si="1"/>
        <v>325.6852441</v>
      </c>
      <c r="D13" s="8">
        <v>-769.802550425652</v>
      </c>
      <c r="E13" s="8">
        <v>-384.775824091449</v>
      </c>
      <c r="F13" s="8">
        <v>1.8756594278102E-4</v>
      </c>
    </row>
    <row r="14">
      <c r="A14" s="1" t="s">
        <v>26</v>
      </c>
      <c r="B14" s="1">
        <v>4.0</v>
      </c>
      <c r="C14" s="7">
        <f t="shared" si="1"/>
        <v>180.0728916</v>
      </c>
      <c r="D14" s="8">
        <v>-1510.23998856681</v>
      </c>
      <c r="E14" s="8">
        <v>-377.474635005694</v>
      </c>
      <c r="F14" s="8">
        <v>0.0161033315452527</v>
      </c>
    </row>
    <row r="15">
      <c r="A15" s="1" t="s">
        <v>21</v>
      </c>
      <c r="B15" s="1">
        <v>4.0</v>
      </c>
      <c r="C15" s="7">
        <f t="shared" si="1"/>
        <v>197.9133807</v>
      </c>
      <c r="D15" s="8">
        <v>-1510.32560278095</v>
      </c>
      <c r="E15" s="8">
        <v>-377.490208347181</v>
      </c>
      <c r="F15" s="8">
        <v>0.0150718170000914</v>
      </c>
    </row>
    <row r="16">
      <c r="A16" s="1" t="s">
        <v>22</v>
      </c>
      <c r="B16" s="1">
        <v>4.0</v>
      </c>
      <c r="C16" s="7">
        <f t="shared" si="1"/>
        <v>190.5088042</v>
      </c>
      <c r="D16" s="8">
        <v>-1510.33975673206</v>
      </c>
      <c r="E16" s="8">
        <v>-377.49628136062</v>
      </c>
      <c r="F16" s="8">
        <v>0.0153852053927039</v>
      </c>
    </row>
    <row r="17">
      <c r="A17" s="1" t="s">
        <v>27</v>
      </c>
      <c r="B17" s="1">
        <v>2.0</v>
      </c>
      <c r="C17" s="7">
        <f t="shared" si="1"/>
        <v>310.4711813</v>
      </c>
      <c r="D17" s="8">
        <v>-755.194340897632</v>
      </c>
      <c r="E17" s="8">
        <v>-377.461101453676</v>
      </c>
      <c r="F17" s="8">
        <v>0.0166570023337726</v>
      </c>
    </row>
    <row r="18">
      <c r="A18" s="1" t="s">
        <v>21</v>
      </c>
      <c r="B18" s="1">
        <v>2.0</v>
      </c>
      <c r="C18" s="7">
        <f t="shared" si="1"/>
        <v>328.5625993</v>
      </c>
      <c r="D18" s="8">
        <v>-755.239830321019</v>
      </c>
      <c r="E18" s="8">
        <v>-377.478139452009</v>
      </c>
      <c r="F18" s="8">
        <v>0.0154054779932835</v>
      </c>
    </row>
    <row r="19">
      <c r="A19" s="1" t="s">
        <v>22</v>
      </c>
      <c r="B19" s="1">
        <v>2.0</v>
      </c>
      <c r="C19" s="7">
        <f t="shared" si="1"/>
        <v>323.2961678</v>
      </c>
      <c r="D19" s="8">
        <v>-755.246121125083</v>
      </c>
      <c r="E19" s="8">
        <v>-377.482851930688</v>
      </c>
      <c r="F19" s="8">
        <v>0.0158639519493704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8" max="8" width="14.38"/>
  </cols>
  <sheetData>
    <row r="1">
      <c r="B1" s="1">
        <v>111.0</v>
      </c>
      <c r="C1" s="1">
        <v>222.0</v>
      </c>
      <c r="D1" s="1">
        <v>333.0</v>
      </c>
      <c r="E1" s="1" t="s">
        <v>28</v>
      </c>
      <c r="F1" s="1" t="s">
        <v>29</v>
      </c>
      <c r="G1" s="1" t="s">
        <v>4</v>
      </c>
      <c r="H1" s="1" t="s">
        <v>5</v>
      </c>
      <c r="I1" s="1" t="s">
        <v>30</v>
      </c>
      <c r="K1" s="1" t="s">
        <v>31</v>
      </c>
    </row>
    <row r="2">
      <c r="A2" s="1" t="s">
        <v>32</v>
      </c>
      <c r="B2" s="1">
        <v>-225.758866724847</v>
      </c>
      <c r="C2" s="1">
        <v>-225.698454132117</v>
      </c>
      <c r="D2" s="1">
        <v>-225.688456863745</v>
      </c>
      <c r="E2" s="1">
        <v>-225.684247552631</v>
      </c>
      <c r="F2" s="1">
        <v>0.00557617593980808</v>
      </c>
      <c r="G2" s="1">
        <v>-56.4078710240168</v>
      </c>
      <c r="H2" s="1">
        <v>4.90053985892302E-4</v>
      </c>
      <c r="I2" s="4">
        <f t="shared" ref="I2:I5" si="1">-(E2/4-G2+H2)*2600</f>
        <v>33.0221064</v>
      </c>
      <c r="J2" s="5">
        <f t="shared" ref="J2:J5" si="2">-(B2/4-G2)*2600</f>
        <v>82.79870871</v>
      </c>
      <c r="K2" s="1" t="s">
        <v>33</v>
      </c>
    </row>
    <row r="3">
      <c r="A3" s="1" t="s">
        <v>34</v>
      </c>
      <c r="B3" s="1">
        <v>-225.771094871409</v>
      </c>
      <c r="C3" s="1">
        <v>-225.710341469553</v>
      </c>
      <c r="D3" s="1">
        <v>-225.700430463657</v>
      </c>
      <c r="E3" s="1">
        <v>-225.696257447368</v>
      </c>
      <c r="F3" s="1">
        <v>0.00540504285712017</v>
      </c>
      <c r="G3" s="1">
        <v>-56.4087272711702</v>
      </c>
      <c r="H3" s="1">
        <v>5.35720187826882E-4</v>
      </c>
      <c r="I3" s="9">
        <f t="shared" si="1"/>
        <v>38.48356326</v>
      </c>
      <c r="J3" s="5">
        <f t="shared" si="2"/>
        <v>88.52076137</v>
      </c>
    </row>
    <row r="4">
      <c r="A4" s="1" t="s">
        <v>35</v>
      </c>
      <c r="B4" s="1">
        <v>-225.773542194866</v>
      </c>
      <c r="C4" s="1">
        <v>-225.711657365478</v>
      </c>
      <c r="D4" s="1">
        <v>-225.701662509909</v>
      </c>
      <c r="E4" s="1">
        <v>-225.697454121052</v>
      </c>
      <c r="F4" s="1">
        <v>0.0053626142857297</v>
      </c>
      <c r="G4" s="1">
        <v>-56.4099251309591</v>
      </c>
      <c r="H4" s="1">
        <v>6.44051022277381E-4</v>
      </c>
      <c r="I4" s="10">
        <f t="shared" si="1"/>
        <v>35.86530553</v>
      </c>
      <c r="J4" s="5">
        <f t="shared" si="2"/>
        <v>86.99708617</v>
      </c>
    </row>
    <row r="5">
      <c r="A5" s="1" t="s">
        <v>36</v>
      </c>
      <c r="B5" s="1">
        <v>-225.971386094267</v>
      </c>
      <c r="C5" s="1">
        <v>-225.91045574841</v>
      </c>
      <c r="E5" s="1">
        <v>-225.896175181202</v>
      </c>
      <c r="G5" s="1">
        <v>-56.4600643017825</v>
      </c>
      <c r="H5" s="1">
        <v>1.99474574152702E-4</v>
      </c>
      <c r="I5" s="4">
        <f t="shared" si="1"/>
        <v>35.82804925</v>
      </c>
      <c r="J5" s="5">
        <f t="shared" si="2"/>
        <v>85.23377664</v>
      </c>
    </row>
    <row r="6">
      <c r="A6" s="1" t="s">
        <v>37</v>
      </c>
      <c r="B6" s="1" t="s">
        <v>12</v>
      </c>
      <c r="C6" s="1" t="s">
        <v>12</v>
      </c>
      <c r="H6" s="1">
        <v>2.16692973374676E-4</v>
      </c>
      <c r="I6" s="9"/>
    </row>
    <row r="7">
      <c r="A7" s="1" t="s">
        <v>38</v>
      </c>
      <c r="B7" s="1">
        <v>-225.980752973292</v>
      </c>
      <c r="C7" s="1">
        <v>-225.919948970857</v>
      </c>
      <c r="E7" s="1">
        <v>-225.905900099999</v>
      </c>
      <c r="G7" s="1">
        <v>-56.4619753667148</v>
      </c>
      <c r="H7" s="1">
        <v>2.25290550964984E-4</v>
      </c>
      <c r="I7" s="10">
        <f t="shared" ref="I7:I8" si="3">-(E7/4-G7+H7)*2600</f>
        <v>37.11335611</v>
      </c>
      <c r="J7" s="5">
        <f t="shared" ref="J7:J8" si="4">-(B7/4-G7)*2600</f>
        <v>86.35347918</v>
      </c>
    </row>
    <row r="8">
      <c r="A8" s="1" t="s">
        <v>39</v>
      </c>
      <c r="B8" s="1">
        <v>-226.043666042102</v>
      </c>
      <c r="E8" s="5">
        <f>E5-B5+B8</f>
        <v>-225.9684551</v>
      </c>
      <c r="G8" s="1">
        <v>-56.4779988827937</v>
      </c>
      <c r="H8" s="1">
        <v>1.27975810571001E-4</v>
      </c>
      <c r="I8" s="4">
        <f t="shared" si="3"/>
        <v>36.3660015</v>
      </c>
      <c r="J8" s="5">
        <f t="shared" si="4"/>
        <v>85.5858321</v>
      </c>
    </row>
    <row r="9">
      <c r="A9" s="1" t="s">
        <v>40</v>
      </c>
      <c r="B9" s="1" t="s">
        <v>41</v>
      </c>
      <c r="H9" s="1">
        <v>1.32134950284523E-4</v>
      </c>
      <c r="I9" s="9"/>
    </row>
    <row r="10">
      <c r="A10" s="1" t="s">
        <v>42</v>
      </c>
      <c r="B10" s="1">
        <v>-225.980716111819</v>
      </c>
      <c r="E10" s="5">
        <f>E7-B7+B10</f>
        <v>-225.9058632</v>
      </c>
      <c r="G10" s="1">
        <v>-56.4780509431727</v>
      </c>
      <c r="H10" s="1">
        <v>1.33421806481237E-4</v>
      </c>
      <c r="I10" s="10">
        <f>-(E10/4-G10+H10)*2600</f>
        <v>-4.468243904</v>
      </c>
      <c r="J10" s="5">
        <f>-(B10/4-G10)*2600</f>
        <v>44.53302043</v>
      </c>
      <c r="K10" s="1" t="s">
        <v>43</v>
      </c>
    </row>
    <row r="12">
      <c r="A12" s="1" t="s">
        <v>44</v>
      </c>
    </row>
    <row r="13">
      <c r="A13" s="1" t="s">
        <v>45</v>
      </c>
    </row>
    <row r="14">
      <c r="A14" s="1" t="s">
        <v>46</v>
      </c>
    </row>
    <row r="15">
      <c r="A15" s="1" t="s">
        <v>47</v>
      </c>
    </row>
    <row r="16">
      <c r="A16" s="1" t="s">
        <v>48</v>
      </c>
    </row>
    <row r="17">
      <c r="A17" s="1" t="s">
        <v>49</v>
      </c>
    </row>
    <row r="18">
      <c r="A18" s="1" t="s">
        <v>50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1.25"/>
    <col customWidth="1" min="6" max="6" width="14.38"/>
  </cols>
  <sheetData>
    <row r="1">
      <c r="A1" s="1" t="s">
        <v>51</v>
      </c>
      <c r="B1" s="1" t="s">
        <v>52</v>
      </c>
      <c r="C1" s="1" t="s">
        <v>53</v>
      </c>
      <c r="D1" s="1" t="s">
        <v>28</v>
      </c>
      <c r="E1" s="1" t="s">
        <v>4</v>
      </c>
      <c r="F1" s="1" t="s">
        <v>5</v>
      </c>
      <c r="G1" s="1" t="s">
        <v>7</v>
      </c>
      <c r="H1" s="1" t="s">
        <v>54</v>
      </c>
      <c r="I1" s="1" t="s">
        <v>55</v>
      </c>
      <c r="J1" s="1" t="s">
        <v>1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5</v>
      </c>
      <c r="Q1" s="1" t="s">
        <v>7</v>
      </c>
    </row>
    <row r="2">
      <c r="A2" s="11" t="s">
        <v>60</v>
      </c>
      <c r="B2" s="1">
        <v>-914.24613042947</v>
      </c>
      <c r="E2" s="1">
        <v>-228.522210814896</v>
      </c>
      <c r="F2" s="1">
        <v>0.00533685399341266</v>
      </c>
      <c r="J2" s="1">
        <v>4.0</v>
      </c>
    </row>
    <row r="3">
      <c r="A3" s="11" t="s">
        <v>8</v>
      </c>
      <c r="B3" s="1">
        <v>-225.70566081196</v>
      </c>
      <c r="C3" s="1">
        <v>-225.694735229539</v>
      </c>
      <c r="D3" s="1">
        <v>-225.690134947368</v>
      </c>
      <c r="E3" s="1">
        <v>-56.4088134617434</v>
      </c>
      <c r="F3" s="1">
        <v>1.64257807561796E-4</v>
      </c>
      <c r="G3" s="12">
        <f t="shared" ref="G3:G15" si="1">-(D3/J3-E3+F3)*2625.5</f>
        <v>35.5913234</v>
      </c>
      <c r="H3" s="1">
        <v>37.57</v>
      </c>
      <c r="I3" s="12">
        <f t="shared" ref="I3:I15" si="2">H3-G3</f>
        <v>1.978676602</v>
      </c>
      <c r="J3" s="1">
        <v>4.0</v>
      </c>
      <c r="L3" s="13">
        <v>-224.855749402585</v>
      </c>
      <c r="M3" s="13">
        <v>-224.841354491473</v>
      </c>
      <c r="N3" s="14">
        <v>-224.835293489473</v>
      </c>
      <c r="O3" s="13">
        <v>-56.20621333212</v>
      </c>
      <c r="P3" s="13">
        <v>1.64257807561796E-4</v>
      </c>
      <c r="Q3" s="5">
        <f>-(N3/J3-O3+P3)*2625.5</f>
        <v>6.421401798</v>
      </c>
    </row>
    <row r="4">
      <c r="A4" s="11" t="s">
        <v>14</v>
      </c>
      <c r="B4" s="1">
        <v>-752.728029172796</v>
      </c>
      <c r="C4" s="1">
        <v>-752.717929472589</v>
      </c>
      <c r="D4" s="1">
        <v>-752.713676994736</v>
      </c>
      <c r="E4" s="1">
        <v>-188.169152387248</v>
      </c>
      <c r="F4" s="1">
        <v>1.64257807561796E-4</v>
      </c>
      <c r="G4" s="12">
        <f t="shared" si="1"/>
        <v>23.89888583</v>
      </c>
      <c r="H4" s="1">
        <v>23.85</v>
      </c>
      <c r="I4" s="12">
        <f t="shared" si="2"/>
        <v>-0.04888582647</v>
      </c>
      <c r="J4" s="1">
        <v>4.0</v>
      </c>
    </row>
    <row r="5">
      <c r="A5" s="11" t="s">
        <v>61</v>
      </c>
      <c r="B5" s="1">
        <v>-1187.64116139185</v>
      </c>
      <c r="C5" s="1">
        <v>-1187.53399054775</v>
      </c>
      <c r="D5" s="1">
        <v>-1187.518681</v>
      </c>
      <c r="E5" s="1">
        <v>-148.400220890477</v>
      </c>
      <c r="F5" s="1">
        <v>0.00460872075896645</v>
      </c>
      <c r="G5" s="12">
        <f t="shared" si="1"/>
        <v>91.90697639</v>
      </c>
      <c r="H5" s="1">
        <v>100.39</v>
      </c>
      <c r="I5" s="12">
        <f t="shared" si="2"/>
        <v>8.483023612</v>
      </c>
      <c r="J5" s="1">
        <v>8.0</v>
      </c>
    </row>
    <row r="6">
      <c r="A6" s="11" t="s">
        <v>62</v>
      </c>
      <c r="B6" s="1">
        <v>-646.008457962156</v>
      </c>
      <c r="C6" s="1">
        <v>-645.953987247439</v>
      </c>
      <c r="D6" s="1">
        <v>-645.94309304</v>
      </c>
      <c r="E6" s="1">
        <v>-322.925201847352</v>
      </c>
      <c r="F6" s="1">
        <v>0.00251764107724739</v>
      </c>
      <c r="G6" s="12">
        <f t="shared" si="1"/>
        <v>115.0678714</v>
      </c>
      <c r="H6" s="1">
        <v>91.64</v>
      </c>
      <c r="I6" s="12">
        <f t="shared" si="2"/>
        <v>-23.42787139</v>
      </c>
      <c r="J6" s="1">
        <v>2.0</v>
      </c>
    </row>
    <row r="7">
      <c r="A7" s="11" t="s">
        <v>63</v>
      </c>
      <c r="B7" s="1">
        <v>-678.088485496383</v>
      </c>
      <c r="C7" s="1">
        <v>-678.041368304712</v>
      </c>
      <c r="D7" s="1">
        <v>-678.034637271428</v>
      </c>
      <c r="E7" s="1">
        <v>-169.472344798256</v>
      </c>
      <c r="F7" s="1">
        <v>0.0035199172408511</v>
      </c>
      <c r="G7" s="12">
        <f t="shared" si="1"/>
        <v>86.1022285</v>
      </c>
      <c r="H7" s="1">
        <v>81.35</v>
      </c>
      <c r="I7" s="12">
        <f t="shared" si="2"/>
        <v>-4.752228497</v>
      </c>
      <c r="J7" s="1">
        <v>4.0</v>
      </c>
    </row>
    <row r="8">
      <c r="A8" s="11" t="s">
        <v>64</v>
      </c>
      <c r="B8" s="1">
        <v>-453.639524205794</v>
      </c>
      <c r="C8" s="1">
        <v>-453.627940543095</v>
      </c>
      <c r="D8" s="1">
        <v>-453.623063152631</v>
      </c>
      <c r="E8" s="1">
        <v>-453.587731684435</v>
      </c>
      <c r="F8" s="1">
        <v>5.11712819275089E-4</v>
      </c>
      <c r="G8" s="12">
        <f t="shared" si="1"/>
        <v>91.41926774</v>
      </c>
      <c r="H8" s="1">
        <v>97.57</v>
      </c>
      <c r="I8" s="12">
        <f t="shared" si="2"/>
        <v>6.150732258</v>
      </c>
      <c r="J8" s="1">
        <v>1.0</v>
      </c>
    </row>
    <row r="9">
      <c r="A9" s="11" t="s">
        <v>65</v>
      </c>
      <c r="B9" s="1">
        <v>-766.002950129736</v>
      </c>
      <c r="C9" s="1">
        <v>-765.853711119556</v>
      </c>
      <c r="D9" s="1">
        <v>-765.832391242857</v>
      </c>
      <c r="E9" s="1">
        <v>-382.875797532092</v>
      </c>
      <c r="F9" s="1">
        <v>5.69447966995539E-4</v>
      </c>
      <c r="G9" s="12">
        <f t="shared" si="1"/>
        <v>104.5700979</v>
      </c>
      <c r="H9" s="1">
        <v>95.88</v>
      </c>
      <c r="I9" s="12">
        <f t="shared" si="2"/>
        <v>-8.690097916</v>
      </c>
      <c r="J9" s="1">
        <v>2.0</v>
      </c>
    </row>
    <row r="10">
      <c r="A10" s="11" t="s">
        <v>66</v>
      </c>
      <c r="B10" s="1">
        <v>-902.646687578017</v>
      </c>
      <c r="C10" s="1">
        <v>-902.597793841325</v>
      </c>
      <c r="D10" s="1">
        <v>-902.58801504</v>
      </c>
      <c r="E10" s="1">
        <v>-225.602866402258</v>
      </c>
      <c r="F10" s="1">
        <v>0.00230826269756789</v>
      </c>
      <c r="G10" s="12">
        <f t="shared" si="1"/>
        <v>109.822289</v>
      </c>
      <c r="H10" s="1">
        <v>105.86</v>
      </c>
      <c r="I10" s="12">
        <f t="shared" si="2"/>
        <v>-3.962289039</v>
      </c>
      <c r="J10" s="1">
        <v>4.0</v>
      </c>
    </row>
    <row r="11">
      <c r="A11" s="11" t="s">
        <v>15</v>
      </c>
      <c r="B11" s="1">
        <v>-769.738627167348</v>
      </c>
      <c r="C11" s="1">
        <v>-769.617958819057</v>
      </c>
      <c r="D11" s="1">
        <v>-769.600720457142</v>
      </c>
      <c r="E11" s="1">
        <v>-384.750252549442</v>
      </c>
      <c r="F11" s="1">
        <v>2.15466231395566E-4</v>
      </c>
      <c r="G11" s="12">
        <f t="shared" si="1"/>
        <v>130.992005</v>
      </c>
      <c r="H11" s="1">
        <v>120.31</v>
      </c>
      <c r="I11" s="12">
        <f t="shared" si="2"/>
        <v>-10.68200496</v>
      </c>
      <c r="J11" s="1">
        <v>2.0</v>
      </c>
    </row>
    <row r="12">
      <c r="A12" s="11" t="s">
        <v>16</v>
      </c>
      <c r="B12" s="1">
        <v>-1510.24111644229</v>
      </c>
      <c r="C12" s="1">
        <v>-1510.11258929217</v>
      </c>
      <c r="D12" s="1">
        <v>-1510.094228</v>
      </c>
      <c r="E12" s="1">
        <v>-377.474635005695</v>
      </c>
      <c r="F12" s="1">
        <v>0.0161033315459349</v>
      </c>
      <c r="G12" s="12">
        <f t="shared" si="1"/>
        <v>86.16539907</v>
      </c>
      <c r="H12" s="1">
        <v>99.82</v>
      </c>
      <c r="I12" s="12">
        <f t="shared" si="2"/>
        <v>13.65460093</v>
      </c>
      <c r="J12" s="1">
        <v>4.0</v>
      </c>
    </row>
    <row r="13">
      <c r="A13" s="11" t="s">
        <v>17</v>
      </c>
      <c r="B13" s="1">
        <v>-755.062969807029</v>
      </c>
      <c r="C13" s="1">
        <v>-755.049301392707</v>
      </c>
      <c r="D13" s="1">
        <v>-755.04354628421</v>
      </c>
      <c r="E13" s="1">
        <v>-377.461101453677</v>
      </c>
      <c r="F13" s="1">
        <v>0.0166570023320673</v>
      </c>
      <c r="G13" s="12">
        <f t="shared" si="1"/>
        <v>115.5605583</v>
      </c>
      <c r="H13" s="1">
        <v>102.73</v>
      </c>
      <c r="I13" s="12">
        <f t="shared" si="2"/>
        <v>-12.83055834</v>
      </c>
      <c r="J13" s="1">
        <v>2.0</v>
      </c>
    </row>
    <row r="14">
      <c r="A14" s="11" t="s">
        <v>67</v>
      </c>
      <c r="B14" s="1">
        <v>-527.274275137075</v>
      </c>
      <c r="C14" s="1">
        <v>-527.258267458263</v>
      </c>
      <c r="D14" s="1">
        <v>-527.252931633333</v>
      </c>
      <c r="E14" s="1">
        <v>-263.582332995547</v>
      </c>
      <c r="F14" s="1">
        <v>1.01402662778582E-4</v>
      </c>
      <c r="G14" s="12">
        <f t="shared" si="1"/>
        <v>115.6044892</v>
      </c>
      <c r="H14" s="1">
        <v>90.38</v>
      </c>
      <c r="I14" s="12">
        <f t="shared" si="2"/>
        <v>-25.22448916</v>
      </c>
      <c r="J14" s="1">
        <v>2.0</v>
      </c>
    </row>
    <row r="15">
      <c r="A15" s="11" t="s">
        <v>68</v>
      </c>
      <c r="B15" s="1">
        <v>-912.032999014776</v>
      </c>
      <c r="C15" s="1">
        <v>-911.88230677819</v>
      </c>
      <c r="D15" s="1">
        <v>-911.860779342857</v>
      </c>
      <c r="E15" s="1">
        <v>-455.869102906509</v>
      </c>
      <c r="F15" s="1">
        <v>0.011565336232536</v>
      </c>
      <c r="G15" s="12">
        <f t="shared" si="1"/>
        <v>130.543611</v>
      </c>
      <c r="H15" s="1">
        <v>128.26</v>
      </c>
      <c r="I15" s="12">
        <f t="shared" si="2"/>
        <v>-2.283611018</v>
      </c>
      <c r="J15" s="1">
        <v>2.0</v>
      </c>
    </row>
    <row r="16">
      <c r="A16" s="11" t="s">
        <v>69</v>
      </c>
      <c r="B16" s="1">
        <v>-1678.02410739719</v>
      </c>
      <c r="E16" s="1">
        <v>-279.61485216689</v>
      </c>
      <c r="F16" s="1">
        <v>1.1494033310555E-4</v>
      </c>
      <c r="G16" s="12"/>
      <c r="J16" s="1">
        <v>6.0</v>
      </c>
    </row>
    <row r="17">
      <c r="A17" s="11" t="s">
        <v>70</v>
      </c>
      <c r="B17" s="1">
        <v>-449.538641379474</v>
      </c>
      <c r="C17" s="1">
        <v>-449.526626163997</v>
      </c>
      <c r="D17" s="1">
        <v>-449.521567168421</v>
      </c>
      <c r="E17" s="1">
        <v>-224.71545372267</v>
      </c>
      <c r="F17" s="1">
        <v>0.00710096959664952</v>
      </c>
      <c r="G17" s="12">
        <f t="shared" ref="G17:G19" si="3">-(D17/J17-E17+F17)*2625.5</f>
        <v>100.3699558</v>
      </c>
      <c r="H17" s="1">
        <v>106.41</v>
      </c>
      <c r="I17" s="12">
        <f t="shared" ref="I17:I19" si="4">H17-G17</f>
        <v>6.040044201</v>
      </c>
      <c r="J17" s="1">
        <v>2.0</v>
      </c>
    </row>
    <row r="18">
      <c r="A18" s="11" t="s">
        <v>71</v>
      </c>
      <c r="B18" s="1">
        <v>-779.230697252652</v>
      </c>
      <c r="C18" s="1">
        <v>-779.174687034083</v>
      </c>
      <c r="D18" s="1">
        <v>-779.166685528571</v>
      </c>
      <c r="E18" s="1">
        <v>-389.547938778758</v>
      </c>
      <c r="F18" s="1">
        <v>1.47998059844667E-4</v>
      </c>
      <c r="G18" s="12">
        <f t="shared" si="3"/>
        <v>92.5645951</v>
      </c>
      <c r="H18" s="1">
        <v>81.91</v>
      </c>
      <c r="I18" s="12">
        <f t="shared" si="4"/>
        <v>-10.6545951</v>
      </c>
      <c r="J18" s="1">
        <v>2.0</v>
      </c>
    </row>
    <row r="19">
      <c r="A19" s="11" t="s">
        <v>72</v>
      </c>
      <c r="B19" s="1">
        <v>-1076.19893217979</v>
      </c>
      <c r="C19" s="1">
        <v>-1076.05246629303</v>
      </c>
      <c r="D19" s="1">
        <v>-1076.03154228571</v>
      </c>
      <c r="E19" s="1">
        <v>-537.949202749761</v>
      </c>
      <c r="F19" s="1">
        <v>-6.7657209297E-4</v>
      </c>
      <c r="G19" s="12">
        <f t="shared" si="3"/>
        <v>176.5516561</v>
      </c>
      <c r="H19" s="1">
        <v>159.49</v>
      </c>
      <c r="I19" s="12">
        <f t="shared" si="4"/>
        <v>-17.0616561</v>
      </c>
      <c r="J19" s="1">
        <v>2.0</v>
      </c>
    </row>
    <row r="20">
      <c r="A20" s="11" t="s">
        <v>73</v>
      </c>
      <c r="F20" s="1">
        <v>0.00857109714422677</v>
      </c>
      <c r="J20" s="1">
        <v>4.0</v>
      </c>
    </row>
    <row r="21">
      <c r="A21" s="11" t="s">
        <v>74</v>
      </c>
      <c r="B21" s="1">
        <v>-1805.12886975394</v>
      </c>
      <c r="E21" s="1">
        <v>-225.590832083648</v>
      </c>
      <c r="F21" s="1">
        <v>0.00199717778011176</v>
      </c>
      <c r="J21" s="1">
        <v>8.0</v>
      </c>
    </row>
    <row r="22">
      <c r="A22" s="11" t="s">
        <v>75</v>
      </c>
      <c r="B22" s="1">
        <v>-2056.66306703442</v>
      </c>
      <c r="E22" s="1">
        <v>-342.713397109015</v>
      </c>
      <c r="F22" s="1">
        <v>4.14620452488634E-4</v>
      </c>
      <c r="J22" s="1">
        <v>6.0</v>
      </c>
    </row>
    <row r="23">
      <c r="A23" s="11" t="s">
        <v>76</v>
      </c>
      <c r="E23" s="1">
        <v>-413.768844627043</v>
      </c>
      <c r="F23" s="1">
        <v>0.00470205777395449</v>
      </c>
      <c r="J23" s="1">
        <v>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51</v>
      </c>
      <c r="B1" s="1" t="s">
        <v>52</v>
      </c>
    </row>
    <row r="2">
      <c r="A2" s="11" t="s">
        <v>60</v>
      </c>
    </row>
    <row r="3">
      <c r="A3" s="11" t="s">
        <v>8</v>
      </c>
    </row>
    <row r="4">
      <c r="A4" s="11" t="s">
        <v>14</v>
      </c>
    </row>
    <row r="5">
      <c r="A5" s="11" t="s">
        <v>61</v>
      </c>
    </row>
    <row r="6">
      <c r="A6" s="11" t="s">
        <v>62</v>
      </c>
    </row>
    <row r="7">
      <c r="A7" s="11" t="s">
        <v>63</v>
      </c>
    </row>
    <row r="8">
      <c r="A8" s="11" t="s">
        <v>64</v>
      </c>
    </row>
    <row r="9">
      <c r="A9" s="11" t="s">
        <v>65</v>
      </c>
    </row>
    <row r="10">
      <c r="A10" s="11" t="s">
        <v>66</v>
      </c>
    </row>
    <row r="11">
      <c r="A11" s="11" t="s">
        <v>15</v>
      </c>
    </row>
    <row r="12">
      <c r="A12" s="11" t="s">
        <v>16</v>
      </c>
    </row>
    <row r="13">
      <c r="A13" s="11" t="s">
        <v>17</v>
      </c>
    </row>
    <row r="14">
      <c r="A14" s="11" t="s">
        <v>67</v>
      </c>
    </row>
    <row r="15">
      <c r="A15" s="11" t="s">
        <v>68</v>
      </c>
    </row>
    <row r="16">
      <c r="A16" s="11" t="s">
        <v>69</v>
      </c>
    </row>
    <row r="17">
      <c r="A17" s="11" t="s">
        <v>70</v>
      </c>
    </row>
    <row r="18">
      <c r="A18" s="11" t="s">
        <v>71</v>
      </c>
    </row>
    <row r="19">
      <c r="A19" s="11" t="s">
        <v>72</v>
      </c>
    </row>
    <row r="20">
      <c r="A20" s="11" t="s">
        <v>73</v>
      </c>
    </row>
    <row r="21">
      <c r="A21" s="11" t="s">
        <v>74</v>
      </c>
    </row>
    <row r="22">
      <c r="A22" s="11" t="s">
        <v>75</v>
      </c>
    </row>
    <row r="23">
      <c r="A23" s="11" t="s">
        <v>76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51</v>
      </c>
      <c r="B1" s="15" t="s">
        <v>77</v>
      </c>
      <c r="C1" s="1" t="s">
        <v>56</v>
      </c>
      <c r="D1" s="1" t="s">
        <v>78</v>
      </c>
      <c r="E1" s="1" t="s">
        <v>79</v>
      </c>
      <c r="F1" s="1" t="s">
        <v>80</v>
      </c>
      <c r="G1" s="1" t="s">
        <v>1</v>
      </c>
      <c r="H1" s="1" t="s">
        <v>81</v>
      </c>
    </row>
    <row r="2">
      <c r="A2" s="15" t="s">
        <v>60</v>
      </c>
      <c r="B2" s="15" t="s">
        <v>82</v>
      </c>
      <c r="D2" s="1">
        <v>-2.60570584602726</v>
      </c>
      <c r="E2" s="1">
        <v>-0.648070595173782</v>
      </c>
      <c r="F2" s="5">
        <f t="shared" ref="F2:F139" si="1">-(D2/G2-E2)*2600</f>
        <v>8.725252466</v>
      </c>
      <c r="G2" s="16">
        <v>4.0</v>
      </c>
    </row>
    <row r="3">
      <c r="A3" s="15" t="s">
        <v>60</v>
      </c>
      <c r="B3" s="15" t="s">
        <v>9</v>
      </c>
      <c r="D3" s="1">
        <v>-3.26033629756656</v>
      </c>
      <c r="E3" s="1">
        <v>-0.808166927367277</v>
      </c>
      <c r="F3" s="5">
        <f t="shared" si="1"/>
        <v>17.98458226</v>
      </c>
      <c r="G3" s="16">
        <v>4.0</v>
      </c>
    </row>
    <row r="4">
      <c r="A4" s="15" t="s">
        <v>60</v>
      </c>
      <c r="B4" s="15" t="s">
        <v>10</v>
      </c>
      <c r="D4" s="1">
        <v>-3.49273844994987</v>
      </c>
      <c r="E4" s="1">
        <v>-0.864754277467027</v>
      </c>
      <c r="F4" s="5">
        <f t="shared" si="1"/>
        <v>21.91887105</v>
      </c>
      <c r="G4" s="16">
        <v>4.0</v>
      </c>
    </row>
    <row r="5">
      <c r="A5" s="17" t="s">
        <v>60</v>
      </c>
      <c r="B5" s="17" t="s">
        <v>83</v>
      </c>
      <c r="D5" s="1">
        <v>-3.58481375900425</v>
      </c>
      <c r="E5" s="1">
        <v>-0.887305691630834</v>
      </c>
      <c r="F5" s="5">
        <f t="shared" si="1"/>
        <v>23.13414511</v>
      </c>
      <c r="G5" s="16">
        <v>4.0</v>
      </c>
    </row>
    <row r="6">
      <c r="A6" s="15" t="s">
        <v>60</v>
      </c>
      <c r="B6" s="15" t="s">
        <v>84</v>
      </c>
      <c r="D6" s="5">
        <f t="shared" ref="D6:E6" si="2">(3^3*D3-4^3*D4)/(3^3-4^3)</f>
        <v>-3.66232921</v>
      </c>
      <c r="E6" s="5">
        <f t="shared" si="2"/>
        <v>-0.9060477492</v>
      </c>
      <c r="F6" s="5">
        <f t="shared" si="1"/>
        <v>24.78983855</v>
      </c>
      <c r="G6" s="16">
        <v>4.0</v>
      </c>
    </row>
    <row r="7">
      <c r="A7" s="17" t="s">
        <v>60</v>
      </c>
      <c r="B7" s="17" t="s">
        <v>85</v>
      </c>
      <c r="D7" s="18">
        <f t="shared" ref="D7:E7" si="3">(4^3*D4-5^3*D5)/(4^3-5^3)</f>
        <v>-3.681417362</v>
      </c>
      <c r="E7" s="18">
        <f t="shared" si="3"/>
        <v>-0.9109661917</v>
      </c>
      <c r="F7" s="5">
        <f t="shared" si="1"/>
        <v>24.40918675</v>
      </c>
      <c r="G7" s="16">
        <v>4.0</v>
      </c>
    </row>
    <row r="8">
      <c r="A8" s="19" t="s">
        <v>71</v>
      </c>
      <c r="B8" s="15" t="s">
        <v>82</v>
      </c>
      <c r="D8" s="1">
        <v>-2.83739833905047</v>
      </c>
      <c r="E8" s="1">
        <v>-1.41139009109285</v>
      </c>
      <c r="F8" s="5">
        <f t="shared" si="1"/>
        <v>19.00360392</v>
      </c>
      <c r="G8" s="20">
        <v>2.0</v>
      </c>
    </row>
    <row r="9">
      <c r="A9" s="19" t="s">
        <v>71</v>
      </c>
      <c r="B9" s="15" t="s">
        <v>9</v>
      </c>
      <c r="D9" s="1">
        <v>-3.44001056017412</v>
      </c>
      <c r="E9" s="1">
        <v>-1.70677957254924</v>
      </c>
      <c r="F9" s="5">
        <f t="shared" si="1"/>
        <v>34.3868396</v>
      </c>
      <c r="G9" s="20">
        <v>2.0</v>
      </c>
    </row>
    <row r="10">
      <c r="A10" s="19" t="s">
        <v>71</v>
      </c>
      <c r="B10" s="15" t="s">
        <v>10</v>
      </c>
      <c r="D10" s="1">
        <v>-3.64371292540074</v>
      </c>
      <c r="E10" s="1">
        <v>-1.80977336816471</v>
      </c>
      <c r="F10" s="5">
        <f t="shared" si="1"/>
        <v>31.41604579</v>
      </c>
      <c r="G10" s="20">
        <v>2.0</v>
      </c>
    </row>
    <row r="11">
      <c r="A11" s="19" t="s">
        <v>71</v>
      </c>
      <c r="B11" s="17" t="s">
        <v>83</v>
      </c>
      <c r="D11" s="21">
        <v>-3.71935413836141</v>
      </c>
      <c r="E11" s="22"/>
      <c r="F11" s="5">
        <f t="shared" si="1"/>
        <v>4835.16038</v>
      </c>
      <c r="G11" s="20">
        <v>2.0</v>
      </c>
    </row>
    <row r="12">
      <c r="A12" s="19" t="s">
        <v>71</v>
      </c>
      <c r="B12" s="15" t="s">
        <v>84</v>
      </c>
      <c r="D12" s="22">
        <f t="shared" ref="D12:E12" si="4">(3^3*D9-4^3*D10)/(3^3-4^3)</f>
        <v>-3.792360597</v>
      </c>
      <c r="E12" s="22">
        <f t="shared" si="4"/>
        <v>-1.884931003</v>
      </c>
      <c r="F12" s="5">
        <f t="shared" si="1"/>
        <v>29.24816923</v>
      </c>
      <c r="G12" s="20">
        <v>2.0</v>
      </c>
    </row>
    <row r="13">
      <c r="A13" s="19" t="s">
        <v>71</v>
      </c>
      <c r="B13" s="17" t="s">
        <v>85</v>
      </c>
      <c r="D13" s="13">
        <f>(4^3*D10-5^3*D11)/(4^3-5^3)</f>
        <v>-3.798715411</v>
      </c>
      <c r="E13" s="1"/>
      <c r="F13" s="5">
        <f t="shared" si="1"/>
        <v>4938.330034</v>
      </c>
      <c r="G13" s="20">
        <v>2.0</v>
      </c>
    </row>
    <row r="14">
      <c r="A14" s="15" t="s">
        <v>8</v>
      </c>
      <c r="B14" s="15" t="s">
        <v>82</v>
      </c>
      <c r="D14" s="13">
        <v>-0.789644901523996</v>
      </c>
      <c r="E14" s="1">
        <v>-0.191270510234618</v>
      </c>
      <c r="F14" s="5">
        <f t="shared" si="1"/>
        <v>15.96585938</v>
      </c>
      <c r="G14" s="16">
        <v>4.0</v>
      </c>
    </row>
    <row r="15">
      <c r="A15" s="15" t="s">
        <v>8</v>
      </c>
      <c r="B15" s="15" t="s">
        <v>9</v>
      </c>
      <c r="D15" s="13">
        <v>-0.989808151130972</v>
      </c>
      <c r="E15" s="1">
        <v>-0.237831167988841</v>
      </c>
      <c r="F15" s="5">
        <f t="shared" si="1"/>
        <v>25.01426146</v>
      </c>
      <c r="G15" s="16">
        <v>4.0</v>
      </c>
    </row>
    <row r="16">
      <c r="A16" s="15" t="s">
        <v>8</v>
      </c>
      <c r="B16" s="15" t="s">
        <v>10</v>
      </c>
      <c r="D16" s="13">
        <v>-1.05445006004928</v>
      </c>
      <c r="E16" s="1">
        <v>-0.253028869255651</v>
      </c>
      <c r="F16" s="5">
        <f t="shared" si="1"/>
        <v>27.51747897</v>
      </c>
      <c r="G16" s="16">
        <v>4.0</v>
      </c>
    </row>
    <row r="17">
      <c r="A17" s="15" t="s">
        <v>8</v>
      </c>
      <c r="B17" s="17" t="s">
        <v>83</v>
      </c>
      <c r="D17" s="21">
        <v>-1.07848307296817</v>
      </c>
      <c r="E17" s="21">
        <v>-0.258729159577449</v>
      </c>
      <c r="F17" s="5">
        <f t="shared" si="1"/>
        <v>28.31818253</v>
      </c>
      <c r="G17" s="16">
        <v>4.0</v>
      </c>
    </row>
    <row r="18">
      <c r="A18" s="15" t="s">
        <v>8</v>
      </c>
      <c r="B18" s="15" t="s">
        <v>84</v>
      </c>
      <c r="D18" s="22">
        <f t="shared" ref="D18:E18" si="5">(3^3*D15-4^3*D16)/(3^3-4^3)</f>
        <v>-1.101621183</v>
      </c>
      <c r="E18" s="22">
        <f t="shared" si="5"/>
        <v>-0.2641190837</v>
      </c>
      <c r="F18" s="5">
        <f t="shared" si="1"/>
        <v>29.3441512</v>
      </c>
      <c r="G18" s="16">
        <v>4.0</v>
      </c>
    </row>
    <row r="19">
      <c r="A19" s="15" t="s">
        <v>8</v>
      </c>
      <c r="B19" s="17" t="s">
        <v>85</v>
      </c>
      <c r="D19" s="1">
        <f t="shared" ref="D19:E19" si="6">(4^3*D16-5^3*D17)/(4^3-5^3)</f>
        <v>-1.103698037</v>
      </c>
      <c r="E19" s="1">
        <f t="shared" si="6"/>
        <v>-0.264709792</v>
      </c>
      <c r="F19" s="5">
        <f t="shared" si="1"/>
        <v>29.15826495</v>
      </c>
      <c r="G19" s="16">
        <v>4.0</v>
      </c>
    </row>
    <row r="20">
      <c r="A20" s="23" t="s">
        <v>72</v>
      </c>
      <c r="B20" s="15" t="s">
        <v>82</v>
      </c>
      <c r="D20" s="1">
        <v>-3.66611544497246</v>
      </c>
      <c r="E20" s="1">
        <v>-1.82278887453029</v>
      </c>
      <c r="F20" s="5">
        <f t="shared" si="1"/>
        <v>26.69900469</v>
      </c>
      <c r="G20" s="24">
        <v>2.0</v>
      </c>
    </row>
    <row r="21">
      <c r="A21" s="23" t="s">
        <v>72</v>
      </c>
      <c r="B21" s="15" t="s">
        <v>9</v>
      </c>
      <c r="D21" s="1">
        <v>-4.43842756226943</v>
      </c>
      <c r="E21" s="1">
        <v>-2.19880301341424</v>
      </c>
      <c r="F21" s="5">
        <f t="shared" si="1"/>
        <v>53.06799607</v>
      </c>
      <c r="G21" s="24">
        <v>2.0</v>
      </c>
    </row>
    <row r="22">
      <c r="A22" s="23" t="s">
        <v>72</v>
      </c>
      <c r="B22" s="15" t="s">
        <v>10</v>
      </c>
      <c r="D22" s="1">
        <v>-4.70432034518463</v>
      </c>
      <c r="E22" s="1">
        <v>-2.33349325893597</v>
      </c>
      <c r="F22" s="5">
        <f t="shared" si="1"/>
        <v>48.53397551</v>
      </c>
      <c r="G22" s="24">
        <v>2.0</v>
      </c>
    </row>
    <row r="23">
      <c r="A23" s="23" t="s">
        <v>72</v>
      </c>
      <c r="B23" s="17" t="s">
        <v>83</v>
      </c>
      <c r="D23" s="21">
        <v>-4.80470710606</v>
      </c>
      <c r="E23" s="22"/>
      <c r="F23" s="5">
        <f t="shared" si="1"/>
        <v>6246.119238</v>
      </c>
      <c r="G23" s="24">
        <v>2.0</v>
      </c>
    </row>
    <row r="24">
      <c r="A24" s="23" t="s">
        <v>72</v>
      </c>
      <c r="B24" s="15" t="s">
        <v>84</v>
      </c>
      <c r="D24" s="22">
        <f t="shared" ref="D24:E24" si="7">(3^3*D21-4^3*D22)/(3^3-4^3)</f>
        <v>-4.898350214</v>
      </c>
      <c r="E24" s="22">
        <f t="shared" si="7"/>
        <v>-2.431780735</v>
      </c>
      <c r="F24" s="5">
        <f t="shared" si="1"/>
        <v>45.2253659</v>
      </c>
      <c r="G24" s="24">
        <v>2.0</v>
      </c>
    </row>
    <row r="25">
      <c r="A25" s="23" t="s">
        <v>72</v>
      </c>
      <c r="B25" s="17" t="s">
        <v>85</v>
      </c>
      <c r="D25" s="24">
        <f>(4^3*D22-5^3*D23)/(4^3-5^3)</f>
        <v>-4.910030921</v>
      </c>
      <c r="E25" s="1"/>
      <c r="F25" s="5">
        <f t="shared" si="1"/>
        <v>6383.040197</v>
      </c>
      <c r="G25" s="24">
        <v>2.0</v>
      </c>
    </row>
    <row r="26">
      <c r="A26" s="25" t="s">
        <v>11</v>
      </c>
      <c r="B26" s="25" t="s">
        <v>82</v>
      </c>
      <c r="D26" s="24">
        <v>-3.1914495326008954</v>
      </c>
      <c r="E26" s="1">
        <v>-0.787834570560548</v>
      </c>
      <c r="F26" s="5">
        <f t="shared" si="1"/>
        <v>26.07231273</v>
      </c>
      <c r="G26" s="16">
        <v>4.0</v>
      </c>
    </row>
    <row r="27">
      <c r="A27" s="25" t="s">
        <v>11</v>
      </c>
      <c r="B27" s="25" t="s">
        <v>9</v>
      </c>
      <c r="D27" s="24">
        <v>-3.865876691373276</v>
      </c>
      <c r="E27" s="1">
        <v>-0.953021392567086</v>
      </c>
      <c r="F27" s="5">
        <f t="shared" si="1"/>
        <v>34.96422872</v>
      </c>
      <c r="G27" s="16">
        <v>4.0</v>
      </c>
    </row>
    <row r="28">
      <c r="A28" s="25" t="s">
        <v>11</v>
      </c>
      <c r="B28" s="25" t="s">
        <v>10</v>
      </c>
      <c r="D28" s="24">
        <v>-4.0998072788312</v>
      </c>
      <c r="E28" s="1">
        <v>-1.01082063675359</v>
      </c>
      <c r="F28" s="5">
        <f t="shared" si="1"/>
        <v>36.74107568</v>
      </c>
      <c r="G28" s="16">
        <v>4.0</v>
      </c>
    </row>
    <row r="29">
      <c r="A29" s="25" t="s">
        <v>11</v>
      </c>
      <c r="B29" s="17" t="s">
        <v>83</v>
      </c>
      <c r="D29" s="21">
        <v>-4.1876611348898</v>
      </c>
      <c r="E29" s="21">
        <v>-1.03273072570404</v>
      </c>
      <c r="F29" s="5">
        <f t="shared" si="1"/>
        <v>36.87985085</v>
      </c>
      <c r="G29" s="16">
        <v>4.0</v>
      </c>
    </row>
    <row r="30">
      <c r="A30" s="25" t="s">
        <v>11</v>
      </c>
      <c r="B30" s="25" t="s">
        <v>84</v>
      </c>
      <c r="D30" s="22">
        <f t="shared" ref="D30:E30" si="8">(3^3*D27-4^3*D28)/(3^3-4^3)</f>
        <v>-4.270513383</v>
      </c>
      <c r="E30" s="22">
        <f t="shared" si="8"/>
        <v>-1.052998464</v>
      </c>
      <c r="F30" s="5">
        <f t="shared" si="1"/>
        <v>38.03769373</v>
      </c>
      <c r="G30" s="16">
        <v>4.0</v>
      </c>
    </row>
    <row r="31">
      <c r="A31" s="25" t="s">
        <v>11</v>
      </c>
      <c r="B31" s="17" t="s">
        <v>85</v>
      </c>
      <c r="D31" s="13">
        <f t="shared" ref="D31:E31" si="9">(4^3*D28-5^3*D29)/(4^3-5^3)</f>
        <v>-4.279835672</v>
      </c>
      <c r="E31" s="13">
        <f t="shared" si="9"/>
        <v>-1.05571836</v>
      </c>
      <c r="F31" s="5">
        <f t="shared" si="1"/>
        <v>37.02545102</v>
      </c>
      <c r="G31" s="16">
        <v>4.0</v>
      </c>
    </row>
    <row r="32">
      <c r="A32" s="15" t="s">
        <v>14</v>
      </c>
      <c r="B32" s="15" t="s">
        <v>82</v>
      </c>
      <c r="D32" s="13">
        <v>-1.91244973535791</v>
      </c>
      <c r="E32" s="1">
        <v>-0.486366727217787</v>
      </c>
      <c r="F32" s="5">
        <f t="shared" si="1"/>
        <v>-21.46116278</v>
      </c>
      <c r="G32" s="16">
        <v>4.0</v>
      </c>
    </row>
    <row r="33">
      <c r="A33" s="15" t="s">
        <v>14</v>
      </c>
      <c r="B33" s="15" t="s">
        <v>9</v>
      </c>
      <c r="D33" s="13">
        <v>-2.39316313451777</v>
      </c>
      <c r="E33" s="1">
        <v>-0.604961128800326</v>
      </c>
      <c r="F33" s="5">
        <f t="shared" si="1"/>
        <v>-17.34289744</v>
      </c>
      <c r="G33" s="16">
        <v>4.0</v>
      </c>
    </row>
    <row r="34">
      <c r="A34" s="17" t="s">
        <v>14</v>
      </c>
      <c r="B34" s="15" t="s">
        <v>10</v>
      </c>
      <c r="D34" s="13">
        <v>-2.57447470798467</v>
      </c>
      <c r="E34" s="1">
        <v>-0.649040673801621</v>
      </c>
      <c r="F34" s="5">
        <f t="shared" si="1"/>
        <v>-14.09719169</v>
      </c>
      <c r="G34" s="16">
        <v>4.0</v>
      </c>
    </row>
    <row r="35">
      <c r="A35" s="17" t="s">
        <v>14</v>
      </c>
      <c r="B35" s="17" t="s">
        <v>83</v>
      </c>
      <c r="D35" s="1">
        <v>-2.64895914235476</v>
      </c>
      <c r="E35" s="1">
        <v>-0.667100462217882</v>
      </c>
      <c r="F35" s="5">
        <f t="shared" si="1"/>
        <v>-12.63775924</v>
      </c>
      <c r="G35" s="16">
        <v>4.0</v>
      </c>
    </row>
    <row r="36">
      <c r="A36" s="17" t="s">
        <v>14</v>
      </c>
      <c r="B36" s="15" t="s">
        <v>84</v>
      </c>
      <c r="D36" s="5">
        <f t="shared" ref="D36:E36" si="10">(3^3*D33-4^3*D34)/(3^3-4^3)</f>
        <v>-2.706783153</v>
      </c>
      <c r="E36" s="5">
        <f t="shared" si="10"/>
        <v>-0.6812068283</v>
      </c>
      <c r="F36" s="5">
        <f t="shared" si="1"/>
        <v>-11.72870371</v>
      </c>
      <c r="G36" s="16">
        <v>4.0</v>
      </c>
    </row>
    <row r="37">
      <c r="A37" s="17" t="s">
        <v>14</v>
      </c>
      <c r="B37" s="17" t="s">
        <v>85</v>
      </c>
      <c r="D37" s="26">
        <f t="shared" ref="D37:E37" si="11">(4^3*D34-5^3*D35)/(4^3-5^3)</f>
        <v>-2.727106746</v>
      </c>
      <c r="E37" s="26">
        <f t="shared" si="11"/>
        <v>-0.6860484369</v>
      </c>
      <c r="F37" s="5">
        <f t="shared" si="1"/>
        <v>-11.10655141</v>
      </c>
      <c r="G37" s="16">
        <v>4.0</v>
      </c>
      <c r="H37" s="27"/>
      <c r="I37" s="27"/>
    </row>
    <row r="38">
      <c r="A38" s="15" t="s">
        <v>61</v>
      </c>
      <c r="B38" s="15" t="s">
        <v>82</v>
      </c>
      <c r="D38" s="26">
        <v>-3.6958426608901203</v>
      </c>
      <c r="E38" s="1">
        <v>-0.45294301461473</v>
      </c>
      <c r="F38" s="5">
        <f t="shared" si="1"/>
        <v>23.49702679</v>
      </c>
      <c r="G38" s="16">
        <v>8.0</v>
      </c>
      <c r="H38" s="27"/>
      <c r="I38" s="27"/>
    </row>
    <row r="39">
      <c r="A39" s="15" t="s">
        <v>61</v>
      </c>
      <c r="B39" s="15" t="s">
        <v>9</v>
      </c>
      <c r="D39" s="26">
        <v>-4.54852127232053</v>
      </c>
      <c r="E39" s="1">
        <v>-0.555325014853429</v>
      </c>
      <c r="F39" s="5">
        <f t="shared" si="1"/>
        <v>34.42437489</v>
      </c>
      <c r="G39" s="16">
        <v>8.0</v>
      </c>
      <c r="H39" s="27"/>
      <c r="I39" s="27"/>
    </row>
    <row r="40">
      <c r="A40" s="15" t="s">
        <v>61</v>
      </c>
      <c r="B40" s="15" t="s">
        <v>10</v>
      </c>
      <c r="D40" s="26">
        <v>-4.847345318424249</v>
      </c>
      <c r="E40" s="1">
        <v>-0.591370628714039</v>
      </c>
      <c r="F40" s="5">
        <f t="shared" si="1"/>
        <v>37.82359383</v>
      </c>
      <c r="G40" s="16">
        <v>8.0</v>
      </c>
      <c r="H40" s="27"/>
      <c r="I40" s="27"/>
    </row>
    <row r="41">
      <c r="A41" s="15" t="s">
        <v>61</v>
      </c>
      <c r="B41" s="17" t="s">
        <v>83</v>
      </c>
      <c r="D41" s="1">
        <v>-4.963883287957</v>
      </c>
      <c r="E41" s="1">
        <v>-0.605571808274925</v>
      </c>
      <c r="F41" s="5">
        <f t="shared" si="1"/>
        <v>38.77536707</v>
      </c>
      <c r="G41" s="16">
        <v>8.0</v>
      </c>
    </row>
    <row r="42">
      <c r="A42" s="15" t="s">
        <v>61</v>
      </c>
      <c r="B42" s="15" t="s">
        <v>84</v>
      </c>
      <c r="D42" s="5">
        <f t="shared" ref="D42:E42" si="12">(3^3*D39-4^3*D40)/(3^3-4^3)</f>
        <v>-5.065406109</v>
      </c>
      <c r="E42" s="5">
        <f t="shared" si="12"/>
        <v>-0.6176741848</v>
      </c>
      <c r="F42" s="5">
        <f t="shared" si="1"/>
        <v>40.30410495</v>
      </c>
      <c r="G42" s="16">
        <v>8.0</v>
      </c>
    </row>
    <row r="43">
      <c r="A43" s="15" t="s">
        <v>61</v>
      </c>
      <c r="B43" s="17" t="s">
        <v>85</v>
      </c>
      <c r="D43" s="1">
        <f t="shared" ref="D43:E43" si="13">(4^3*D40-5^3*D41)/(4^3-5^3)</f>
        <v>-5.086152633</v>
      </c>
      <c r="E43" s="1">
        <f t="shared" si="13"/>
        <v>-0.6204714065</v>
      </c>
      <c r="F43" s="5">
        <f t="shared" si="1"/>
        <v>39.77394883</v>
      </c>
      <c r="G43" s="16">
        <v>8.0</v>
      </c>
    </row>
    <row r="44">
      <c r="A44" s="17" t="s">
        <v>73</v>
      </c>
      <c r="B44" s="15" t="s">
        <v>82</v>
      </c>
      <c r="D44" s="1">
        <v>-4.88213661318702</v>
      </c>
      <c r="E44" s="1">
        <v>-1.1823473250676</v>
      </c>
      <c r="F44" s="5">
        <f t="shared" si="1"/>
        <v>99.2857534</v>
      </c>
      <c r="G44" s="16">
        <v>4.0</v>
      </c>
    </row>
    <row r="45">
      <c r="A45" s="17" t="s">
        <v>73</v>
      </c>
      <c r="B45" s="15" t="s">
        <v>9</v>
      </c>
      <c r="D45" s="1">
        <v>-6.01034151010647</v>
      </c>
      <c r="E45" s="1">
        <v>-1.45927086970406</v>
      </c>
      <c r="F45" s="5">
        <f t="shared" si="1"/>
        <v>112.6177203</v>
      </c>
      <c r="G45" s="16">
        <v>4.0</v>
      </c>
    </row>
    <row r="46">
      <c r="A46" s="17" t="s">
        <v>73</v>
      </c>
      <c r="B46" s="15" t="s">
        <v>10</v>
      </c>
      <c r="D46" s="1">
        <v>-6.40716964914975</v>
      </c>
      <c r="E46" s="1">
        <v>-1.55782542602041</v>
      </c>
      <c r="F46" s="5">
        <f t="shared" si="1"/>
        <v>114.3141643</v>
      </c>
      <c r="G46" s="16">
        <v>4.0</v>
      </c>
    </row>
    <row r="47">
      <c r="A47" s="17" t="s">
        <v>73</v>
      </c>
      <c r="B47" s="17" t="s">
        <v>83</v>
      </c>
      <c r="D47" s="1">
        <v>-6.5616755243889</v>
      </c>
      <c r="E47" s="1">
        <v>-1.59675406876678</v>
      </c>
      <c r="F47" s="5">
        <f t="shared" si="1"/>
        <v>113.5285121</v>
      </c>
      <c r="G47" s="16">
        <v>4.0</v>
      </c>
    </row>
    <row r="48">
      <c r="A48" s="17" t="s">
        <v>73</v>
      </c>
      <c r="B48" s="15" t="s">
        <v>84</v>
      </c>
      <c r="D48" s="5">
        <f t="shared" ref="D48:E48" si="14">(3^3*D45-4^3*D46)/(3^3-4^3)</f>
        <v>-6.69674694</v>
      </c>
      <c r="E48" s="5">
        <f t="shared" si="14"/>
        <v>-1.629743616</v>
      </c>
      <c r="F48" s="5">
        <f t="shared" si="1"/>
        <v>115.5521099</v>
      </c>
      <c r="G48" s="16">
        <v>4.0</v>
      </c>
    </row>
    <row r="49">
      <c r="A49" s="17" t="s">
        <v>73</v>
      </c>
      <c r="B49" s="17" t="s">
        <v>85</v>
      </c>
      <c r="D49" s="13">
        <f t="shared" ref="D49:E49" si="15">(4^3*D46-5^3*D47)/(4^3-5^3)</f>
        <v>-6.723780049</v>
      </c>
      <c r="E49" s="13">
        <f t="shared" si="15"/>
        <v>-1.637597235</v>
      </c>
      <c r="F49" s="5">
        <f t="shared" si="1"/>
        <v>112.7042212</v>
      </c>
      <c r="G49" s="16">
        <v>4.0</v>
      </c>
    </row>
    <row r="50">
      <c r="A50" s="15" t="s">
        <v>62</v>
      </c>
      <c r="B50" s="15" t="s">
        <v>82</v>
      </c>
      <c r="D50" s="13">
        <v>-1.89635972859832</v>
      </c>
      <c r="E50" s="1">
        <v>-0.947797288645382</v>
      </c>
      <c r="F50" s="5">
        <f t="shared" si="1"/>
        <v>0.9946966998</v>
      </c>
      <c r="G50" s="16">
        <v>2.0</v>
      </c>
    </row>
    <row r="51">
      <c r="A51" s="15" t="s">
        <v>62</v>
      </c>
      <c r="B51" s="15" t="s">
        <v>9</v>
      </c>
      <c r="D51" s="13">
        <v>-2.37112840832359</v>
      </c>
      <c r="E51" s="1">
        <v>-1.18258523052659</v>
      </c>
      <c r="F51" s="5">
        <f t="shared" si="1"/>
        <v>7.745331452</v>
      </c>
      <c r="G51" s="16">
        <v>2.0</v>
      </c>
    </row>
    <row r="52">
      <c r="A52" s="15" t="s">
        <v>62</v>
      </c>
      <c r="B52" s="15" t="s">
        <v>10</v>
      </c>
      <c r="D52" s="13">
        <v>-2.53693609254196</v>
      </c>
      <c r="E52" s="1">
        <v>-1.26518601531817</v>
      </c>
      <c r="F52" s="5">
        <f t="shared" si="1"/>
        <v>8.533280477</v>
      </c>
      <c r="G52" s="16">
        <v>2.0</v>
      </c>
    </row>
    <row r="53">
      <c r="A53" s="15" t="s">
        <v>62</v>
      </c>
      <c r="B53" s="17" t="s">
        <v>83</v>
      </c>
      <c r="D53" s="1">
        <v>-2.60192072122188</v>
      </c>
      <c r="E53" s="1">
        <v>-1.29780033875482</v>
      </c>
      <c r="F53" s="5">
        <f t="shared" si="1"/>
        <v>8.216056826</v>
      </c>
      <c r="G53" s="16">
        <v>2.0</v>
      </c>
    </row>
    <row r="54">
      <c r="A54" s="15" t="s">
        <v>62</v>
      </c>
      <c r="B54" s="15" t="s">
        <v>84</v>
      </c>
      <c r="D54" s="5">
        <f t="shared" ref="D54:E54" si="16">(3^3*D51-4^3*D52)/(3^3-4^3)</f>
        <v>-2.657930889</v>
      </c>
      <c r="E54" s="5">
        <f t="shared" si="16"/>
        <v>-1.325462264</v>
      </c>
      <c r="F54" s="5">
        <f t="shared" si="1"/>
        <v>9.108270307</v>
      </c>
      <c r="G54" s="16">
        <v>2.0</v>
      </c>
    </row>
    <row r="55">
      <c r="A55" s="15" t="s">
        <v>62</v>
      </c>
      <c r="B55" s="17" t="s">
        <v>85</v>
      </c>
      <c r="D55" s="1">
        <f t="shared" ref="D55:E55" si="17">(4^3*D52-5^3*D53)/(4^3-5^3)</f>
        <v>-2.670101315</v>
      </c>
      <c r="E55" s="1">
        <f t="shared" si="17"/>
        <v>-1.332018645</v>
      </c>
      <c r="F55" s="5">
        <f t="shared" si="1"/>
        <v>7.883232011</v>
      </c>
      <c r="G55" s="16">
        <v>2.0</v>
      </c>
    </row>
    <row r="56">
      <c r="A56" s="15" t="s">
        <v>63</v>
      </c>
      <c r="B56" s="15" t="s">
        <v>82</v>
      </c>
      <c r="D56" s="1">
        <v>-1.9790072692648</v>
      </c>
      <c r="E56" s="1">
        <v>-0.490778398313932</v>
      </c>
      <c r="F56" s="5">
        <f t="shared" si="1"/>
        <v>10.33088941</v>
      </c>
      <c r="G56" s="16">
        <v>4.0</v>
      </c>
    </row>
    <row r="57">
      <c r="A57" s="15" t="s">
        <v>63</v>
      </c>
      <c r="B57" s="15" t="s">
        <v>9</v>
      </c>
      <c r="D57" s="1">
        <v>-2.46885838688608</v>
      </c>
      <c r="E57" s="1">
        <v>-0.610559560679747</v>
      </c>
      <c r="F57" s="5">
        <f t="shared" si="1"/>
        <v>17.30309371</v>
      </c>
      <c r="G57" s="16">
        <v>4.0</v>
      </c>
    </row>
    <row r="58">
      <c r="A58" s="15" t="s">
        <v>63</v>
      </c>
      <c r="B58" s="15" t="s">
        <v>10</v>
      </c>
      <c r="D58" s="1">
        <v>-2.64270755656546</v>
      </c>
      <c r="E58" s="1">
        <v>-0.652925709823327</v>
      </c>
      <c r="F58" s="5">
        <f t="shared" si="1"/>
        <v>20.15306623</v>
      </c>
      <c r="G58" s="16">
        <v>4.0</v>
      </c>
    </row>
    <row r="59">
      <c r="A59" s="15" t="s">
        <v>63</v>
      </c>
      <c r="B59" s="17" t="s">
        <v>83</v>
      </c>
      <c r="D59" s="1">
        <v>-2.711210265086</v>
      </c>
      <c r="E59" s="1">
        <v>-0.669769929701265</v>
      </c>
      <c r="F59" s="5">
        <f t="shared" si="1"/>
        <v>20.88485508</v>
      </c>
      <c r="G59" s="16">
        <v>4.0</v>
      </c>
    </row>
    <row r="60">
      <c r="A60" s="15" t="s">
        <v>63</v>
      </c>
      <c r="B60" s="15" t="s">
        <v>84</v>
      </c>
      <c r="D60" s="5">
        <f t="shared" ref="D60:E60" si="18">(3^3*D57-4^3*D58)/(3^3-4^3)</f>
        <v>-2.769570464</v>
      </c>
      <c r="E60" s="5">
        <f t="shared" si="18"/>
        <v>-0.6838415484</v>
      </c>
      <c r="F60" s="5">
        <f t="shared" si="1"/>
        <v>22.2327759</v>
      </c>
      <c r="G60" s="16">
        <v>4.0</v>
      </c>
    </row>
    <row r="61">
      <c r="A61" s="15" t="s">
        <v>63</v>
      </c>
      <c r="B61" s="17" t="s">
        <v>85</v>
      </c>
      <c r="D61" s="13">
        <f t="shared" ref="D61:E61" si="19">(4^3*D58-5^3*D59)/(4^3-5^3)</f>
        <v>-2.783081959</v>
      </c>
      <c r="E61" s="13">
        <f t="shared" si="19"/>
        <v>-0.6874425538</v>
      </c>
      <c r="F61" s="5">
        <f t="shared" si="1"/>
        <v>21.65263355</v>
      </c>
      <c r="G61" s="16">
        <v>4.0</v>
      </c>
    </row>
    <row r="62">
      <c r="A62" s="23" t="s">
        <v>64</v>
      </c>
      <c r="B62" s="15" t="s">
        <v>82</v>
      </c>
      <c r="D62" s="13">
        <v>-1.48079239910015</v>
      </c>
      <c r="E62" s="1">
        <v>-1.50909187955928</v>
      </c>
      <c r="F62" s="5">
        <f t="shared" si="1"/>
        <v>-73.57864919</v>
      </c>
      <c r="G62" s="16">
        <v>1.0</v>
      </c>
    </row>
    <row r="63">
      <c r="A63" s="23" t="s">
        <v>64</v>
      </c>
      <c r="B63" s="15" t="s">
        <v>9</v>
      </c>
      <c r="D63" s="13">
        <v>-1.81773720396816</v>
      </c>
      <c r="E63" s="1">
        <v>-1.84261879202567</v>
      </c>
      <c r="F63" s="5">
        <f t="shared" si="1"/>
        <v>-64.69212895</v>
      </c>
      <c r="G63" s="16">
        <v>1.0</v>
      </c>
    </row>
    <row r="64">
      <c r="A64" s="23" t="s">
        <v>64</v>
      </c>
      <c r="B64" s="15" t="s">
        <v>10</v>
      </c>
      <c r="D64" s="13">
        <v>-1.93407376165556</v>
      </c>
      <c r="E64" s="1">
        <v>-1.95785745301752</v>
      </c>
      <c r="F64" s="5">
        <f t="shared" si="1"/>
        <v>-61.83759754</v>
      </c>
      <c r="G64" s="16">
        <v>1.0</v>
      </c>
    </row>
    <row r="65">
      <c r="A65" s="23" t="s">
        <v>64</v>
      </c>
      <c r="B65" s="17" t="s">
        <v>83</v>
      </c>
      <c r="D65" s="1">
        <v>-1.9787045838264</v>
      </c>
      <c r="F65" s="5">
        <f t="shared" si="1"/>
        <v>5144.631918</v>
      </c>
      <c r="G65" s="16">
        <v>1.0</v>
      </c>
    </row>
    <row r="66">
      <c r="A66" s="23" t="s">
        <v>64</v>
      </c>
      <c r="B66" s="15" t="s">
        <v>84</v>
      </c>
      <c r="D66" s="5">
        <f t="shared" ref="D66:E66" si="20">(3^3*D63-4^3*D64)/(3^3-4^3)</f>
        <v>-2.018968006</v>
      </c>
      <c r="E66" s="5">
        <f t="shared" si="20"/>
        <v>-2.04195053</v>
      </c>
      <c r="F66" s="5">
        <f t="shared" si="1"/>
        <v>-59.75456111</v>
      </c>
      <c r="G66" s="16">
        <v>1.0</v>
      </c>
    </row>
    <row r="67">
      <c r="A67" s="23" t="s">
        <v>64</v>
      </c>
      <c r="B67" s="17" t="s">
        <v>85</v>
      </c>
      <c r="D67" s="13">
        <f>(4^3*D64-5^3*D65)/(4^3-5^3)</f>
        <v>-2.025530364</v>
      </c>
      <c r="E67" s="1"/>
      <c r="F67" s="5">
        <f t="shared" si="1"/>
        <v>5266.378948</v>
      </c>
      <c r="G67" s="16">
        <v>1.0</v>
      </c>
    </row>
    <row r="68">
      <c r="A68" s="15" t="s">
        <v>65</v>
      </c>
      <c r="B68" s="15" t="s">
        <v>82</v>
      </c>
      <c r="D68" s="13">
        <v>-2.34934963206377</v>
      </c>
      <c r="E68" s="1">
        <v>-1.17228468861652</v>
      </c>
      <c r="F68" s="5">
        <f t="shared" si="1"/>
        <v>6.21433128</v>
      </c>
      <c r="G68" s="16">
        <v>2.0</v>
      </c>
    </row>
    <row r="69">
      <c r="A69" s="15" t="s">
        <v>65</v>
      </c>
      <c r="B69" s="15" t="s">
        <v>9</v>
      </c>
      <c r="D69" s="13">
        <v>-2.8972887702682</v>
      </c>
      <c r="E69" s="1">
        <v>-1.44232877609548</v>
      </c>
      <c r="F69" s="5">
        <f t="shared" si="1"/>
        <v>16.4205835</v>
      </c>
      <c r="G69" s="16">
        <v>2.0</v>
      </c>
    </row>
    <row r="70">
      <c r="A70" s="15" t="s">
        <v>65</v>
      </c>
      <c r="B70" s="15" t="s">
        <v>10</v>
      </c>
      <c r="D70" s="13">
        <v>-3.09063960262064</v>
      </c>
      <c r="E70" s="1">
        <v>-1.53842201116645</v>
      </c>
      <c r="F70" s="5">
        <f t="shared" si="1"/>
        <v>17.93425437</v>
      </c>
      <c r="G70" s="16">
        <v>2.0</v>
      </c>
    </row>
    <row r="71">
      <c r="A71" s="15" t="s">
        <v>65</v>
      </c>
      <c r="B71" s="17" t="s">
        <v>83</v>
      </c>
      <c r="D71" s="21">
        <v>-3.16576239135813</v>
      </c>
      <c r="E71" s="21">
        <v>-1.57605758775049</v>
      </c>
      <c r="F71" s="5">
        <f t="shared" si="1"/>
        <v>17.74138061</v>
      </c>
      <c r="G71" s="16">
        <v>2.0</v>
      </c>
    </row>
    <row r="72">
      <c r="A72" s="15" t="s">
        <v>65</v>
      </c>
      <c r="B72" s="15" t="s">
        <v>84</v>
      </c>
      <c r="D72" s="22">
        <f t="shared" ref="D72:E72" si="21">(3^3*D69-4^3*D70)/(3^3-4^3)</f>
        <v>-3.231733453</v>
      </c>
      <c r="E72" s="22">
        <f t="shared" si="21"/>
        <v>-1.608544102</v>
      </c>
      <c r="F72" s="5">
        <f t="shared" si="1"/>
        <v>19.03882501</v>
      </c>
      <c r="G72" s="16">
        <v>2.0</v>
      </c>
    </row>
    <row r="73">
      <c r="A73" s="15" t="s">
        <v>65</v>
      </c>
      <c r="B73" s="17" t="s">
        <v>85</v>
      </c>
      <c r="D73" s="13">
        <f t="shared" ref="D73:E73" si="22">(4^3*D70-5^3*D71)/(4^3-5^3)</f>
        <v>-3.244579743</v>
      </c>
      <c r="E73" s="13">
        <f t="shared" si="22"/>
        <v>-1.615544094</v>
      </c>
      <c r="F73" s="5">
        <f t="shared" si="1"/>
        <v>17.53902126</v>
      </c>
      <c r="G73" s="16">
        <v>2.0</v>
      </c>
    </row>
    <row r="74">
      <c r="A74" s="17" t="s">
        <v>66</v>
      </c>
      <c r="B74" s="15" t="s">
        <v>82</v>
      </c>
      <c r="D74" s="13">
        <v>-2.93773889804483</v>
      </c>
      <c r="E74" s="1">
        <v>-0.729877519884317</v>
      </c>
      <c r="F74" s="5">
        <f t="shared" si="1"/>
        <v>11.84873203</v>
      </c>
      <c r="G74" s="16">
        <v>4.0</v>
      </c>
    </row>
    <row r="75">
      <c r="A75" s="15" t="s">
        <v>66</v>
      </c>
      <c r="B75" s="15" t="s">
        <v>9</v>
      </c>
      <c r="D75" s="13">
        <v>-3.58971937963919</v>
      </c>
      <c r="E75" s="1">
        <v>-0.888135435798372</v>
      </c>
      <c r="F75" s="5">
        <f t="shared" si="1"/>
        <v>24.16546369</v>
      </c>
      <c r="G75" s="16">
        <v>4.0</v>
      </c>
    </row>
    <row r="76">
      <c r="A76" s="15" t="s">
        <v>66</v>
      </c>
      <c r="B76" s="15" t="s">
        <v>10</v>
      </c>
      <c r="D76" s="13">
        <v>-3.81762614749914</v>
      </c>
      <c r="E76" s="1">
        <v>-0.943763718628894</v>
      </c>
      <c r="F76" s="5">
        <f t="shared" si="1"/>
        <v>27.67132744</v>
      </c>
      <c r="G76" s="16">
        <v>4.0</v>
      </c>
    </row>
    <row r="77">
      <c r="A77" s="15" t="s">
        <v>66</v>
      </c>
      <c r="B77" s="17" t="s">
        <v>83</v>
      </c>
      <c r="D77" s="1">
        <v>-3.9053372781672</v>
      </c>
      <c r="E77" s="1">
        <v>-0.965329398685142</v>
      </c>
      <c r="F77" s="5">
        <f t="shared" si="1"/>
        <v>28.61279423</v>
      </c>
      <c r="G77" s="16">
        <v>4.0</v>
      </c>
    </row>
    <row r="78">
      <c r="A78" s="15" t="s">
        <v>66</v>
      </c>
      <c r="B78" s="15" t="s">
        <v>84</v>
      </c>
      <c r="D78" s="5">
        <f t="shared" ref="D78:E78" si="23">(3^3*D75-4^3*D76)/(3^3-4^3)</f>
        <v>-3.983936492</v>
      </c>
      <c r="E78" s="5">
        <f t="shared" si="23"/>
        <v>-0.9843573304</v>
      </c>
      <c r="F78" s="5">
        <f t="shared" si="1"/>
        <v>30.22966045</v>
      </c>
      <c r="G78" s="16">
        <v>4.0</v>
      </c>
    </row>
    <row r="79">
      <c r="A79" s="15" t="s">
        <v>66</v>
      </c>
      <c r="B79" s="17" t="s">
        <v>85</v>
      </c>
      <c r="D79" s="1">
        <f t="shared" ref="D79:E79" si="24">(4^3*D76-5^3*D77)/(4^3-5^3)</f>
        <v>-3.997362071</v>
      </c>
      <c r="E79" s="1">
        <f t="shared" si="24"/>
        <v>-0.987955686</v>
      </c>
      <c r="F79" s="5">
        <f t="shared" si="1"/>
        <v>29.60056266</v>
      </c>
      <c r="G79" s="16">
        <v>4.0</v>
      </c>
    </row>
    <row r="80">
      <c r="A80" s="15" t="s">
        <v>15</v>
      </c>
      <c r="B80" s="15" t="s">
        <v>82</v>
      </c>
      <c r="D80" s="1">
        <v>-2.59947541306974</v>
      </c>
      <c r="E80" s="1">
        <v>-1.30528979818944</v>
      </c>
      <c r="F80" s="5">
        <f t="shared" si="1"/>
        <v>-14.4354383</v>
      </c>
      <c r="G80" s="16">
        <v>2.0</v>
      </c>
    </row>
    <row r="81">
      <c r="A81" s="15" t="s">
        <v>15</v>
      </c>
      <c r="B81" s="15" t="s">
        <v>9</v>
      </c>
      <c r="D81" s="1">
        <v>-3.15388377560603</v>
      </c>
      <c r="E81" s="1">
        <v>-1.57553201399715</v>
      </c>
      <c r="F81" s="5">
        <f t="shared" si="1"/>
        <v>3.665671895</v>
      </c>
      <c r="G81" s="16">
        <v>2.0</v>
      </c>
    </row>
    <row r="82">
      <c r="A82" s="15" t="s">
        <v>15</v>
      </c>
      <c r="B82" s="15" t="s">
        <v>10</v>
      </c>
      <c r="D82" s="1">
        <v>-3.34502842501166</v>
      </c>
      <c r="E82" s="1">
        <v>-1.6697249763138</v>
      </c>
      <c r="F82" s="5">
        <f t="shared" si="1"/>
        <v>7.252014099</v>
      </c>
      <c r="G82" s="16">
        <v>2.0</v>
      </c>
    </row>
    <row r="83">
      <c r="A83" s="15" t="s">
        <v>15</v>
      </c>
      <c r="B83" s="17" t="s">
        <v>83</v>
      </c>
      <c r="D83" s="1">
        <v>-3.4171400702947</v>
      </c>
      <c r="E83" s="1">
        <v>-1.70528408939292</v>
      </c>
      <c r="F83" s="5">
        <f t="shared" si="1"/>
        <v>8.543458962</v>
      </c>
      <c r="G83" s="16">
        <v>2.0</v>
      </c>
    </row>
    <row r="84">
      <c r="A84" s="15" t="s">
        <v>15</v>
      </c>
      <c r="B84" s="15" t="s">
        <v>84</v>
      </c>
      <c r="D84" s="5">
        <f t="shared" ref="D84:E84" si="25">(3^3*D81-4^3*D82)/(3^3-4^3)</f>
        <v>-3.484512358</v>
      </c>
      <c r="E84" s="5">
        <f t="shared" si="25"/>
        <v>-1.738460381</v>
      </c>
      <c r="F84" s="5">
        <f t="shared" si="1"/>
        <v>9.869074627</v>
      </c>
      <c r="G84" s="16">
        <v>2.0</v>
      </c>
    </row>
    <row r="85">
      <c r="A85" s="15" t="s">
        <v>15</v>
      </c>
      <c r="B85" s="17" t="s">
        <v>85</v>
      </c>
      <c r="D85" s="5">
        <f t="shared" ref="D85:E85" si="26">(4^3*D82-5^3*D83)/(4^3-5^3)</f>
        <v>-3.49279819</v>
      </c>
      <c r="E85" s="5">
        <f t="shared" si="26"/>
        <v>-1.742592011</v>
      </c>
      <c r="F85" s="5">
        <f t="shared" si="1"/>
        <v>9.898417506</v>
      </c>
      <c r="G85" s="16">
        <v>2.0</v>
      </c>
      <c r="H85" s="27"/>
    </row>
    <row r="86">
      <c r="A86" s="15" t="s">
        <v>16</v>
      </c>
      <c r="B86" s="15" t="s">
        <v>82</v>
      </c>
      <c r="D86" s="5">
        <v>-3.9893747897200003</v>
      </c>
      <c r="E86" s="1">
        <v>-0.999600887609921</v>
      </c>
      <c r="F86" s="5">
        <f t="shared" si="1"/>
        <v>-5.868694468</v>
      </c>
      <c r="G86" s="16">
        <v>4.0</v>
      </c>
      <c r="H86" s="27"/>
    </row>
    <row r="87">
      <c r="A87" s="15" t="s">
        <v>16</v>
      </c>
      <c r="B87" s="15" t="s">
        <v>9</v>
      </c>
      <c r="D87" s="5">
        <v>-5.02612705833591</v>
      </c>
      <c r="E87" s="1">
        <v>-1.25086692455142</v>
      </c>
      <c r="F87" s="5">
        <f t="shared" si="1"/>
        <v>14.72858408</v>
      </c>
      <c r="G87" s="16">
        <v>4.0</v>
      </c>
      <c r="H87" s="27"/>
    </row>
    <row r="88">
      <c r="A88" s="15" t="s">
        <v>16</v>
      </c>
      <c r="B88" s="15" t="s">
        <v>10</v>
      </c>
      <c r="D88" s="5">
        <v>-5.39934351696941</v>
      </c>
      <c r="E88" s="1">
        <v>-1.34092333540067</v>
      </c>
      <c r="F88" s="5">
        <f t="shared" si="1"/>
        <v>23.17261399</v>
      </c>
      <c r="G88" s="16">
        <v>4.0</v>
      </c>
      <c r="H88" s="27"/>
    </row>
    <row r="89">
      <c r="A89" s="15" t="s">
        <v>16</v>
      </c>
      <c r="B89" s="17" t="s">
        <v>83</v>
      </c>
      <c r="D89" s="1">
        <v>-5.54986373352156</v>
      </c>
      <c r="E89" s="1">
        <v>-1.37735627587877</v>
      </c>
      <c r="F89" s="5">
        <f t="shared" si="1"/>
        <v>26.2851095</v>
      </c>
      <c r="G89" s="16">
        <v>4.0</v>
      </c>
    </row>
    <row r="90">
      <c r="A90" s="15" t="s">
        <v>16</v>
      </c>
      <c r="B90" s="15" t="s">
        <v>84</v>
      </c>
      <c r="D90" s="5">
        <f t="shared" ref="D90:E90" si="27">(3^3*D87-4^3*D88)/(3^3-4^3)</f>
        <v>-5.671690662</v>
      </c>
      <c r="E90" s="5">
        <f t="shared" si="27"/>
        <v>-1.406640176</v>
      </c>
      <c r="F90" s="5">
        <f t="shared" si="1"/>
        <v>29.33447365</v>
      </c>
      <c r="G90" s="16">
        <v>4.0</v>
      </c>
    </row>
    <row r="91">
      <c r="A91" s="15" t="s">
        <v>16</v>
      </c>
      <c r="B91" s="17" t="s">
        <v>85</v>
      </c>
      <c r="D91" s="5">
        <f t="shared" ref="D91:E91" si="28">(4^3*D88-5^3*D89)/(4^3-5^3)</f>
        <v>-5.707786584</v>
      </c>
      <c r="E91" s="5">
        <f t="shared" si="28"/>
        <v>-1.415581</v>
      </c>
      <c r="F91" s="5">
        <f t="shared" si="1"/>
        <v>29.55067857</v>
      </c>
      <c r="G91" s="16">
        <v>4.0</v>
      </c>
    </row>
    <row r="92">
      <c r="A92" s="15" t="s">
        <v>17</v>
      </c>
      <c r="B92" s="15" t="s">
        <v>82</v>
      </c>
      <c r="D92" s="5">
        <v>-1.9757551505281339</v>
      </c>
      <c r="E92" s="1">
        <v>-0.994740762169363</v>
      </c>
      <c r="F92" s="5">
        <f t="shared" si="1"/>
        <v>-17.84428595</v>
      </c>
      <c r="G92" s="16">
        <v>2.0</v>
      </c>
    </row>
    <row r="93">
      <c r="A93" s="15" t="s">
        <v>17</v>
      </c>
      <c r="B93" s="15" t="s">
        <v>9</v>
      </c>
      <c r="D93" s="5">
        <v>-2.488910618126412</v>
      </c>
      <c r="E93" s="1">
        <v>-1.24910515876209</v>
      </c>
      <c r="F93" s="5">
        <f t="shared" si="1"/>
        <v>-12.08960922</v>
      </c>
      <c r="G93" s="16">
        <v>2.0</v>
      </c>
      <c r="H93" s="27"/>
      <c r="I93" s="27"/>
    </row>
    <row r="94">
      <c r="A94" s="15" t="s">
        <v>17</v>
      </c>
      <c r="B94" s="15" t="s">
        <v>10</v>
      </c>
      <c r="D94" s="5">
        <v>-2.674107746826885</v>
      </c>
      <c r="E94" s="1">
        <v>-1.34113693686605</v>
      </c>
      <c r="F94" s="5">
        <f t="shared" si="1"/>
        <v>-10.61596498</v>
      </c>
      <c r="G94" s="16">
        <v>2.0</v>
      </c>
      <c r="H94" s="27"/>
      <c r="I94" s="27"/>
    </row>
    <row r="95">
      <c r="A95" s="15" t="s">
        <v>17</v>
      </c>
      <c r="B95" s="17" t="s">
        <v>83</v>
      </c>
      <c r="D95" s="1">
        <v>-2.74904299050047</v>
      </c>
      <c r="E95" s="1">
        <v>-1.37864957374956</v>
      </c>
      <c r="F95" s="5">
        <f t="shared" si="1"/>
        <v>-10.7330041</v>
      </c>
      <c r="G95" s="16">
        <v>2.0</v>
      </c>
      <c r="H95" s="27"/>
      <c r="I95" s="27"/>
    </row>
    <row r="96">
      <c r="A96" s="15" t="s">
        <v>17</v>
      </c>
      <c r="B96" s="15" t="s">
        <v>84</v>
      </c>
      <c r="D96" s="5">
        <f t="shared" ref="D96:E96" si="29">(3^3*D93-4^3*D94)/(3^3-4^3)</f>
        <v>-2.809251598</v>
      </c>
      <c r="E96" s="5">
        <f t="shared" si="29"/>
        <v>-1.408295261</v>
      </c>
      <c r="F96" s="5">
        <f t="shared" si="1"/>
        <v>-9.540602964</v>
      </c>
      <c r="G96" s="16">
        <v>2.0</v>
      </c>
      <c r="H96" s="27"/>
      <c r="I96" s="27"/>
    </row>
    <row r="97">
      <c r="A97" s="15" t="s">
        <v>17</v>
      </c>
      <c r="B97" s="17" t="s">
        <v>85</v>
      </c>
      <c r="D97" s="1">
        <f t="shared" ref="D97:E97" si="30">(4^3*D94-5^3*D95)/(4^3-5^3)</f>
        <v>-2.827663574</v>
      </c>
      <c r="E97" s="1">
        <f t="shared" si="30"/>
        <v>-1.418007094</v>
      </c>
      <c r="F97" s="5">
        <f t="shared" si="1"/>
        <v>-10.85579924</v>
      </c>
      <c r="G97" s="16">
        <v>2.0</v>
      </c>
    </row>
    <row r="98">
      <c r="A98" s="15" t="s">
        <v>67</v>
      </c>
      <c r="B98" s="15" t="s">
        <v>82</v>
      </c>
      <c r="D98" s="1">
        <v>-1.71374040616788</v>
      </c>
      <c r="E98" s="1">
        <v>-0.839030007005055</v>
      </c>
      <c r="F98" s="5">
        <f t="shared" si="1"/>
        <v>46.38450981</v>
      </c>
      <c r="G98" s="16">
        <v>2.0</v>
      </c>
    </row>
    <row r="99">
      <c r="A99" s="15" t="s">
        <v>67</v>
      </c>
      <c r="B99" s="15" t="s">
        <v>9</v>
      </c>
      <c r="D99" s="1">
        <v>-2.08036971621278</v>
      </c>
      <c r="E99" s="1">
        <v>-1.02232476159804</v>
      </c>
      <c r="F99" s="5">
        <f t="shared" si="1"/>
        <v>46.43625092</v>
      </c>
      <c r="G99" s="16">
        <v>2.0</v>
      </c>
    </row>
    <row r="100">
      <c r="A100" s="15" t="s">
        <v>67</v>
      </c>
      <c r="B100" s="15" t="s">
        <v>10</v>
      </c>
      <c r="D100" s="1">
        <v>-2.21095801988081</v>
      </c>
      <c r="E100" s="1">
        <v>-1.0871837382392</v>
      </c>
      <c r="F100" s="5">
        <f t="shared" si="1"/>
        <v>47.56770642</v>
      </c>
      <c r="G100" s="16">
        <v>2.0</v>
      </c>
    </row>
    <row r="101">
      <c r="A101" s="15" t="s">
        <v>67</v>
      </c>
      <c r="B101" s="17" t="s">
        <v>83</v>
      </c>
      <c r="D101" s="1">
        <v>-2.2615970104232</v>
      </c>
      <c r="E101" s="1">
        <v>-1.11252098927598</v>
      </c>
      <c r="F101" s="5">
        <f t="shared" si="1"/>
        <v>47.52154143</v>
      </c>
      <c r="G101" s="16">
        <v>2.0</v>
      </c>
    </row>
    <row r="102">
      <c r="A102" s="15" t="s">
        <v>67</v>
      </c>
      <c r="B102" s="15" t="s">
        <v>84</v>
      </c>
      <c r="D102" s="5">
        <f t="shared" ref="D102:E102" si="31">(3^3*D99-4^3*D100)/(3^3-4^3)</f>
        <v>-2.306252187</v>
      </c>
      <c r="E102" s="5">
        <f t="shared" si="31"/>
        <v>-1.134513262</v>
      </c>
      <c r="F102" s="5">
        <f t="shared" si="1"/>
        <v>48.39336314</v>
      </c>
      <c r="G102" s="16">
        <v>2.0</v>
      </c>
    </row>
    <row r="103">
      <c r="A103" s="15" t="s">
        <v>67</v>
      </c>
      <c r="B103" s="17" t="s">
        <v>85</v>
      </c>
      <c r="D103" s="1">
        <f t="shared" ref="D103:E103" si="32">(4^3*D100-5^3*D101)/(4^3-5^3)</f>
        <v>-2.314726443</v>
      </c>
      <c r="E103" s="1">
        <f t="shared" si="32"/>
        <v>-1.139104335</v>
      </c>
      <c r="F103" s="5">
        <f t="shared" si="1"/>
        <v>47.47310603</v>
      </c>
      <c r="G103" s="16">
        <v>2.0</v>
      </c>
    </row>
    <row r="104">
      <c r="A104" s="28" t="s">
        <v>74</v>
      </c>
      <c r="B104" s="25" t="s">
        <v>82</v>
      </c>
      <c r="D104" s="1">
        <v>-5.98209081300999</v>
      </c>
      <c r="E104" s="1">
        <v>-0.735995247071181</v>
      </c>
      <c r="F104" s="5">
        <f t="shared" si="1"/>
        <v>30.59187184</v>
      </c>
      <c r="G104" s="16">
        <v>8.0</v>
      </c>
    </row>
    <row r="105">
      <c r="A105" s="28" t="s">
        <v>74</v>
      </c>
      <c r="B105" s="25" t="s">
        <v>9</v>
      </c>
      <c r="D105" s="1">
        <v>-7.28937819825749</v>
      </c>
      <c r="E105" s="1">
        <v>-0.893421717866921</v>
      </c>
      <c r="F105" s="5">
        <f t="shared" si="1"/>
        <v>46.15144798</v>
      </c>
      <c r="G105" s="16">
        <v>8.0</v>
      </c>
    </row>
    <row r="106">
      <c r="A106" s="29" t="s">
        <v>74</v>
      </c>
      <c r="B106" s="25" t="s">
        <v>10</v>
      </c>
      <c r="D106" s="1">
        <v>-7.74746581824506</v>
      </c>
      <c r="E106" s="1">
        <v>-0.948761752697079</v>
      </c>
      <c r="F106" s="5">
        <f t="shared" si="1"/>
        <v>51.14583392</v>
      </c>
      <c r="G106" s="16">
        <v>8.0</v>
      </c>
    </row>
    <row r="107">
      <c r="A107" s="29" t="s">
        <v>74</v>
      </c>
      <c r="B107" s="17" t="s">
        <v>83</v>
      </c>
      <c r="E107" s="1">
        <v>-0.970163300957256</v>
      </c>
      <c r="F107" s="5">
        <f t="shared" si="1"/>
        <v>-2522.424582</v>
      </c>
      <c r="G107" s="16">
        <v>8.0</v>
      </c>
    </row>
    <row r="108">
      <c r="A108" s="29" t="s">
        <v>74</v>
      </c>
      <c r="B108" s="25" t="s">
        <v>84</v>
      </c>
      <c r="D108" s="5">
        <f t="shared" ref="D108:E108" si="33">(3^3*D105-4^3*D106)/(3^3-4^3)</f>
        <v>-8.081745973</v>
      </c>
      <c r="E108" s="5">
        <f t="shared" si="33"/>
        <v>-0.9891450214</v>
      </c>
      <c r="F108" s="5">
        <f t="shared" si="1"/>
        <v>54.79038582</v>
      </c>
      <c r="G108" s="16">
        <v>8.0</v>
      </c>
    </row>
    <row r="109">
      <c r="A109" s="29" t="s">
        <v>74</v>
      </c>
      <c r="B109" s="17" t="s">
        <v>85</v>
      </c>
      <c r="D109" s="1"/>
      <c r="E109" s="1"/>
      <c r="F109" s="5">
        <f t="shared" si="1"/>
        <v>0</v>
      </c>
      <c r="G109" s="16">
        <v>8.0</v>
      </c>
    </row>
    <row r="110">
      <c r="A110" s="23" t="s">
        <v>68</v>
      </c>
      <c r="B110" s="15" t="s">
        <v>82</v>
      </c>
      <c r="D110" s="1">
        <v>-2.5637717503267</v>
      </c>
      <c r="E110" s="1">
        <v>-1.27780990852052</v>
      </c>
      <c r="F110" s="5">
        <f t="shared" si="1"/>
        <v>10.59751327</v>
      </c>
      <c r="G110" s="16">
        <v>2.0</v>
      </c>
    </row>
    <row r="111">
      <c r="A111" s="23" t="s">
        <v>68</v>
      </c>
      <c r="B111" s="15" t="s">
        <v>9</v>
      </c>
      <c r="D111" s="1">
        <v>-3.2050264897187</v>
      </c>
      <c r="E111" s="1">
        <v>-1.5936423679347</v>
      </c>
      <c r="F111" s="5">
        <f t="shared" si="1"/>
        <v>23.06428</v>
      </c>
      <c r="G111" s="16">
        <v>2.0</v>
      </c>
    </row>
    <row r="112">
      <c r="A112" s="23" t="s">
        <v>68</v>
      </c>
      <c r="B112" s="15" t="s">
        <v>10</v>
      </c>
      <c r="D112" s="27">
        <v>-3.433353845792962</v>
      </c>
      <c r="E112" s="30">
        <v>-1.70607842989314</v>
      </c>
      <c r="F112" s="5">
        <f t="shared" si="1"/>
        <v>27.55608181</v>
      </c>
      <c r="G112" s="16">
        <v>2.0</v>
      </c>
    </row>
    <row r="113">
      <c r="A113" s="23" t="s">
        <v>68</v>
      </c>
      <c r="B113" s="17" t="s">
        <v>83</v>
      </c>
      <c r="D113" s="1">
        <v>-3.5239231381331</v>
      </c>
      <c r="F113" s="5">
        <f t="shared" si="1"/>
        <v>4581.10008</v>
      </c>
      <c r="G113" s="16">
        <v>2.0</v>
      </c>
    </row>
    <row r="114">
      <c r="A114" s="23" t="s">
        <v>68</v>
      </c>
      <c r="B114" s="15" t="s">
        <v>84</v>
      </c>
      <c r="D114" s="5">
        <f t="shared" ref="D114:E114" si="34">(3^3*D111-4^3*D112)/(3^3-4^3)</f>
        <v>-3.599971106</v>
      </c>
      <c r="E114" s="5">
        <f t="shared" si="34"/>
        <v>-1.788126367</v>
      </c>
      <c r="F114" s="5">
        <f t="shared" si="1"/>
        <v>30.83388313</v>
      </c>
      <c r="G114" s="16">
        <v>2.0</v>
      </c>
    </row>
    <row r="115">
      <c r="A115" s="23" t="s">
        <v>68</v>
      </c>
      <c r="B115" s="17" t="s">
        <v>85</v>
      </c>
      <c r="D115" s="27"/>
      <c r="E115" s="30"/>
      <c r="F115" s="5">
        <f t="shared" si="1"/>
        <v>0</v>
      </c>
      <c r="G115" s="16">
        <v>2.0</v>
      </c>
    </row>
    <row r="116">
      <c r="A116" s="23" t="s">
        <v>69</v>
      </c>
      <c r="B116" s="15" t="s">
        <v>82</v>
      </c>
      <c r="D116" s="27">
        <v>-5.21671528713341</v>
      </c>
      <c r="E116" s="30">
        <v>-0.854589970954214</v>
      </c>
      <c r="F116" s="5">
        <f t="shared" si="1"/>
        <v>38.64269994</v>
      </c>
      <c r="G116" s="16">
        <v>6.0</v>
      </c>
    </row>
    <row r="117">
      <c r="A117" s="23" t="s">
        <v>69</v>
      </c>
      <c r="B117" s="15" t="s">
        <v>9</v>
      </c>
      <c r="D117" s="27">
        <v>-6.38095678524307</v>
      </c>
      <c r="E117" s="30">
        <v>-1.04579470190714</v>
      </c>
      <c r="F117" s="5">
        <f t="shared" si="1"/>
        <v>46.01504865</v>
      </c>
      <c r="G117" s="16">
        <v>6.0</v>
      </c>
    </row>
    <row r="118">
      <c r="A118" s="23" t="s">
        <v>69</v>
      </c>
      <c r="B118" s="15" t="s">
        <v>10</v>
      </c>
      <c r="D118" s="27">
        <v>-6.79310480923273</v>
      </c>
      <c r="E118" s="30">
        <v>-1.11389346825781</v>
      </c>
      <c r="F118" s="5">
        <f t="shared" si="1"/>
        <v>47.5557332</v>
      </c>
      <c r="G118" s="16">
        <v>6.0</v>
      </c>
    </row>
    <row r="119">
      <c r="A119" s="23" t="s">
        <v>69</v>
      </c>
      <c r="B119" s="17" t="s">
        <v>83</v>
      </c>
      <c r="F119" s="5">
        <f t="shared" si="1"/>
        <v>0</v>
      </c>
      <c r="G119" s="16">
        <v>6.0</v>
      </c>
    </row>
    <row r="120">
      <c r="A120" s="23" t="s">
        <v>69</v>
      </c>
      <c r="B120" s="15" t="s">
        <v>84</v>
      </c>
      <c r="D120" s="5">
        <f t="shared" ref="D120:E120" si="35">(3^3*D117-4^3*D118)/(3^3-4^3)</f>
        <v>-7.093861475</v>
      </c>
      <c r="E120" s="5">
        <f t="shared" si="35"/>
        <v>-1.163587163</v>
      </c>
      <c r="F120" s="5">
        <f t="shared" si="1"/>
        <v>48.68001652</v>
      </c>
      <c r="G120" s="16">
        <v>6.0</v>
      </c>
    </row>
    <row r="121">
      <c r="A121" s="23" t="s">
        <v>69</v>
      </c>
      <c r="B121" s="17" t="s">
        <v>85</v>
      </c>
      <c r="D121" s="31"/>
      <c r="E121" s="32"/>
      <c r="F121" s="5">
        <f t="shared" si="1"/>
        <v>0</v>
      </c>
      <c r="G121" s="16">
        <v>6.0</v>
      </c>
    </row>
    <row r="122">
      <c r="A122" s="28" t="s">
        <v>75</v>
      </c>
      <c r="B122" s="33" t="s">
        <v>82</v>
      </c>
      <c r="D122" s="31">
        <v>-5.88076608960723</v>
      </c>
      <c r="E122" s="32">
        <v>-0.966030085076384</v>
      </c>
      <c r="F122" s="5">
        <f t="shared" si="1"/>
        <v>36.65375096</v>
      </c>
      <c r="G122" s="24">
        <v>6.0</v>
      </c>
    </row>
    <row r="123">
      <c r="A123" s="28" t="s">
        <v>75</v>
      </c>
      <c r="B123" s="33" t="s">
        <v>9</v>
      </c>
      <c r="D123" s="31">
        <v>-7.37488469970363</v>
      </c>
      <c r="E123" s="32">
        <v>-1.21154787969387</v>
      </c>
      <c r="F123" s="5">
        <f t="shared" si="1"/>
        <v>45.75888267</v>
      </c>
      <c r="G123" s="24">
        <v>6.0</v>
      </c>
    </row>
    <row r="124">
      <c r="A124" s="28" t="s">
        <v>75</v>
      </c>
      <c r="B124" s="25" t="s">
        <v>10</v>
      </c>
      <c r="D124" s="24">
        <v>-7.89654624217344</v>
      </c>
      <c r="E124" s="34">
        <v>-1.29819929490214</v>
      </c>
      <c r="F124" s="5">
        <f t="shared" si="1"/>
        <v>46.5185382</v>
      </c>
      <c r="G124" s="24">
        <v>6.0</v>
      </c>
    </row>
    <row r="125">
      <c r="A125" s="28" t="s">
        <v>75</v>
      </c>
      <c r="B125" s="17" t="s">
        <v>83</v>
      </c>
      <c r="F125" s="5">
        <f t="shared" si="1"/>
        <v>0</v>
      </c>
      <c r="G125" s="24">
        <v>6.0</v>
      </c>
    </row>
    <row r="126">
      <c r="A126" s="28" t="s">
        <v>75</v>
      </c>
      <c r="B126" s="33" t="s">
        <v>84</v>
      </c>
      <c r="D126" s="5">
        <f t="shared" ref="D126:E126" si="36">(3^3*D123-4^3*D124)/(3^3-4^3)</f>
        <v>-8.277218179</v>
      </c>
      <c r="E126" s="5">
        <f t="shared" si="36"/>
        <v>-1.361431409</v>
      </c>
      <c r="F126" s="5">
        <f t="shared" si="1"/>
        <v>47.07288142</v>
      </c>
      <c r="G126" s="24">
        <v>6.0</v>
      </c>
    </row>
    <row r="127">
      <c r="A127" s="28" t="s">
        <v>75</v>
      </c>
      <c r="B127" s="17" t="s">
        <v>85</v>
      </c>
      <c r="D127" s="1"/>
      <c r="E127" s="1"/>
      <c r="F127" s="5">
        <f t="shared" si="1"/>
        <v>0</v>
      </c>
      <c r="G127" s="24">
        <v>6.0</v>
      </c>
    </row>
    <row r="128">
      <c r="A128" s="17" t="s">
        <v>76</v>
      </c>
      <c r="B128" s="33" t="s">
        <v>82</v>
      </c>
      <c r="D128" s="1">
        <v>-4.92820134642708</v>
      </c>
      <c r="E128" s="1">
        <v>-1.1969800670807</v>
      </c>
      <c r="F128" s="5">
        <f t="shared" si="1"/>
        <v>91.18270077</v>
      </c>
      <c r="G128" s="1">
        <v>4.0</v>
      </c>
    </row>
    <row r="129">
      <c r="A129" s="17" t="s">
        <v>76</v>
      </c>
      <c r="B129" s="33" t="s">
        <v>9</v>
      </c>
      <c r="D129" s="1">
        <v>-6.0867210847463</v>
      </c>
      <c r="E129" s="1">
        <v>-1.48233117973326</v>
      </c>
      <c r="F129" s="5">
        <f t="shared" si="1"/>
        <v>102.3076378</v>
      </c>
      <c r="G129" s="1">
        <v>4.0</v>
      </c>
    </row>
    <row r="130">
      <c r="A130" s="17" t="s">
        <v>76</v>
      </c>
      <c r="B130" s="25" t="s">
        <v>10</v>
      </c>
      <c r="D130" s="1">
        <v>-6.49921369573179</v>
      </c>
      <c r="E130" s="1">
        <v>-1.58474363350576</v>
      </c>
      <c r="F130" s="5">
        <f t="shared" si="1"/>
        <v>104.1554551</v>
      </c>
      <c r="G130" s="1">
        <v>4.0</v>
      </c>
    </row>
    <row r="131">
      <c r="A131" s="17" t="s">
        <v>76</v>
      </c>
      <c r="B131" s="17" t="s">
        <v>83</v>
      </c>
      <c r="D131" s="1">
        <v>-6.66191686139166</v>
      </c>
      <c r="E131" s="1">
        <v>-1.62553369665425</v>
      </c>
      <c r="F131" s="5">
        <f t="shared" si="1"/>
        <v>103.8583486</v>
      </c>
      <c r="G131" s="1">
        <v>4.0</v>
      </c>
    </row>
    <row r="132">
      <c r="A132" s="17" t="s">
        <v>76</v>
      </c>
      <c r="B132" s="33" t="s">
        <v>84</v>
      </c>
      <c r="D132" s="5">
        <f t="shared" ref="D132:E132" si="37">(3^3*D129-4^3*D130)/(3^3-4^3)</f>
        <v>-6.800221817</v>
      </c>
      <c r="E132" s="5">
        <f t="shared" si="37"/>
        <v>-1.659477046</v>
      </c>
      <c r="F132" s="5">
        <f t="shared" si="1"/>
        <v>105.5038624</v>
      </c>
      <c r="G132" s="1">
        <v>4.0</v>
      </c>
    </row>
    <row r="133">
      <c r="A133" s="17" t="s">
        <v>76</v>
      </c>
      <c r="B133" s="17" t="s">
        <v>85</v>
      </c>
      <c r="D133" s="13">
        <f t="shared" ref="D133:E133" si="38">(4^3*D130-5^3*D131)/(4^3-5^3)</f>
        <v>-6.832621822</v>
      </c>
      <c r="E133" s="13">
        <f t="shared" si="38"/>
        <v>-1.668329828</v>
      </c>
      <c r="F133" s="5">
        <f t="shared" si="1"/>
        <v>103.5466303</v>
      </c>
      <c r="G133" s="1">
        <v>4.0</v>
      </c>
    </row>
    <row r="134">
      <c r="A134" s="15" t="s">
        <v>70</v>
      </c>
      <c r="B134" s="15" t="s">
        <v>82</v>
      </c>
      <c r="D134" s="13">
        <v>-1.28568698924832</v>
      </c>
      <c r="E134" s="1">
        <v>-0.655686943388684</v>
      </c>
      <c r="F134" s="5">
        <f t="shared" si="1"/>
        <v>-33.39296679</v>
      </c>
      <c r="G134" s="1">
        <v>2.0</v>
      </c>
    </row>
    <row r="135">
      <c r="A135" s="15" t="s">
        <v>70</v>
      </c>
      <c r="B135" s="15" t="s">
        <v>9</v>
      </c>
      <c r="D135" s="13">
        <v>-1.61768684409248</v>
      </c>
      <c r="E135" s="1">
        <v>-0.817137525446543</v>
      </c>
      <c r="F135" s="5">
        <f t="shared" si="1"/>
        <v>-21.56466884</v>
      </c>
      <c r="G135" s="1">
        <v>2.0</v>
      </c>
    </row>
    <row r="136">
      <c r="A136" s="15" t="s">
        <v>70</v>
      </c>
      <c r="B136" s="15" t="s">
        <v>10</v>
      </c>
      <c r="D136" s="13">
        <v>-1.73515466637127</v>
      </c>
      <c r="E136" s="1">
        <v>-0.873749579777351</v>
      </c>
      <c r="F136" s="5">
        <f t="shared" si="1"/>
        <v>-16.04784114</v>
      </c>
      <c r="G136" s="1">
        <v>2.0</v>
      </c>
    </row>
    <row r="137">
      <c r="A137" s="15" t="s">
        <v>70</v>
      </c>
      <c r="B137" s="17" t="s">
        <v>83</v>
      </c>
      <c r="D137" s="1">
        <v>-1.78107709557701</v>
      </c>
      <c r="E137" s="1">
        <v>-0.89586577392018</v>
      </c>
      <c r="F137" s="5">
        <f t="shared" si="1"/>
        <v>-13.85078794</v>
      </c>
      <c r="G137" s="1">
        <v>2.0</v>
      </c>
    </row>
    <row r="138">
      <c r="A138" s="15" t="s">
        <v>70</v>
      </c>
      <c r="B138" s="15" t="s">
        <v>84</v>
      </c>
      <c r="D138" s="5">
        <f t="shared" ref="D138:E138" si="39">(3^3*D135-4^3*D136)/(3^3-4^3)</f>
        <v>-1.820874429</v>
      </c>
      <c r="E138" s="5">
        <f t="shared" si="39"/>
        <v>-0.9150610789</v>
      </c>
      <c r="F138" s="5">
        <f t="shared" si="1"/>
        <v>-12.02204795</v>
      </c>
      <c r="G138" s="1">
        <v>2.0</v>
      </c>
    </row>
    <row r="139">
      <c r="A139" s="15" t="s">
        <v>70</v>
      </c>
      <c r="B139" s="17" t="s">
        <v>85</v>
      </c>
      <c r="D139" s="5">
        <f t="shared" ref="D139:E139" si="40">(4^3*D136-5^3*D137)/(4^3-5^3)</f>
        <v>-1.829258005</v>
      </c>
      <c r="E139" s="5">
        <f t="shared" si="40"/>
        <v>-0.9190696497</v>
      </c>
      <c r="F139" s="5">
        <f t="shared" si="1"/>
        <v>-11.54568295</v>
      </c>
      <c r="G139" s="1">
        <v>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51</v>
      </c>
      <c r="B1" s="15" t="s">
        <v>77</v>
      </c>
      <c r="C1" s="35" t="s">
        <v>78</v>
      </c>
      <c r="D1" s="35" t="s">
        <v>79</v>
      </c>
      <c r="E1" s="1" t="s">
        <v>86</v>
      </c>
      <c r="F1" s="35" t="s">
        <v>80</v>
      </c>
      <c r="G1" s="1" t="s">
        <v>1</v>
      </c>
      <c r="H1" s="1" t="s">
        <v>87</v>
      </c>
      <c r="I1" s="1" t="s">
        <v>88</v>
      </c>
    </row>
    <row r="2">
      <c r="A2" s="15" t="s">
        <v>60</v>
      </c>
      <c r="B2" s="15" t="s">
        <v>82</v>
      </c>
      <c r="C2" s="36">
        <v>-2.60570584602726</v>
      </c>
      <c r="D2" s="36">
        <v>-0.648070595173782</v>
      </c>
      <c r="E2" s="6">
        <v>-0.001261612784</v>
      </c>
      <c r="F2" s="12">
        <f t="shared" ref="F2:F97" si="1">-((+C2)/G2-(+D2)+E2)*2625.5</f>
        <v>12.12319142</v>
      </c>
      <c r="G2" s="16">
        <v>4.0</v>
      </c>
      <c r="H2" s="12">
        <f t="shared" ref="H2:H7" si="2">F2-$F$7</f>
        <v>-17.12483013</v>
      </c>
      <c r="I2" s="5">
        <f t="shared" ref="I2:I97" si="3">ABS(H2)</f>
        <v>17.12483013</v>
      </c>
    </row>
    <row r="3">
      <c r="A3" s="15" t="s">
        <v>60</v>
      </c>
      <c r="B3" s="15" t="s">
        <v>9</v>
      </c>
      <c r="C3" s="36">
        <v>-3.26033629756656</v>
      </c>
      <c r="D3" s="36">
        <v>-0.808166927367277</v>
      </c>
      <c r="E3" s="6">
        <v>-0.001472131413</v>
      </c>
      <c r="F3" s="12">
        <f t="shared" si="1"/>
        <v>22.02605054</v>
      </c>
      <c r="G3" s="16">
        <v>4.0</v>
      </c>
      <c r="H3" s="12">
        <f t="shared" si="2"/>
        <v>-7.221971016</v>
      </c>
      <c r="I3" s="5">
        <f t="shared" si="3"/>
        <v>7.221971016</v>
      </c>
    </row>
    <row r="4">
      <c r="A4" s="15" t="s">
        <v>60</v>
      </c>
      <c r="B4" s="15" t="s">
        <v>10</v>
      </c>
      <c r="C4" s="36">
        <v>-3.49273844994987</v>
      </c>
      <c r="D4" s="36">
        <v>-0.864754277467027</v>
      </c>
      <c r="E4" s="6">
        <v>-0.00156257568</v>
      </c>
      <c r="F4" s="12">
        <f t="shared" si="1"/>
        <v>26.23638704</v>
      </c>
      <c r="G4" s="16">
        <v>4.0</v>
      </c>
      <c r="H4" s="12">
        <f t="shared" si="2"/>
        <v>-3.011634509</v>
      </c>
      <c r="I4" s="5">
        <f t="shared" si="3"/>
        <v>3.011634509</v>
      </c>
    </row>
    <row r="5">
      <c r="A5" s="17" t="s">
        <v>60</v>
      </c>
      <c r="B5" s="17" t="s">
        <v>83</v>
      </c>
      <c r="C5" s="36">
        <v>-3.58481375900425</v>
      </c>
      <c r="D5" s="36">
        <v>-0.887305691630834</v>
      </c>
      <c r="E5" s="13">
        <f>-0.887023487127419--0.885368553973809</f>
        <v>-0.001654933154</v>
      </c>
      <c r="F5" s="12">
        <f t="shared" si="1"/>
        <v>27.70606468</v>
      </c>
      <c r="G5" s="16">
        <v>4.0</v>
      </c>
      <c r="H5" s="12">
        <f t="shared" si="2"/>
        <v>-1.541956869</v>
      </c>
      <c r="I5" s="5">
        <f t="shared" si="3"/>
        <v>1.541956869</v>
      </c>
    </row>
    <row r="6">
      <c r="A6" s="15" t="s">
        <v>60</v>
      </c>
      <c r="B6" s="15" t="s">
        <v>84</v>
      </c>
      <c r="C6" s="37">
        <f t="shared" ref="C6:E6" si="4">(3^3*C3-4^3*C4)/(3^3-4^3)</f>
        <v>-3.66232921</v>
      </c>
      <c r="D6" s="37">
        <f t="shared" si="4"/>
        <v>-0.9060477492</v>
      </c>
      <c r="E6" s="5">
        <f t="shared" si="4"/>
        <v>-0.001628575551</v>
      </c>
      <c r="F6" s="12">
        <f t="shared" si="1"/>
        <v>29.30879477</v>
      </c>
      <c r="G6" s="16">
        <v>4.0</v>
      </c>
      <c r="H6" s="12">
        <f t="shared" si="2"/>
        <v>0.06077321198</v>
      </c>
      <c r="I6" s="5">
        <f t="shared" si="3"/>
        <v>0.06077321198</v>
      </c>
    </row>
    <row r="7">
      <c r="A7" s="17" t="s">
        <v>60</v>
      </c>
      <c r="B7" s="17" t="s">
        <v>85</v>
      </c>
      <c r="C7" s="38">
        <f t="shared" ref="C7:E7" si="5">(4^3*C4-5^3*C5)/(4^3-5^3)</f>
        <v>-3.681417362</v>
      </c>
      <c r="D7" s="38">
        <f t="shared" si="5"/>
        <v>-0.9109661917</v>
      </c>
      <c r="E7" s="5">
        <f t="shared" si="5"/>
        <v>-0.001751832798</v>
      </c>
      <c r="F7" s="12">
        <f t="shared" si="1"/>
        <v>29.24802155</v>
      </c>
      <c r="G7" s="16">
        <v>4.0</v>
      </c>
      <c r="H7" s="12">
        <f t="shared" si="2"/>
        <v>0</v>
      </c>
      <c r="I7" s="5">
        <f t="shared" si="3"/>
        <v>0</v>
      </c>
    </row>
    <row r="8">
      <c r="A8" s="15" t="s">
        <v>8</v>
      </c>
      <c r="B8" s="15" t="s">
        <v>82</v>
      </c>
      <c r="C8" s="39">
        <v>-0.789644901523996</v>
      </c>
      <c r="D8" s="36">
        <v>-0.191270510234618</v>
      </c>
      <c r="E8" s="30">
        <v>-2.51294919E-4</v>
      </c>
      <c r="F8" s="12">
        <f t="shared" si="1"/>
        <v>16.78222243</v>
      </c>
      <c r="G8" s="16">
        <v>4.0</v>
      </c>
      <c r="H8" s="12">
        <f t="shared" ref="H8:H13" si="6">F8-$F$13</f>
        <v>-13.32846469</v>
      </c>
      <c r="I8" s="5">
        <f t="shared" si="3"/>
        <v>13.32846469</v>
      </c>
    </row>
    <row r="9">
      <c r="A9" s="15" t="s">
        <v>8</v>
      </c>
      <c r="B9" s="15" t="s">
        <v>9</v>
      </c>
      <c r="C9" s="39">
        <v>-0.989808151130972</v>
      </c>
      <c r="D9" s="36">
        <v>-0.237831167988841</v>
      </c>
      <c r="E9" s="30">
        <v>-1.9327254E-4</v>
      </c>
      <c r="F9" s="12">
        <f t="shared" si="1"/>
        <v>25.7670307</v>
      </c>
      <c r="G9" s="16">
        <v>4.0</v>
      </c>
      <c r="H9" s="12">
        <f t="shared" si="6"/>
        <v>-4.343656417</v>
      </c>
      <c r="I9" s="5">
        <f t="shared" si="3"/>
        <v>4.343656417</v>
      </c>
    </row>
    <row r="10">
      <c r="A10" s="15" t="s">
        <v>8</v>
      </c>
      <c r="B10" s="15" t="s">
        <v>10</v>
      </c>
      <c r="C10" s="39">
        <v>-1.05445006004928</v>
      </c>
      <c r="D10" s="36">
        <v>-0.253028869255651</v>
      </c>
      <c r="E10" s="30">
        <v>-2.05654622E-4</v>
      </c>
      <c r="F10" s="12">
        <f t="shared" si="1"/>
        <v>28.32730814</v>
      </c>
      <c r="G10" s="16">
        <v>4.0</v>
      </c>
      <c r="H10" s="12">
        <f t="shared" si="6"/>
        <v>-1.78337897</v>
      </c>
      <c r="I10" s="5">
        <f t="shared" si="3"/>
        <v>1.78337897</v>
      </c>
    </row>
    <row r="11">
      <c r="A11" s="15" t="s">
        <v>8</v>
      </c>
      <c r="B11" s="17" t="s">
        <v>83</v>
      </c>
      <c r="C11" s="40">
        <v>-1.07848307296817</v>
      </c>
      <c r="D11" s="40">
        <v>-0.258729159577449</v>
      </c>
      <c r="E11" s="13">
        <f> -0.257832631847419
- -0.257603464628705</f>
        <v>-0.0002291672187</v>
      </c>
      <c r="F11" s="12">
        <f t="shared" si="1"/>
        <v>29.19759708</v>
      </c>
      <c r="G11" s="16">
        <v>4.0</v>
      </c>
      <c r="H11" s="12">
        <f t="shared" si="6"/>
        <v>-0.9130900327</v>
      </c>
      <c r="I11" s="5">
        <f t="shared" si="3"/>
        <v>0.9130900327</v>
      </c>
    </row>
    <row r="12">
      <c r="A12" s="15" t="s">
        <v>8</v>
      </c>
      <c r="B12" s="15" t="s">
        <v>84</v>
      </c>
      <c r="C12" s="38">
        <f t="shared" ref="C12:E12" si="7">(3^3*C9-4^3*C10)/(3^3-4^3)</f>
        <v>-1.101621183</v>
      </c>
      <c r="D12" s="38">
        <f t="shared" si="7"/>
        <v>-0.2641190837</v>
      </c>
      <c r="E12" s="5">
        <f t="shared" si="7"/>
        <v>-0.0002146901954</v>
      </c>
      <c r="F12" s="12">
        <f t="shared" si="1"/>
        <v>30.19561871</v>
      </c>
      <c r="G12" s="16">
        <v>4.0</v>
      </c>
      <c r="H12" s="12">
        <f t="shared" si="6"/>
        <v>0.08493159895</v>
      </c>
      <c r="I12" s="5">
        <f t="shared" si="3"/>
        <v>0.08493159895</v>
      </c>
    </row>
    <row r="13">
      <c r="A13" s="15" t="s">
        <v>8</v>
      </c>
      <c r="B13" s="17" t="s">
        <v>85</v>
      </c>
      <c r="C13" s="36">
        <f t="shared" ref="C13:E13" si="8">(4^3*C10-5^3*C11)/(4^3-5^3)</f>
        <v>-1.103698037</v>
      </c>
      <c r="D13" s="36">
        <f t="shared" si="8"/>
        <v>-0.264709792</v>
      </c>
      <c r="E13" s="5">
        <f t="shared" si="8"/>
        <v>-0.0002538361726</v>
      </c>
      <c r="F13" s="12">
        <f t="shared" si="1"/>
        <v>30.11068711</v>
      </c>
      <c r="G13" s="16">
        <v>4.0</v>
      </c>
      <c r="H13" s="12">
        <f t="shared" si="6"/>
        <v>0</v>
      </c>
      <c r="I13" s="5">
        <f t="shared" si="3"/>
        <v>0</v>
      </c>
    </row>
    <row r="14">
      <c r="A14" s="25" t="s">
        <v>11</v>
      </c>
      <c r="B14" s="25" t="s">
        <v>82</v>
      </c>
      <c r="C14" s="31">
        <v>-3.1914495326008954</v>
      </c>
      <c r="D14" s="36">
        <v>-0.787834570560548</v>
      </c>
      <c r="E14" s="34">
        <v>2.00285359E-4</v>
      </c>
      <c r="F14" s="12">
        <f t="shared" si="1"/>
        <v>25.80217274</v>
      </c>
      <c r="G14" s="16">
        <v>4.0</v>
      </c>
      <c r="H14" s="12">
        <f t="shared" ref="H14:H19" si="9">F14-$F$19</f>
        <v>-11.26840261</v>
      </c>
      <c r="I14" s="5">
        <f t="shared" si="3"/>
        <v>11.26840261</v>
      </c>
    </row>
    <row r="15">
      <c r="A15" s="25" t="s">
        <v>11</v>
      </c>
      <c r="B15" s="25" t="s">
        <v>9</v>
      </c>
      <c r="C15" s="31">
        <v>-3.865876691373276</v>
      </c>
      <c r="D15" s="36">
        <v>-0.953021392567086</v>
      </c>
      <c r="E15" s="34">
        <v>1.27173071E-4</v>
      </c>
      <c r="F15" s="12">
        <f t="shared" si="1"/>
        <v>34.97325422</v>
      </c>
      <c r="G15" s="16">
        <v>4.0</v>
      </c>
      <c r="H15" s="12">
        <f t="shared" si="9"/>
        <v>-2.097321135</v>
      </c>
      <c r="I15" s="5">
        <f t="shared" si="3"/>
        <v>2.097321135</v>
      </c>
    </row>
    <row r="16">
      <c r="A16" s="25" t="s">
        <v>11</v>
      </c>
      <c r="B16" s="25" t="s">
        <v>10</v>
      </c>
      <c r="C16" s="31">
        <v>-4.0998072788312</v>
      </c>
      <c r="D16" s="36">
        <v>-1.01082063675359</v>
      </c>
      <c r="E16" s="34">
        <v>1.18980807E-4</v>
      </c>
      <c r="F16" s="12">
        <f t="shared" si="1"/>
        <v>36.78903674</v>
      </c>
      <c r="G16" s="16">
        <v>4.0</v>
      </c>
      <c r="H16" s="12">
        <f t="shared" si="9"/>
        <v>-0.2815386153</v>
      </c>
      <c r="I16" s="5">
        <f t="shared" si="3"/>
        <v>0.2815386153</v>
      </c>
    </row>
    <row r="17">
      <c r="A17" s="25" t="s">
        <v>11</v>
      </c>
      <c r="B17" s="17" t="s">
        <v>83</v>
      </c>
      <c r="C17" s="40">
        <v>-4.1876611348898</v>
      </c>
      <c r="D17" s="40">
        <v>-1.03273072570404</v>
      </c>
      <c r="E17" s="5">
        <f>-1.0310719976902--1.03119202415967</f>
        <v>0.0001200264695</v>
      </c>
      <c r="F17" s="12">
        <f t="shared" si="1"/>
        <v>36.92642758</v>
      </c>
      <c r="G17" s="16">
        <v>4.0</v>
      </c>
      <c r="H17" s="12">
        <f t="shared" si="9"/>
        <v>-0.144147771</v>
      </c>
      <c r="I17" s="5">
        <f t="shared" si="3"/>
        <v>0.144147771</v>
      </c>
    </row>
    <row r="18">
      <c r="A18" s="25" t="s">
        <v>11</v>
      </c>
      <c r="B18" s="25" t="s">
        <v>84</v>
      </c>
      <c r="C18" s="38">
        <f t="shared" ref="C18:E18" si="10">(3^3*C15-4^3*C16)/(3^3-4^3)</f>
        <v>-4.270513383</v>
      </c>
      <c r="D18" s="38">
        <f t="shared" si="10"/>
        <v>-1.052998464</v>
      </c>
      <c r="E18" s="5">
        <f t="shared" si="10"/>
        <v>0.0001130026684</v>
      </c>
      <c r="F18" s="12">
        <f t="shared" si="1"/>
        <v>38.11406723</v>
      </c>
      <c r="G18" s="16">
        <v>4.0</v>
      </c>
      <c r="H18" s="12">
        <f t="shared" si="9"/>
        <v>1.043491872</v>
      </c>
      <c r="I18" s="5">
        <f t="shared" si="3"/>
        <v>1.043491872</v>
      </c>
    </row>
    <row r="19">
      <c r="A19" s="25" t="s">
        <v>11</v>
      </c>
      <c r="B19" s="17" t="s">
        <v>85</v>
      </c>
      <c r="C19" s="39">
        <f t="shared" ref="C19:E19" si="11">(4^3*C16-5^3*C17)/(4^3-5^3)</f>
        <v>-4.279835672</v>
      </c>
      <c r="D19" s="39">
        <f t="shared" si="11"/>
        <v>-1.05571836</v>
      </c>
      <c r="E19" s="5">
        <f t="shared" si="11"/>
        <v>0.000121123558</v>
      </c>
      <c r="F19" s="12">
        <f t="shared" si="1"/>
        <v>37.07057535</v>
      </c>
      <c r="G19" s="16">
        <v>4.0</v>
      </c>
      <c r="H19" s="12">
        <f t="shared" si="9"/>
        <v>0</v>
      </c>
      <c r="I19" s="5">
        <f t="shared" si="3"/>
        <v>0</v>
      </c>
    </row>
    <row r="20">
      <c r="A20" s="15" t="s">
        <v>14</v>
      </c>
      <c r="B20" s="15" t="s">
        <v>82</v>
      </c>
      <c r="C20" s="39">
        <v>-1.91244973535791</v>
      </c>
      <c r="D20" s="36">
        <v>-0.486366727217787</v>
      </c>
      <c r="E20" s="30">
        <v>5.11826084E-4</v>
      </c>
      <c r="F20" s="12">
        <f t="shared" si="1"/>
        <v>-23.01544665</v>
      </c>
      <c r="G20" s="16">
        <v>4.0</v>
      </c>
      <c r="H20" s="12">
        <f t="shared" ref="H20:H25" si="12">F20-$F$25</f>
        <v>-10.63552852</v>
      </c>
      <c r="I20" s="5">
        <f t="shared" si="3"/>
        <v>10.63552852</v>
      </c>
    </row>
    <row r="21">
      <c r="A21" s="15" t="s">
        <v>14</v>
      </c>
      <c r="B21" s="15" t="s">
        <v>9</v>
      </c>
      <c r="C21" s="39">
        <v>-2.39316313451777</v>
      </c>
      <c r="D21" s="36">
        <v>-0.604961128800326</v>
      </c>
      <c r="E21" s="30">
        <v>4.70047233E-4</v>
      </c>
      <c r="F21" s="12">
        <f t="shared" si="1"/>
        <v>-18.74710026</v>
      </c>
      <c r="G21" s="16">
        <v>4.0</v>
      </c>
      <c r="H21" s="12">
        <f t="shared" si="12"/>
        <v>-6.367182123</v>
      </c>
      <c r="I21" s="5">
        <f t="shared" si="3"/>
        <v>6.367182123</v>
      </c>
    </row>
    <row r="22">
      <c r="A22" s="17" t="s">
        <v>14</v>
      </c>
      <c r="B22" s="15" t="s">
        <v>10</v>
      </c>
      <c r="C22" s="39">
        <v>-2.57447470798467</v>
      </c>
      <c r="D22" s="36">
        <v>-0.649040673801621</v>
      </c>
      <c r="E22" s="30">
        <v>4.53080397E-4</v>
      </c>
      <c r="F22" s="12">
        <f t="shared" si="1"/>
        <v>-15.4250152</v>
      </c>
      <c r="G22" s="16">
        <v>4.0</v>
      </c>
      <c r="H22" s="12">
        <f t="shared" si="12"/>
        <v>-3.045097062</v>
      </c>
      <c r="I22" s="5">
        <f t="shared" si="3"/>
        <v>3.045097062</v>
      </c>
    </row>
    <row r="23">
      <c r="A23" s="17" t="s">
        <v>14</v>
      </c>
      <c r="B23" s="17" t="s">
        <v>83</v>
      </c>
      <c r="C23" s="36">
        <v>-2.64895914235476</v>
      </c>
      <c r="D23" s="36">
        <v>-0.667100462217882</v>
      </c>
      <c r="E23" s="5">
        <f>-0.668567277763244- -0.669015688099912
</f>
        <v>0.0004484103367</v>
      </c>
      <c r="F23" s="12">
        <f t="shared" si="1"/>
        <v>-13.93900783</v>
      </c>
      <c r="G23" s="16">
        <v>4.0</v>
      </c>
      <c r="H23" s="12">
        <f t="shared" si="12"/>
        <v>-1.559089696</v>
      </c>
      <c r="I23" s="5">
        <f t="shared" si="3"/>
        <v>1.559089696</v>
      </c>
    </row>
    <row r="24">
      <c r="A24" s="17" t="s">
        <v>14</v>
      </c>
      <c r="B24" s="15" t="s">
        <v>84</v>
      </c>
      <c r="C24" s="37">
        <f t="shared" ref="C24:E24" si="13">(3^3*C21-4^3*C22)/(3^3-4^3)</f>
        <v>-2.706783153</v>
      </c>
      <c r="D24" s="37">
        <f t="shared" si="13"/>
        <v>-0.6812068283</v>
      </c>
      <c r="E24" s="5">
        <f t="shared" si="13"/>
        <v>0.0004406991924</v>
      </c>
      <c r="F24" s="12">
        <f t="shared" si="1"/>
        <v>-13.00079096</v>
      </c>
      <c r="G24" s="16">
        <v>4.0</v>
      </c>
      <c r="H24" s="12">
        <f t="shared" si="12"/>
        <v>-0.6208728279</v>
      </c>
      <c r="I24" s="5">
        <f t="shared" si="3"/>
        <v>0.6208728279</v>
      </c>
    </row>
    <row r="25">
      <c r="A25" s="17" t="s">
        <v>14</v>
      </c>
      <c r="B25" s="17" t="s">
        <v>85</v>
      </c>
      <c r="C25" s="37">
        <f t="shared" ref="C25:E25" si="14">(4^3*C22-5^3*C23)/(4^3-5^3)</f>
        <v>-2.727106746</v>
      </c>
      <c r="D25" s="37">
        <f t="shared" si="14"/>
        <v>-0.6860484369</v>
      </c>
      <c r="E25" s="5">
        <f t="shared" si="14"/>
        <v>0.0004435106012</v>
      </c>
      <c r="F25" s="12">
        <f t="shared" si="1"/>
        <v>-12.37991813</v>
      </c>
      <c r="G25" s="16">
        <v>4.0</v>
      </c>
      <c r="H25" s="12">
        <f t="shared" si="12"/>
        <v>0</v>
      </c>
      <c r="I25" s="5">
        <f t="shared" si="3"/>
        <v>0</v>
      </c>
    </row>
    <row r="26">
      <c r="A26" s="15" t="s">
        <v>61</v>
      </c>
      <c r="B26" s="15" t="s">
        <v>82</v>
      </c>
      <c r="C26" s="37">
        <v>-3.6958426608901203</v>
      </c>
      <c r="D26" s="36">
        <v>-0.45294301461473</v>
      </c>
      <c r="E26" s="30">
        <v>-9.60657351E-4</v>
      </c>
      <c r="F26" s="12">
        <f t="shared" si="1"/>
        <v>26.24968427</v>
      </c>
      <c r="G26" s="16">
        <v>8.0</v>
      </c>
      <c r="H26" s="12">
        <f t="shared" ref="H26:H31" si="15">F26-$F$31</f>
        <v>-17.82376451</v>
      </c>
      <c r="I26" s="5">
        <f t="shared" si="3"/>
        <v>17.82376451</v>
      </c>
    </row>
    <row r="27">
      <c r="A27" s="15" t="s">
        <v>61</v>
      </c>
      <c r="B27" s="15" t="s">
        <v>9</v>
      </c>
      <c r="C27" s="37">
        <v>-4.54852127232053</v>
      </c>
      <c r="D27" s="36">
        <v>-0.555325014853429</v>
      </c>
      <c r="E27" s="34">
        <v>-0.00115826757</v>
      </c>
      <c r="F27" s="12">
        <f t="shared" si="1"/>
        <v>37.80303007</v>
      </c>
      <c r="G27" s="16">
        <v>8.0</v>
      </c>
      <c r="H27" s="12">
        <f t="shared" si="15"/>
        <v>-6.270418721</v>
      </c>
      <c r="I27" s="5">
        <f t="shared" si="3"/>
        <v>6.270418721</v>
      </c>
    </row>
    <row r="28">
      <c r="A28" s="15" t="s">
        <v>61</v>
      </c>
      <c r="B28" s="15" t="s">
        <v>10</v>
      </c>
      <c r="C28" s="37">
        <v>-4.847345318424249</v>
      </c>
      <c r="D28" s="36">
        <v>-0.591370628714039</v>
      </c>
      <c r="E28" s="30">
        <v>-0.001314486336</v>
      </c>
      <c r="F28" s="12">
        <f t="shared" si="1"/>
        <v>41.64573988</v>
      </c>
      <c r="G28" s="16">
        <v>8.0</v>
      </c>
      <c r="H28" s="12">
        <f t="shared" si="15"/>
        <v>-2.427708911</v>
      </c>
      <c r="I28" s="5">
        <f t="shared" si="3"/>
        <v>2.427708911</v>
      </c>
    </row>
    <row r="29">
      <c r="A29" s="15" t="s">
        <v>61</v>
      </c>
      <c r="B29" s="17" t="s">
        <v>83</v>
      </c>
      <c r="C29" s="36">
        <v>-4.963883287957</v>
      </c>
      <c r="D29" s="36">
        <v>-0.605571808274925</v>
      </c>
      <c r="E29" s="5">
        <f>-0.605505682867927--0.604106026465432</f>
        <v>-0.001399656402</v>
      </c>
      <c r="F29" s="12">
        <f t="shared" si="1"/>
        <v>42.83046183</v>
      </c>
      <c r="G29" s="16">
        <v>8.0</v>
      </c>
      <c r="H29" s="12">
        <f t="shared" si="15"/>
        <v>-1.242986962</v>
      </c>
      <c r="I29" s="5">
        <f t="shared" si="3"/>
        <v>1.242986962</v>
      </c>
    </row>
    <row r="30">
      <c r="A30" s="15" t="s">
        <v>61</v>
      </c>
      <c r="B30" s="15" t="s">
        <v>84</v>
      </c>
      <c r="C30" s="37">
        <f t="shared" ref="C30:E30" si="16">(3^3*C27-4^3*C28)/(3^3-4^3)</f>
        <v>-5.065406109</v>
      </c>
      <c r="D30" s="37">
        <f t="shared" si="16"/>
        <v>-0.6176741848</v>
      </c>
      <c r="E30" s="5">
        <f t="shared" si="16"/>
        <v>-0.001428483814</v>
      </c>
      <c r="F30" s="12">
        <f t="shared" si="1"/>
        <v>44.44987947</v>
      </c>
      <c r="G30" s="16">
        <v>8.0</v>
      </c>
      <c r="H30" s="12">
        <f t="shared" si="15"/>
        <v>0.37643068</v>
      </c>
      <c r="I30" s="5">
        <f t="shared" si="3"/>
        <v>0.37643068</v>
      </c>
    </row>
    <row r="31">
      <c r="A31" s="15" t="s">
        <v>61</v>
      </c>
      <c r="B31" s="17" t="s">
        <v>85</v>
      </c>
      <c r="C31" s="36">
        <f t="shared" ref="C31:E31" si="17">(4^3*C28-5^3*C29)/(4^3-5^3)</f>
        <v>-5.086152633</v>
      </c>
      <c r="D31" s="36">
        <f t="shared" si="17"/>
        <v>-0.6204714065</v>
      </c>
      <c r="E31" s="5">
        <f t="shared" si="17"/>
        <v>-0.001489015161</v>
      </c>
      <c r="F31" s="12">
        <f t="shared" si="1"/>
        <v>44.07344879</v>
      </c>
      <c r="G31" s="16">
        <v>8.0</v>
      </c>
      <c r="H31" s="12">
        <f t="shared" si="15"/>
        <v>0</v>
      </c>
      <c r="I31" s="5">
        <f t="shared" si="3"/>
        <v>0</v>
      </c>
    </row>
    <row r="32">
      <c r="A32" s="17" t="s">
        <v>73</v>
      </c>
      <c r="B32" s="15" t="s">
        <v>82</v>
      </c>
      <c r="C32" s="36">
        <v>-4.88213661318702</v>
      </c>
      <c r="D32" s="36">
        <v>-1.1823473250676</v>
      </c>
      <c r="E32" s="30">
        <v>-0.003106841846</v>
      </c>
      <c r="F32" s="12">
        <f t="shared" si="1"/>
        <v>108.4165308</v>
      </c>
      <c r="G32" s="16">
        <v>4.0</v>
      </c>
      <c r="H32" s="12">
        <f t="shared" ref="H32:H37" si="18">F32-$F$37</f>
        <v>-14.9252318</v>
      </c>
      <c r="I32" s="5">
        <f t="shared" si="3"/>
        <v>14.9252318</v>
      </c>
    </row>
    <row r="33">
      <c r="A33" s="17" t="s">
        <v>73</v>
      </c>
      <c r="B33" s="15" t="s">
        <v>9</v>
      </c>
      <c r="C33" s="36">
        <v>-6.01034151010647</v>
      </c>
      <c r="D33" s="36">
        <v>-1.45927086970406</v>
      </c>
      <c r="E33" s="30">
        <v>-0.003336386399</v>
      </c>
      <c r="F33" s="12">
        <f t="shared" si="1"/>
        <v>122.4819228</v>
      </c>
      <c r="G33" s="16">
        <v>4.0</v>
      </c>
      <c r="H33" s="12">
        <f t="shared" si="18"/>
        <v>-0.8598398029</v>
      </c>
      <c r="I33" s="5">
        <f t="shared" si="3"/>
        <v>0.8598398029</v>
      </c>
    </row>
    <row r="34">
      <c r="A34" s="17" t="s">
        <v>73</v>
      </c>
      <c r="B34" s="15" t="s">
        <v>10</v>
      </c>
      <c r="C34" s="36">
        <v>-6.40716964914975</v>
      </c>
      <c r="D34" s="36">
        <v>-1.55782542602041</v>
      </c>
      <c r="E34" s="30">
        <v>-0.003459055606</v>
      </c>
      <c r="F34" s="12">
        <f t="shared" si="1"/>
        <v>124.5170729</v>
      </c>
      <c r="G34" s="16">
        <v>4.0</v>
      </c>
      <c r="H34" s="12">
        <f t="shared" si="18"/>
        <v>1.175310356</v>
      </c>
      <c r="I34" s="5">
        <f t="shared" si="3"/>
        <v>1.175310356</v>
      </c>
    </row>
    <row r="35">
      <c r="A35" s="17" t="s">
        <v>73</v>
      </c>
      <c r="B35" s="17" t="s">
        <v>83</v>
      </c>
      <c r="C35" s="36">
        <v>-6.5616755243889</v>
      </c>
      <c r="D35" s="36">
        <v>-1.59675406876678</v>
      </c>
      <c r="E35" s="5">
        <f> -1.59693897844699--1.59339620308599</f>
        <v>-0.003542775361</v>
      </c>
      <c r="F35" s="12">
        <f t="shared" si="1"/>
        <v>123.9435215</v>
      </c>
      <c r="G35" s="16">
        <v>4.0</v>
      </c>
      <c r="H35" s="12">
        <f t="shared" si="18"/>
        <v>0.6017589023</v>
      </c>
      <c r="I35" s="5">
        <f t="shared" si="3"/>
        <v>0.6017589023</v>
      </c>
    </row>
    <row r="36">
      <c r="A36" s="17" t="s">
        <v>73</v>
      </c>
      <c r="B36" s="15" t="s">
        <v>84</v>
      </c>
      <c r="C36" s="37">
        <f t="shared" ref="C36:E36" si="19">(3^3*C33-4^3*C34)/(3^3-4^3)</f>
        <v>-6.69674694</v>
      </c>
      <c r="D36" s="37">
        <f t="shared" si="19"/>
        <v>-1.629743616</v>
      </c>
      <c r="E36" s="5">
        <f t="shared" si="19"/>
        <v>-0.003548570973</v>
      </c>
      <c r="F36" s="12">
        <f t="shared" si="1"/>
        <v>126.0021825</v>
      </c>
      <c r="G36" s="16">
        <v>4.0</v>
      </c>
      <c r="H36" s="12">
        <f t="shared" si="18"/>
        <v>2.660419931</v>
      </c>
      <c r="I36" s="5">
        <f t="shared" si="3"/>
        <v>2.660419931</v>
      </c>
    </row>
    <row r="37">
      <c r="A37" s="17" t="s">
        <v>73</v>
      </c>
      <c r="B37" s="17" t="s">
        <v>85</v>
      </c>
      <c r="C37" s="39">
        <f t="shared" ref="C37:E37" si="20">(4^3*C34-5^3*C35)/(4^3-5^3)</f>
        <v>-6.723780049</v>
      </c>
      <c r="D37" s="39">
        <f t="shared" si="20"/>
        <v>-1.637597235</v>
      </c>
      <c r="E37" s="5">
        <f t="shared" si="20"/>
        <v>-0.003630612481</v>
      </c>
      <c r="F37" s="12">
        <f t="shared" si="1"/>
        <v>123.3417626</v>
      </c>
      <c r="G37" s="16">
        <v>4.0</v>
      </c>
      <c r="H37" s="12">
        <f t="shared" si="18"/>
        <v>0</v>
      </c>
      <c r="I37" s="5">
        <f t="shared" si="3"/>
        <v>0</v>
      </c>
    </row>
    <row r="38">
      <c r="A38" s="15" t="s">
        <v>62</v>
      </c>
      <c r="B38" s="15" t="s">
        <v>82</v>
      </c>
      <c r="C38" s="39">
        <v>-1.89635972859832</v>
      </c>
      <c r="D38" s="36">
        <v>-0.947797288645382</v>
      </c>
      <c r="E38" s="30">
        <v>-2.69664251E-4</v>
      </c>
      <c r="F38" s="12">
        <f t="shared" si="1"/>
        <v>1.71245587</v>
      </c>
      <c r="G38" s="16">
        <v>2.0</v>
      </c>
      <c r="H38" s="12">
        <f t="shared" ref="H38:H43" si="21">F38-$F$43</f>
        <v>-8.008873057</v>
      </c>
      <c r="I38" s="5">
        <f t="shared" si="3"/>
        <v>8.008873057</v>
      </c>
    </row>
    <row r="39">
      <c r="A39" s="15" t="s">
        <v>62</v>
      </c>
      <c r="B39" s="15" t="s">
        <v>9</v>
      </c>
      <c r="C39" s="39">
        <v>-2.37112840832359</v>
      </c>
      <c r="D39" s="36">
        <v>-1.18258523052659</v>
      </c>
      <c r="E39" s="30">
        <v>-4.77947336E-4</v>
      </c>
      <c r="F39" s="12">
        <f t="shared" si="1"/>
        <v>9.07614601</v>
      </c>
      <c r="G39" s="16">
        <v>2.0</v>
      </c>
      <c r="H39" s="12">
        <f t="shared" si="21"/>
        <v>-0.6451829172</v>
      </c>
      <c r="I39" s="5">
        <f t="shared" si="3"/>
        <v>0.6451829172</v>
      </c>
    </row>
    <row r="40">
      <c r="A40" s="15" t="s">
        <v>62</v>
      </c>
      <c r="B40" s="15" t="s">
        <v>10</v>
      </c>
      <c r="C40" s="39">
        <v>-2.53693609254196</v>
      </c>
      <c r="D40" s="36">
        <v>-1.26518601531817</v>
      </c>
      <c r="E40" s="30">
        <v>-5.68697816E-4</v>
      </c>
      <c r="F40" s="12">
        <f t="shared" si="1"/>
        <v>10.11008838</v>
      </c>
      <c r="G40" s="16">
        <v>2.0</v>
      </c>
      <c r="H40" s="12">
        <f t="shared" si="21"/>
        <v>0.3887594554</v>
      </c>
      <c r="I40" s="5">
        <f t="shared" si="3"/>
        <v>0.3887594554</v>
      </c>
    </row>
    <row r="41">
      <c r="A41" s="15" t="s">
        <v>62</v>
      </c>
      <c r="B41" s="17" t="s">
        <v>83</v>
      </c>
      <c r="C41" s="36">
        <v>-2.60192072122188</v>
      </c>
      <c r="D41" s="36">
        <v>-1.29780033875482</v>
      </c>
      <c r="E41" s="5">
        <f> -1.29748971003311- -1.2968712615909
</f>
        <v>-0.0006184484422</v>
      </c>
      <c r="F41" s="12">
        <f t="shared" si="1"/>
        <v>9.920373768</v>
      </c>
      <c r="G41" s="16">
        <v>2.0</v>
      </c>
      <c r="H41" s="12">
        <f t="shared" si="21"/>
        <v>0.1990448412</v>
      </c>
      <c r="I41" s="5">
        <f t="shared" si="3"/>
        <v>0.1990448412</v>
      </c>
    </row>
    <row r="42">
      <c r="A42" s="15" t="s">
        <v>62</v>
      </c>
      <c r="B42" s="15" t="s">
        <v>84</v>
      </c>
      <c r="C42" s="37">
        <f t="shared" ref="C42:E42" si="22">(3^3*C39-4^3*C40)/(3^3-4^3)</f>
        <v>-2.657930889</v>
      </c>
      <c r="D42" s="37">
        <f t="shared" si="22"/>
        <v>-1.325462264</v>
      </c>
      <c r="E42" s="5">
        <f t="shared" si="22"/>
        <v>-0.0006349211392</v>
      </c>
      <c r="F42" s="12">
        <f t="shared" si="1"/>
        <v>10.86458687</v>
      </c>
      <c r="G42" s="16">
        <v>2.0</v>
      </c>
      <c r="H42" s="12">
        <f t="shared" si="21"/>
        <v>1.143257944</v>
      </c>
      <c r="I42" s="5">
        <f t="shared" si="3"/>
        <v>1.143257944</v>
      </c>
    </row>
    <row r="43">
      <c r="A43" s="15" t="s">
        <v>62</v>
      </c>
      <c r="B43" s="17" t="s">
        <v>85</v>
      </c>
      <c r="C43" s="36">
        <f t="shared" ref="C43:E43" si="23">(4^3*C40-5^3*C41)/(4^3-5^3)</f>
        <v>-2.670101315</v>
      </c>
      <c r="D43" s="36">
        <f t="shared" si="23"/>
        <v>-1.332018645</v>
      </c>
      <c r="E43" s="5">
        <f t="shared" si="23"/>
        <v>-0.0006706458205</v>
      </c>
      <c r="F43" s="12">
        <f t="shared" si="1"/>
        <v>9.721328927</v>
      </c>
      <c r="G43" s="16">
        <v>2.0</v>
      </c>
      <c r="H43" s="12">
        <f t="shared" si="21"/>
        <v>0</v>
      </c>
      <c r="I43" s="5">
        <f t="shared" si="3"/>
        <v>0</v>
      </c>
    </row>
    <row r="44">
      <c r="A44" s="15" t="s">
        <v>63</v>
      </c>
      <c r="B44" s="15" t="s">
        <v>82</v>
      </c>
      <c r="C44" s="36">
        <v>-1.9790072692648</v>
      </c>
      <c r="D44" s="36">
        <v>-0.490778398313932</v>
      </c>
      <c r="E44" s="30">
        <v>-0.002503557173</v>
      </c>
      <c r="F44" s="12">
        <f t="shared" si="1"/>
        <v>17.00530095</v>
      </c>
      <c r="G44" s="16">
        <v>4.0</v>
      </c>
      <c r="H44" s="12">
        <f t="shared" ref="H44:H49" si="24">F44-$F$49</f>
        <v>-12.2559502</v>
      </c>
      <c r="I44" s="5">
        <f t="shared" si="3"/>
        <v>12.2559502</v>
      </c>
    </row>
    <row r="45">
      <c r="A45" s="15" t="s">
        <v>63</v>
      </c>
      <c r="B45" s="15" t="s">
        <v>9</v>
      </c>
      <c r="C45" s="36">
        <v>-2.46885838688608</v>
      </c>
      <c r="D45" s="36">
        <v>-0.610559560679747</v>
      </c>
      <c r="E45" s="30">
        <v>-0.002627760248</v>
      </c>
      <c r="F45" s="12">
        <f t="shared" si="1"/>
        <v>24.37198166</v>
      </c>
      <c r="G45" s="16">
        <v>4.0</v>
      </c>
      <c r="H45" s="12">
        <f t="shared" si="24"/>
        <v>-4.889269491</v>
      </c>
      <c r="I45" s="5">
        <f t="shared" si="3"/>
        <v>4.889269491</v>
      </c>
    </row>
    <row r="46">
      <c r="A46" s="15" t="s">
        <v>63</v>
      </c>
      <c r="B46" s="15" t="s">
        <v>10</v>
      </c>
      <c r="C46" s="36">
        <v>-2.64270755656546</v>
      </c>
      <c r="D46" s="36">
        <v>-0.652925709823327</v>
      </c>
      <c r="E46" s="30">
        <v>-0.002701579837</v>
      </c>
      <c r="F46" s="12">
        <f t="shared" si="1"/>
        <v>27.44371916</v>
      </c>
      <c r="G46" s="16">
        <v>4.0</v>
      </c>
      <c r="H46" s="12">
        <f t="shared" si="24"/>
        <v>-1.817531988</v>
      </c>
      <c r="I46" s="5">
        <f t="shared" si="3"/>
        <v>1.817531988</v>
      </c>
    </row>
    <row r="47">
      <c r="A47" s="15" t="s">
        <v>63</v>
      </c>
      <c r="B47" s="17" t="s">
        <v>83</v>
      </c>
      <c r="C47" s="36">
        <v>-2.711210265086</v>
      </c>
      <c r="D47" s="36">
        <v>-0.669769929701265</v>
      </c>
      <c r="E47" s="5">
        <f> -0.66955633411538- -0.666798388026377
</f>
        <v>-0.002757946089</v>
      </c>
      <c r="F47" s="12">
        <f t="shared" si="1"/>
        <v>28.33067477</v>
      </c>
      <c r="G47" s="16">
        <v>4.0</v>
      </c>
      <c r="H47" s="12">
        <f t="shared" si="24"/>
        <v>-0.930576378</v>
      </c>
      <c r="I47" s="5">
        <f t="shared" si="3"/>
        <v>0.930576378</v>
      </c>
    </row>
    <row r="48">
      <c r="A48" s="15" t="s">
        <v>63</v>
      </c>
      <c r="B48" s="15" t="s">
        <v>84</v>
      </c>
      <c r="C48" s="37">
        <f t="shared" ref="C48:E48" si="25">(3^3*C45-4^3*C46)/(3^3-4^3)</f>
        <v>-2.769570464</v>
      </c>
      <c r="D48" s="37">
        <f t="shared" si="25"/>
        <v>-0.6838415484</v>
      </c>
      <c r="E48" s="5">
        <f t="shared" si="25"/>
        <v>-0.002755448186</v>
      </c>
      <c r="F48" s="12">
        <f t="shared" si="1"/>
        <v>29.68525734</v>
      </c>
      <c r="G48" s="16">
        <v>4.0</v>
      </c>
      <c r="H48" s="12">
        <f t="shared" si="24"/>
        <v>0.4240061894</v>
      </c>
      <c r="I48" s="5">
        <f t="shared" si="3"/>
        <v>0.4240061894</v>
      </c>
    </row>
    <row r="49">
      <c r="A49" s="15" t="s">
        <v>63</v>
      </c>
      <c r="B49" s="17" t="s">
        <v>85</v>
      </c>
      <c r="C49" s="39">
        <f t="shared" ref="C49:E49" si="26">(4^3*C46-5^3*C47)/(4^3-5^3)</f>
        <v>-2.783081959</v>
      </c>
      <c r="D49" s="39">
        <f t="shared" si="26"/>
        <v>-0.6874425538</v>
      </c>
      <c r="E49" s="5">
        <f t="shared" si="26"/>
        <v>-0.002817084452</v>
      </c>
      <c r="F49" s="12">
        <f t="shared" si="1"/>
        <v>29.26125115</v>
      </c>
      <c r="G49" s="16">
        <v>4.0</v>
      </c>
      <c r="H49" s="12">
        <f t="shared" si="24"/>
        <v>0</v>
      </c>
      <c r="I49" s="5">
        <f t="shared" si="3"/>
        <v>0</v>
      </c>
    </row>
    <row r="50">
      <c r="A50" s="15" t="s">
        <v>65</v>
      </c>
      <c r="B50" s="15" t="s">
        <v>82</v>
      </c>
      <c r="C50" s="39">
        <v>-2.34934963206377</v>
      </c>
      <c r="D50" s="36">
        <v>-1.17228468861652</v>
      </c>
      <c r="E50" s="30">
        <v>-0.001337990245</v>
      </c>
      <c r="F50" s="12">
        <f t="shared" si="1"/>
        <v>9.788172917</v>
      </c>
      <c r="G50" s="16">
        <v>2.0</v>
      </c>
      <c r="H50" s="12">
        <f t="shared" ref="H50:H55" si="27">F50-$F$55</f>
        <v>-13.09568342</v>
      </c>
      <c r="I50" s="5">
        <f t="shared" si="3"/>
        <v>13.09568342</v>
      </c>
    </row>
    <row r="51">
      <c r="A51" s="15" t="s">
        <v>65</v>
      </c>
      <c r="B51" s="15" t="s">
        <v>9</v>
      </c>
      <c r="C51" s="39">
        <v>-2.8972887702682</v>
      </c>
      <c r="D51" s="36">
        <v>-1.44232877609548</v>
      </c>
      <c r="E51" s="30">
        <v>-0.001787326651</v>
      </c>
      <c r="F51" s="12">
        <f t="shared" si="1"/>
        <v>21.27425765</v>
      </c>
      <c r="G51" s="16">
        <v>2.0</v>
      </c>
      <c r="H51" s="12">
        <f t="shared" si="27"/>
        <v>-1.609598685</v>
      </c>
      <c r="I51" s="5">
        <f t="shared" si="3"/>
        <v>1.609598685</v>
      </c>
    </row>
    <row r="52">
      <c r="A52" s="15" t="s">
        <v>65</v>
      </c>
      <c r="B52" s="15" t="s">
        <v>10</v>
      </c>
      <c r="C52" s="39">
        <v>-3.09063960262064</v>
      </c>
      <c r="D52" s="36">
        <v>-1.53842201116645</v>
      </c>
      <c r="E52" s="30">
        <v>-0.001901672523</v>
      </c>
      <c r="F52" s="12">
        <f t="shared" si="1"/>
        <v>23.10298923</v>
      </c>
      <c r="G52" s="16">
        <v>2.0</v>
      </c>
      <c r="H52" s="12">
        <f t="shared" si="27"/>
        <v>0.2191328937</v>
      </c>
      <c r="I52" s="5">
        <f t="shared" si="3"/>
        <v>0.2191328937</v>
      </c>
    </row>
    <row r="53">
      <c r="A53" s="15" t="s">
        <v>65</v>
      </c>
      <c r="B53" s="17" t="s">
        <v>83</v>
      </c>
      <c r="C53" s="40">
        <v>-3.16576239135813</v>
      </c>
      <c r="D53" s="40">
        <v>-1.57605758775049</v>
      </c>
      <c r="E53" s="5">
        <f> -1.57533927489791--1.57340415024993</f>
        <v>-0.001935124648</v>
      </c>
      <c r="F53" s="12">
        <f t="shared" si="1"/>
        <v>22.99605238</v>
      </c>
      <c r="G53" s="16">
        <v>2.0</v>
      </c>
      <c r="H53" s="12">
        <f t="shared" si="27"/>
        <v>0.1121960416</v>
      </c>
      <c r="I53" s="5">
        <f t="shared" si="3"/>
        <v>0.1121960416</v>
      </c>
    </row>
    <row r="54">
      <c r="A54" s="15" t="s">
        <v>65</v>
      </c>
      <c r="B54" s="15" t="s">
        <v>84</v>
      </c>
      <c r="C54" s="38">
        <f t="shared" ref="C54:E54" si="28">(3^3*C51-4^3*C52)/(3^3-4^3)</f>
        <v>-3.231733453</v>
      </c>
      <c r="D54" s="38">
        <f t="shared" si="28"/>
        <v>-1.608544102</v>
      </c>
      <c r="E54" s="5">
        <f t="shared" si="28"/>
        <v>-0.001985114105</v>
      </c>
      <c r="F54" s="12">
        <f t="shared" si="1"/>
        <v>24.43746903</v>
      </c>
      <c r="G54" s="16">
        <v>2.0</v>
      </c>
      <c r="H54" s="12">
        <f t="shared" si="27"/>
        <v>1.553612694</v>
      </c>
      <c r="I54" s="5">
        <f t="shared" si="3"/>
        <v>1.553612694</v>
      </c>
    </row>
    <row r="55">
      <c r="A55" s="15" t="s">
        <v>65</v>
      </c>
      <c r="B55" s="17" t="s">
        <v>85</v>
      </c>
      <c r="C55" s="39">
        <f t="shared" ref="C55:E55" si="29">(4^3*C52-5^3*C53)/(4^3-5^3)</f>
        <v>-3.244579743</v>
      </c>
      <c r="D55" s="39">
        <f t="shared" si="29"/>
        <v>-1.615544094</v>
      </c>
      <c r="E55" s="5">
        <f t="shared" si="29"/>
        <v>-0.001970221959</v>
      </c>
      <c r="F55" s="12">
        <f t="shared" si="1"/>
        <v>22.88385634</v>
      </c>
      <c r="G55" s="16">
        <v>2.0</v>
      </c>
      <c r="H55" s="12">
        <f t="shared" si="27"/>
        <v>0</v>
      </c>
      <c r="I55" s="5">
        <f t="shared" si="3"/>
        <v>0</v>
      </c>
    </row>
    <row r="56">
      <c r="A56" s="17" t="s">
        <v>66</v>
      </c>
      <c r="B56" s="15" t="s">
        <v>82</v>
      </c>
      <c r="C56" s="39">
        <v>-2.93773889804483</v>
      </c>
      <c r="D56" s="36">
        <v>-0.729877519884317</v>
      </c>
      <c r="E56" s="30">
        <v>-0.001511459545</v>
      </c>
      <c r="F56" s="12">
        <f t="shared" si="1"/>
        <v>15.93327778</v>
      </c>
      <c r="G56" s="16">
        <v>4.0</v>
      </c>
      <c r="H56" s="12">
        <f t="shared" ref="H56:H61" si="30">F56-$F$61</f>
        <v>-18.06581297</v>
      </c>
      <c r="I56" s="5">
        <f t="shared" si="3"/>
        <v>18.06581297</v>
      </c>
    </row>
    <row r="57">
      <c r="A57" s="15" t="s">
        <v>66</v>
      </c>
      <c r="B57" s="15" t="s">
        <v>9</v>
      </c>
      <c r="C57" s="39">
        <v>-3.58971937963919</v>
      </c>
      <c r="D57" s="36">
        <v>-0.888135435798372</v>
      </c>
      <c r="E57" s="30">
        <v>-0.001471401186</v>
      </c>
      <c r="F57" s="12">
        <f t="shared" si="1"/>
        <v>28.26563494</v>
      </c>
      <c r="G57" s="16">
        <v>4.0</v>
      </c>
      <c r="H57" s="12">
        <f t="shared" si="30"/>
        <v>-5.73345582</v>
      </c>
      <c r="I57" s="5">
        <f t="shared" si="3"/>
        <v>5.73345582</v>
      </c>
    </row>
    <row r="58">
      <c r="A58" s="15" t="s">
        <v>66</v>
      </c>
      <c r="B58" s="15" t="s">
        <v>10</v>
      </c>
      <c r="C58" s="39">
        <v>-3.81762614749914</v>
      </c>
      <c r="D58" s="36">
        <v>-0.943763718628894</v>
      </c>
      <c r="E58" s="30">
        <v>-0.001490857446</v>
      </c>
      <c r="F58" s="12">
        <f t="shared" si="1"/>
        <v>31.85696553</v>
      </c>
      <c r="G58" s="16">
        <v>4.0</v>
      </c>
      <c r="H58" s="12">
        <f t="shared" si="30"/>
        <v>-2.142125227</v>
      </c>
      <c r="I58" s="5">
        <f t="shared" si="3"/>
        <v>2.142125227</v>
      </c>
    </row>
    <row r="59">
      <c r="A59" s="15" t="s">
        <v>66</v>
      </c>
      <c r="B59" s="17" t="s">
        <v>83</v>
      </c>
      <c r="C59" s="36">
        <v>-3.9053372781672</v>
      </c>
      <c r="D59" s="36">
        <v>-0.965329398685142</v>
      </c>
      <c r="E59" s="5">
        <f> -0.96438769319108- -0.962860782914675</f>
        <v>-0.001526910276</v>
      </c>
      <c r="F59" s="12">
        <f t="shared" si="1"/>
        <v>32.90232264</v>
      </c>
      <c r="G59" s="16">
        <v>4.0</v>
      </c>
      <c r="H59" s="12">
        <f t="shared" si="30"/>
        <v>-1.096768116</v>
      </c>
      <c r="I59" s="5">
        <f t="shared" si="3"/>
        <v>1.096768116</v>
      </c>
    </row>
    <row r="60">
      <c r="A60" s="15" t="s">
        <v>66</v>
      </c>
      <c r="B60" s="15" t="s">
        <v>84</v>
      </c>
      <c r="C60" s="37">
        <f t="shared" ref="C60:E60" si="31">(3^3*C57-4^3*C58)/(3^3-4^3)</f>
        <v>-3.983936492</v>
      </c>
      <c r="D60" s="37">
        <f t="shared" si="31"/>
        <v>-0.9843573304</v>
      </c>
      <c r="E60" s="5">
        <f t="shared" si="31"/>
        <v>-0.001505055257</v>
      </c>
      <c r="F60" s="12">
        <f t="shared" si="1"/>
        <v>34.47766623</v>
      </c>
      <c r="G60" s="16">
        <v>4.0</v>
      </c>
      <c r="H60" s="12">
        <f t="shared" si="30"/>
        <v>0.4785754761</v>
      </c>
      <c r="I60" s="5">
        <f t="shared" si="3"/>
        <v>0.4785754761</v>
      </c>
    </row>
    <row r="61">
      <c r="A61" s="15" t="s">
        <v>66</v>
      </c>
      <c r="B61" s="17" t="s">
        <v>85</v>
      </c>
      <c r="C61" s="36">
        <f t="shared" ref="C61:E61" si="32">(4^3*C58-5^3*C59)/(4^3-5^3)</f>
        <v>-3.997362071</v>
      </c>
      <c r="D61" s="36">
        <f t="shared" si="32"/>
        <v>-0.987955686</v>
      </c>
      <c r="E61" s="5">
        <f t="shared" si="32"/>
        <v>-0.001564736197</v>
      </c>
      <c r="F61" s="12">
        <f t="shared" si="1"/>
        <v>33.99909076</v>
      </c>
      <c r="G61" s="16">
        <v>4.0</v>
      </c>
      <c r="H61" s="12">
        <f t="shared" si="30"/>
        <v>0</v>
      </c>
      <c r="I61" s="5">
        <f t="shared" si="3"/>
        <v>0</v>
      </c>
    </row>
    <row r="62">
      <c r="A62" s="15" t="s">
        <v>15</v>
      </c>
      <c r="B62" s="15" t="s">
        <v>82</v>
      </c>
      <c r="C62" s="36">
        <v>-2.59947541306974</v>
      </c>
      <c r="D62" s="36">
        <v>-1.30528979818944</v>
      </c>
      <c r="E62" s="30">
        <v>4.16218364E-4</v>
      </c>
      <c r="F62" s="12">
        <f t="shared" si="1"/>
        <v>-15.66979795</v>
      </c>
      <c r="G62" s="16">
        <v>2.0</v>
      </c>
      <c r="H62" s="12">
        <f t="shared" ref="H62:H67" si="33">F62-$F$67</f>
        <v>-25.11619762</v>
      </c>
      <c r="I62" s="5">
        <f t="shared" si="3"/>
        <v>25.11619762</v>
      </c>
    </row>
    <row r="63">
      <c r="A63" s="15" t="s">
        <v>15</v>
      </c>
      <c r="B63" s="15" t="s">
        <v>9</v>
      </c>
      <c r="C63" s="36">
        <v>-3.15388377560603</v>
      </c>
      <c r="D63" s="36">
        <v>-1.57553201399715</v>
      </c>
      <c r="E63" s="30">
        <v>2.39349719E-4</v>
      </c>
      <c r="F63" s="12">
        <f t="shared" si="1"/>
        <v>3.07321099</v>
      </c>
      <c r="G63" s="16">
        <v>2.0</v>
      </c>
      <c r="H63" s="12">
        <f t="shared" si="33"/>
        <v>-6.373188672</v>
      </c>
      <c r="I63" s="5">
        <f t="shared" si="3"/>
        <v>6.373188672</v>
      </c>
    </row>
    <row r="64">
      <c r="A64" s="15" t="s">
        <v>15</v>
      </c>
      <c r="B64" s="15" t="s">
        <v>10</v>
      </c>
      <c r="C64" s="36">
        <v>-3.34502842501166</v>
      </c>
      <c r="D64" s="36">
        <v>-1.6697249763138</v>
      </c>
      <c r="E64" s="30">
        <v>2.13249349E-4</v>
      </c>
      <c r="F64" s="12">
        <f t="shared" si="1"/>
        <v>6.763253456</v>
      </c>
      <c r="G64" s="16">
        <v>2.0</v>
      </c>
      <c r="H64" s="12">
        <f t="shared" si="33"/>
        <v>-2.683146206</v>
      </c>
      <c r="I64" s="5">
        <f t="shared" si="3"/>
        <v>2.683146206</v>
      </c>
    </row>
    <row r="65">
      <c r="A65" s="15" t="s">
        <v>15</v>
      </c>
      <c r="B65" s="17" t="s">
        <v>83</v>
      </c>
      <c r="C65" s="36">
        <v>-3.4171400702947</v>
      </c>
      <c r="D65" s="36">
        <v>-1.70528408939292</v>
      </c>
      <c r="E65" s="5">
        <f> -1.70296980640881
- -1.70318105065692
</f>
        <v>0.0002112442481</v>
      </c>
      <c r="F65" s="12">
        <f t="shared" si="1"/>
        <v>8.072628805</v>
      </c>
      <c r="G65" s="16">
        <v>2.0</v>
      </c>
      <c r="H65" s="12">
        <f t="shared" si="33"/>
        <v>-1.373770857</v>
      </c>
      <c r="I65" s="5">
        <f t="shared" si="3"/>
        <v>1.373770857</v>
      </c>
    </row>
    <row r="66">
      <c r="A66" s="15" t="s">
        <v>15</v>
      </c>
      <c r="B66" s="15" t="s">
        <v>84</v>
      </c>
      <c r="C66" s="37">
        <f t="shared" ref="C66:E66" si="34">(3^3*C63-4^3*C64)/(3^3-4^3)</f>
        <v>-3.484512358</v>
      </c>
      <c r="D66" s="37">
        <f t="shared" si="34"/>
        <v>-1.738460381</v>
      </c>
      <c r="E66" s="5">
        <f t="shared" si="34"/>
        <v>0.0001942031331</v>
      </c>
      <c r="F66" s="12">
        <f t="shared" si="1"/>
        <v>9.455987148</v>
      </c>
      <c r="G66" s="16">
        <v>2.0</v>
      </c>
      <c r="H66" s="12">
        <f t="shared" si="33"/>
        <v>0.009587485756</v>
      </c>
      <c r="I66" s="5">
        <f t="shared" si="3"/>
        <v>0.009587485756</v>
      </c>
    </row>
    <row r="67">
      <c r="A67" s="15" t="s">
        <v>15</v>
      </c>
      <c r="B67" s="17" t="s">
        <v>85</v>
      </c>
      <c r="C67" s="37">
        <f t="shared" ref="C67:E67" si="35">(4^3*C64-5^3*C65)/(4^3-5^3)</f>
        <v>-3.49279819</v>
      </c>
      <c r="D67" s="37">
        <f t="shared" si="35"/>
        <v>-1.742592011</v>
      </c>
      <c r="E67" s="5">
        <f t="shared" si="35"/>
        <v>0.0002091405357</v>
      </c>
      <c r="F67" s="12">
        <f t="shared" si="1"/>
        <v>9.446399662</v>
      </c>
      <c r="G67" s="16">
        <v>2.0</v>
      </c>
      <c r="H67" s="12">
        <f t="shared" si="33"/>
        <v>0</v>
      </c>
      <c r="I67" s="5">
        <f t="shared" si="3"/>
        <v>0</v>
      </c>
    </row>
    <row r="68">
      <c r="A68" s="15" t="s">
        <v>16</v>
      </c>
      <c r="B68" s="15" t="s">
        <v>82</v>
      </c>
      <c r="C68" s="37">
        <v>-3.9893747897200003</v>
      </c>
      <c r="D68" s="36">
        <v>-0.999600887609921</v>
      </c>
      <c r="E68" s="30">
        <v>0.001696475308</v>
      </c>
      <c r="F68" s="12">
        <f t="shared" si="1"/>
        <v>-10.38034874</v>
      </c>
      <c r="G68" s="16">
        <v>4.0</v>
      </c>
      <c r="H68" s="12">
        <f t="shared" ref="H68:H73" si="36">F68-$F$73</f>
        <v>-37.25356737</v>
      </c>
      <c r="I68" s="5">
        <f t="shared" si="3"/>
        <v>37.25356737</v>
      </c>
    </row>
    <row r="69">
      <c r="A69" s="15" t="s">
        <v>16</v>
      </c>
      <c r="B69" s="15" t="s">
        <v>9</v>
      </c>
      <c r="C69" s="37">
        <v>-5.02612705833591</v>
      </c>
      <c r="D69" s="36">
        <v>-1.25086692455142</v>
      </c>
      <c r="E69" s="30">
        <v>0.002034795759</v>
      </c>
      <c r="F69" s="12">
        <f t="shared" si="1"/>
        <v>9.53068124</v>
      </c>
      <c r="G69" s="16">
        <v>4.0</v>
      </c>
      <c r="H69" s="12">
        <f t="shared" si="36"/>
        <v>-17.34253739</v>
      </c>
      <c r="I69" s="5">
        <f t="shared" si="3"/>
        <v>17.34253739</v>
      </c>
    </row>
    <row r="70">
      <c r="A70" s="15" t="s">
        <v>16</v>
      </c>
      <c r="B70" s="15" t="s">
        <v>10</v>
      </c>
      <c r="C70" s="37">
        <v>-5.39934351696941</v>
      </c>
      <c r="D70" s="36">
        <v>-1.34092333540067</v>
      </c>
      <c r="E70" s="30">
        <v>0.00171999253</v>
      </c>
      <c r="F70" s="12">
        <f t="shared" si="1"/>
        <v>18.88404347</v>
      </c>
      <c r="G70" s="16">
        <v>4.0</v>
      </c>
      <c r="H70" s="12">
        <f t="shared" si="36"/>
        <v>-7.989175161</v>
      </c>
      <c r="I70" s="5">
        <f t="shared" si="3"/>
        <v>7.989175161</v>
      </c>
    </row>
    <row r="71">
      <c r="A71" s="15" t="s">
        <v>16</v>
      </c>
      <c r="B71" s="17" t="s">
        <v>83</v>
      </c>
      <c r="C71" s="36">
        <v>-5.54986373352156</v>
      </c>
      <c r="D71" s="36">
        <v>-1.37735627587877</v>
      </c>
      <c r="E71" s="5">
        <f>-1.37847003728609--1.37990220061612
</f>
        <v>0.00143216333</v>
      </c>
      <c r="F71" s="12">
        <f t="shared" si="1"/>
        <v>22.78276095</v>
      </c>
      <c r="G71" s="16">
        <v>4.0</v>
      </c>
      <c r="H71" s="12">
        <f t="shared" si="36"/>
        <v>-4.090457683</v>
      </c>
      <c r="I71" s="5">
        <f t="shared" si="3"/>
        <v>4.090457683</v>
      </c>
    </row>
    <row r="72">
      <c r="A72" s="15" t="s">
        <v>16</v>
      </c>
      <c r="B72" s="15" t="s">
        <v>84</v>
      </c>
      <c r="C72" s="37">
        <f t="shared" ref="C72:E72" si="37">(3^3*C69-4^3*C70)/(3^3-4^3)</f>
        <v>-5.671690662</v>
      </c>
      <c r="D72" s="37">
        <f t="shared" si="37"/>
        <v>-1.406640176</v>
      </c>
      <c r="E72" s="5">
        <f t="shared" si="37"/>
        <v>0.001490271255</v>
      </c>
      <c r="F72" s="12">
        <f t="shared" si="1"/>
        <v>25.70946996</v>
      </c>
      <c r="G72" s="16">
        <v>4.0</v>
      </c>
      <c r="H72" s="12">
        <f t="shared" si="36"/>
        <v>-1.16374867</v>
      </c>
      <c r="I72" s="5">
        <f t="shared" si="3"/>
        <v>1.16374867</v>
      </c>
    </row>
    <row r="73">
      <c r="A73" s="15" t="s">
        <v>16</v>
      </c>
      <c r="B73" s="17" t="s">
        <v>85</v>
      </c>
      <c r="C73" s="37">
        <f t="shared" ref="C73:E73" si="38">(4^3*C70-5^3*C71)/(4^3-5^3)</f>
        <v>-5.707786584</v>
      </c>
      <c r="D73" s="37">
        <f t="shared" si="38"/>
        <v>-1.415581</v>
      </c>
      <c r="E73" s="5">
        <f t="shared" si="38"/>
        <v>0.001130178596</v>
      </c>
      <c r="F73" s="12">
        <f t="shared" si="1"/>
        <v>26.87321863</v>
      </c>
      <c r="G73" s="16">
        <v>4.0</v>
      </c>
      <c r="H73" s="12">
        <f t="shared" si="36"/>
        <v>0</v>
      </c>
      <c r="I73" s="5">
        <f t="shared" si="3"/>
        <v>0</v>
      </c>
    </row>
    <row r="74">
      <c r="A74" s="15" t="s">
        <v>17</v>
      </c>
      <c r="B74" s="15" t="s">
        <v>82</v>
      </c>
      <c r="C74" s="37">
        <v>-1.9757551505281339</v>
      </c>
      <c r="D74" s="36">
        <v>-0.994740762169363</v>
      </c>
      <c r="E74" s="30">
        <v>-6.25942544E-4</v>
      </c>
      <c r="F74" s="12">
        <f t="shared" si="1"/>
        <v>-16.37588507</v>
      </c>
      <c r="G74" s="16">
        <v>2.0</v>
      </c>
      <c r="H74" s="12">
        <f t="shared" ref="H74:H79" si="39">F74-$F$79</f>
        <v>-8.272135746</v>
      </c>
      <c r="I74" s="5">
        <f t="shared" si="3"/>
        <v>8.272135746</v>
      </c>
    </row>
    <row r="75">
      <c r="A75" s="15" t="s">
        <v>17</v>
      </c>
      <c r="B75" s="15" t="s">
        <v>9</v>
      </c>
      <c r="C75" s="37">
        <v>-2.488910618126412</v>
      </c>
      <c r="D75" s="36">
        <v>-1.24910515876209</v>
      </c>
      <c r="E75" s="30">
        <v>-2.55989832E-4</v>
      </c>
      <c r="F75" s="12">
        <f t="shared" si="1"/>
        <v>-11.53607908</v>
      </c>
      <c r="G75" s="16">
        <v>2.0</v>
      </c>
      <c r="H75" s="12">
        <f t="shared" si="39"/>
        <v>-3.432329756</v>
      </c>
      <c r="I75" s="5">
        <f t="shared" si="3"/>
        <v>3.432329756</v>
      </c>
    </row>
    <row r="76">
      <c r="A76" s="15" t="s">
        <v>17</v>
      </c>
      <c r="B76" s="15" t="s">
        <v>10</v>
      </c>
      <c r="C76" s="37">
        <v>-2.674107746826885</v>
      </c>
      <c r="D76" s="36">
        <v>-1.34113693686605</v>
      </c>
      <c r="E76" s="30">
        <v>-5.04452798E-4</v>
      </c>
      <c r="F76" s="12">
        <f t="shared" si="1"/>
        <v>-9.395642274</v>
      </c>
      <c r="G76" s="16">
        <v>2.0</v>
      </c>
      <c r="H76" s="12">
        <f t="shared" si="39"/>
        <v>-1.29189295</v>
      </c>
      <c r="I76" s="5">
        <f t="shared" si="3"/>
        <v>1.29189295</v>
      </c>
    </row>
    <row r="77">
      <c r="A77" s="15" t="s">
        <v>17</v>
      </c>
      <c r="B77" s="17" t="s">
        <v>83</v>
      </c>
      <c r="C77" s="36">
        <v>-2.74904299050047</v>
      </c>
      <c r="D77" s="36">
        <v>-1.37864957374956</v>
      </c>
      <c r="E77" s="5">
        <f>-1.38069179177426--1.37990220061612</f>
        <v>-0.0007895911581</v>
      </c>
      <c r="F77" s="12">
        <f t="shared" si="1"/>
        <v>-8.765198514</v>
      </c>
      <c r="G77" s="16">
        <v>2.0</v>
      </c>
      <c r="H77" s="12">
        <f t="shared" si="39"/>
        <v>-0.6614491902</v>
      </c>
      <c r="I77" s="5">
        <f t="shared" si="3"/>
        <v>0.6614491902</v>
      </c>
    </row>
    <row r="78">
      <c r="A78" s="15" t="s">
        <v>17</v>
      </c>
      <c r="B78" s="15" t="s">
        <v>84</v>
      </c>
      <c r="C78" s="37">
        <f t="shared" ref="C78:E78" si="40">(3^3*C75-4^3*C76)/(3^3-4^3)</f>
        <v>-2.809251598</v>
      </c>
      <c r="D78" s="37">
        <f t="shared" si="40"/>
        <v>-1.408295261</v>
      </c>
      <c r="E78" s="5">
        <f t="shared" si="40"/>
        <v>-0.000685763611</v>
      </c>
      <c r="F78" s="12">
        <f t="shared" si="1"/>
        <v>-7.833701901</v>
      </c>
      <c r="G78" s="16">
        <v>2.0</v>
      </c>
      <c r="H78" s="12">
        <f t="shared" si="39"/>
        <v>0.270047423</v>
      </c>
      <c r="I78" s="5">
        <f t="shared" si="3"/>
        <v>0.270047423</v>
      </c>
    </row>
    <row r="79">
      <c r="A79" s="15" t="s">
        <v>17</v>
      </c>
      <c r="B79" s="17" t="s">
        <v>85</v>
      </c>
      <c r="C79" s="36">
        <f t="shared" ref="C79:E79" si="41">(4^3*C76-5^3*C77)/(4^3-5^3)</f>
        <v>-2.827663574</v>
      </c>
      <c r="D79" s="36">
        <f t="shared" si="41"/>
        <v>-1.418007094</v>
      </c>
      <c r="E79" s="5">
        <f t="shared" si="41"/>
        <v>-0.001088752716</v>
      </c>
      <c r="F79" s="12">
        <f t="shared" si="1"/>
        <v>-8.103749324</v>
      </c>
      <c r="G79" s="16">
        <v>2.0</v>
      </c>
      <c r="H79" s="12">
        <f t="shared" si="39"/>
        <v>0</v>
      </c>
      <c r="I79" s="5">
        <f t="shared" si="3"/>
        <v>0</v>
      </c>
    </row>
    <row r="80">
      <c r="A80" s="15" t="s">
        <v>67</v>
      </c>
      <c r="B80" s="15" t="s">
        <v>82</v>
      </c>
      <c r="C80" s="36">
        <v>-1.71374040616788</v>
      </c>
      <c r="D80" s="36">
        <v>-0.839030007005055</v>
      </c>
      <c r="E80" s="30">
        <v>-1.87072687E-4</v>
      </c>
      <c r="F80" s="12">
        <f t="shared" si="1"/>
        <v>47.33059414</v>
      </c>
      <c r="G80" s="16">
        <v>2.0</v>
      </c>
      <c r="H80" s="12">
        <f t="shared" ref="H80:H85" si="42">F80-$F$85</f>
        <v>-1.123395535</v>
      </c>
      <c r="I80" s="5">
        <f t="shared" si="3"/>
        <v>1.123395535</v>
      </c>
    </row>
    <row r="81">
      <c r="A81" s="15" t="s">
        <v>67</v>
      </c>
      <c r="B81" s="15" t="s">
        <v>9</v>
      </c>
      <c r="C81" s="36">
        <v>-2.08036971621278</v>
      </c>
      <c r="D81" s="36">
        <v>-1.02232476159804</v>
      </c>
      <c r="E81" s="30">
        <v>-1.69869736E-4</v>
      </c>
      <c r="F81" s="12">
        <f t="shared" si="1"/>
        <v>47.33767637</v>
      </c>
      <c r="G81" s="16">
        <v>2.0</v>
      </c>
      <c r="H81" s="12">
        <f t="shared" si="42"/>
        <v>-1.116313305</v>
      </c>
      <c r="I81" s="5">
        <f t="shared" si="3"/>
        <v>1.116313305</v>
      </c>
    </row>
    <row r="82">
      <c r="A82" s="15" t="s">
        <v>67</v>
      </c>
      <c r="B82" s="15" t="s">
        <v>10</v>
      </c>
      <c r="C82" s="36">
        <v>-2.21095801988081</v>
      </c>
      <c r="D82" s="36">
        <v>-1.0871837382392</v>
      </c>
      <c r="E82" s="30">
        <v>-1.79809939E-4</v>
      </c>
      <c r="F82" s="12">
        <f t="shared" si="1"/>
        <v>48.50632685</v>
      </c>
      <c r="G82" s="16">
        <v>2.0</v>
      </c>
      <c r="H82" s="12">
        <f t="shared" si="42"/>
        <v>0.05233716697</v>
      </c>
      <c r="I82" s="5">
        <f t="shared" si="3"/>
        <v>0.05233716697</v>
      </c>
    </row>
    <row r="83">
      <c r="A83" s="15" t="s">
        <v>67</v>
      </c>
      <c r="B83" s="17" t="s">
        <v>83</v>
      </c>
      <c r="C83" s="36">
        <v>-2.2615970104232</v>
      </c>
      <c r="D83" s="36">
        <v>-1.11252098927598</v>
      </c>
      <c r="E83" s="5">
        <f>-1.1119707018749--1.11178286404595
</f>
        <v>-0.000187837829</v>
      </c>
      <c r="F83" s="12">
        <f t="shared" si="1"/>
        <v>48.48078631</v>
      </c>
      <c r="G83" s="16">
        <v>2.0</v>
      </c>
      <c r="H83" s="12">
        <f t="shared" si="42"/>
        <v>0.02679662949</v>
      </c>
      <c r="I83" s="5">
        <f t="shared" si="3"/>
        <v>0.02679662949</v>
      </c>
    </row>
    <row r="84">
      <c r="A84" s="15" t="s">
        <v>67</v>
      </c>
      <c r="B84" s="15" t="s">
        <v>84</v>
      </c>
      <c r="C84" s="37">
        <f t="shared" ref="C84:E84" si="43">(3^3*C81-4^3*C82)/(3^3-4^3)</f>
        <v>-2.306252187</v>
      </c>
      <c r="D84" s="37">
        <f t="shared" si="43"/>
        <v>-1.134513262</v>
      </c>
      <c r="E84" s="5">
        <f t="shared" si="43"/>
        <v>-0.0001870636006</v>
      </c>
      <c r="F84" s="12">
        <f t="shared" si="1"/>
        <v>49.35912584</v>
      </c>
      <c r="G84" s="16">
        <v>2.0</v>
      </c>
      <c r="H84" s="12">
        <f t="shared" si="42"/>
        <v>0.9051361599</v>
      </c>
      <c r="I84" s="5">
        <f t="shared" si="3"/>
        <v>0.9051361599</v>
      </c>
    </row>
    <row r="85">
      <c r="A85" s="15" t="s">
        <v>67</v>
      </c>
      <c r="B85" s="17" t="s">
        <v>85</v>
      </c>
      <c r="C85" s="36">
        <f t="shared" ref="C85:E85" si="44">(4^3*C82-5^3*C83)/(4^3-5^3)</f>
        <v>-2.314726443</v>
      </c>
      <c r="D85" s="36">
        <f t="shared" si="44"/>
        <v>-1.139104335</v>
      </c>
      <c r="E85" s="5">
        <f t="shared" si="44"/>
        <v>-0.0001962605332</v>
      </c>
      <c r="F85" s="12">
        <f t="shared" si="1"/>
        <v>48.45398968</v>
      </c>
      <c r="G85" s="16">
        <v>2.0</v>
      </c>
      <c r="H85" s="12">
        <f t="shared" si="42"/>
        <v>0</v>
      </c>
      <c r="I85" s="5">
        <f t="shared" si="3"/>
        <v>0</v>
      </c>
    </row>
    <row r="86">
      <c r="A86" s="17" t="s">
        <v>76</v>
      </c>
      <c r="B86" s="33" t="s">
        <v>82</v>
      </c>
      <c r="C86" s="36">
        <v>-4.92820134642708</v>
      </c>
      <c r="D86" s="36">
        <v>-1.1969800670807</v>
      </c>
      <c r="E86" s="30">
        <v>-0.003450590408</v>
      </c>
      <c r="F86" s="12">
        <f t="shared" si="1"/>
        <v>101.1365178</v>
      </c>
      <c r="G86" s="1">
        <v>4.0</v>
      </c>
      <c r="H86" s="12">
        <f t="shared" ref="H86:H91" si="45">F86-$F$91</f>
        <v>-14.05155771</v>
      </c>
      <c r="I86" s="5">
        <f t="shared" si="3"/>
        <v>14.05155771</v>
      </c>
    </row>
    <row r="87">
      <c r="A87" s="17" t="s">
        <v>76</v>
      </c>
      <c r="B87" s="33" t="s">
        <v>9</v>
      </c>
      <c r="C87" s="36">
        <v>-6.0867210847463</v>
      </c>
      <c r="D87" s="36">
        <v>-1.48233117973326</v>
      </c>
      <c r="E87" s="30">
        <v>-0.003696394021</v>
      </c>
      <c r="F87" s="12">
        <f t="shared" si="1"/>
        <v>113.0159221</v>
      </c>
      <c r="G87" s="1">
        <v>4.0</v>
      </c>
      <c r="H87" s="12">
        <f t="shared" si="45"/>
        <v>-2.17215335</v>
      </c>
      <c r="I87" s="5">
        <f t="shared" si="3"/>
        <v>2.17215335</v>
      </c>
    </row>
    <row r="88">
      <c r="A88" s="17" t="s">
        <v>76</v>
      </c>
      <c r="B88" s="25" t="s">
        <v>10</v>
      </c>
      <c r="C88" s="36">
        <v>-6.49921369573179</v>
      </c>
      <c r="D88" s="36">
        <v>-1.58474363350576</v>
      </c>
      <c r="E88" s="30">
        <v>-0.003861604023</v>
      </c>
      <c r="F88" s="12">
        <f t="shared" si="1"/>
        <v>115.3156211</v>
      </c>
      <c r="G88" s="1">
        <v>4.0</v>
      </c>
      <c r="H88" s="12">
        <f t="shared" si="45"/>
        <v>0.1275456659</v>
      </c>
      <c r="I88" s="5">
        <f t="shared" si="3"/>
        <v>0.1275456659</v>
      </c>
    </row>
    <row r="89">
      <c r="A89" s="17" t="s">
        <v>76</v>
      </c>
      <c r="B89" s="17" t="s">
        <v>83</v>
      </c>
      <c r="C89" s="36">
        <v>-6.66191686139166</v>
      </c>
      <c r="D89" s="36">
        <v>-1.62553369665425</v>
      </c>
      <c r="E89" s="5">
        <f> -1.6264108327434--1.62245866381794
</f>
        <v>-0.003952168925</v>
      </c>
      <c r="F89" s="12">
        <f t="shared" si="1"/>
        <v>115.2533788</v>
      </c>
      <c r="G89" s="1">
        <v>4.0</v>
      </c>
      <c r="H89" s="12">
        <f t="shared" si="45"/>
        <v>0.06530338094</v>
      </c>
      <c r="I89" s="5">
        <f t="shared" si="3"/>
        <v>0.06530338094</v>
      </c>
    </row>
    <row r="90">
      <c r="A90" s="17" t="s">
        <v>76</v>
      </c>
      <c r="B90" s="33" t="s">
        <v>84</v>
      </c>
      <c r="C90" s="37">
        <f t="shared" ref="C90:E90" si="46">(3^3*C87-4^3*C88)/(3^3-4^3)</f>
        <v>-6.800221817</v>
      </c>
      <c r="D90" s="37">
        <f t="shared" si="46"/>
        <v>-1.659477046</v>
      </c>
      <c r="E90" s="5">
        <f t="shared" si="46"/>
        <v>-0.003982162673</v>
      </c>
      <c r="F90" s="12">
        <f t="shared" si="1"/>
        <v>116.9937799</v>
      </c>
      <c r="G90" s="1">
        <v>4.0</v>
      </c>
      <c r="H90" s="12">
        <f t="shared" si="45"/>
        <v>1.805704407</v>
      </c>
      <c r="I90" s="5">
        <f t="shared" si="3"/>
        <v>1.805704407</v>
      </c>
    </row>
    <row r="91">
      <c r="A91" s="17" t="s">
        <v>76</v>
      </c>
      <c r="B91" s="17" t="s">
        <v>85</v>
      </c>
      <c r="C91" s="39">
        <f t="shared" ref="C91:E91" si="47">(4^3*C88-5^3*C89)/(4^3-5^3)</f>
        <v>-6.832621822</v>
      </c>
      <c r="D91" s="39">
        <f t="shared" si="47"/>
        <v>-1.668329828</v>
      </c>
      <c r="E91" s="5">
        <f t="shared" si="47"/>
        <v>-0.00404718784</v>
      </c>
      <c r="F91" s="12">
        <f t="shared" si="1"/>
        <v>115.1880755</v>
      </c>
      <c r="G91" s="1">
        <v>4.0</v>
      </c>
      <c r="H91" s="12">
        <f t="shared" si="45"/>
        <v>0</v>
      </c>
      <c r="I91" s="5">
        <f t="shared" si="3"/>
        <v>0</v>
      </c>
    </row>
    <row r="92">
      <c r="A92" s="15" t="s">
        <v>70</v>
      </c>
      <c r="B92" s="15" t="s">
        <v>82</v>
      </c>
      <c r="C92" s="39">
        <v>-1.28568698924832</v>
      </c>
      <c r="D92" s="36">
        <v>-0.655686943388684</v>
      </c>
      <c r="E92" s="30">
        <v>-6.80663809E-4</v>
      </c>
      <c r="F92" s="12">
        <f t="shared" si="1"/>
        <v>-31.9333919</v>
      </c>
      <c r="G92" s="1">
        <v>2.0</v>
      </c>
      <c r="H92" s="12">
        <f t="shared" ref="H92:H97" si="48">F92-$F$97</f>
        <v>-25.54579046</v>
      </c>
      <c r="I92" s="5">
        <f t="shared" si="3"/>
        <v>25.54579046</v>
      </c>
    </row>
    <row r="93">
      <c r="A93" s="15" t="s">
        <v>70</v>
      </c>
      <c r="B93" s="15" t="s">
        <v>9</v>
      </c>
      <c r="C93" s="39">
        <v>-1.61768684409248</v>
      </c>
      <c r="D93" s="36">
        <v>-0.817137525446543</v>
      </c>
      <c r="E93" s="30">
        <v>-0.001139801798</v>
      </c>
      <c r="F93" s="12">
        <f t="shared" si="1"/>
        <v>-18.78361886</v>
      </c>
      <c r="G93" s="1">
        <v>2.0</v>
      </c>
      <c r="H93" s="12">
        <f t="shared" si="48"/>
        <v>-12.39601742</v>
      </c>
      <c r="I93" s="5">
        <f t="shared" si="3"/>
        <v>12.39601742</v>
      </c>
    </row>
    <row r="94">
      <c r="A94" s="15" t="s">
        <v>70</v>
      </c>
      <c r="B94" s="15" t="s">
        <v>10</v>
      </c>
      <c r="C94" s="39">
        <v>-1.73515466637127</v>
      </c>
      <c r="D94" s="36">
        <v>-0.873749579777351</v>
      </c>
      <c r="E94" s="30">
        <v>-0.001506044215</v>
      </c>
      <c r="F94" s="12">
        <f t="shared" si="1"/>
        <v>-12.25111434</v>
      </c>
      <c r="G94" s="1">
        <v>2.0</v>
      </c>
      <c r="H94" s="12">
        <f t="shared" si="48"/>
        <v>-5.8635129</v>
      </c>
      <c r="I94" s="5">
        <f t="shared" si="3"/>
        <v>5.8635129</v>
      </c>
    </row>
    <row r="95">
      <c r="A95" s="15" t="s">
        <v>70</v>
      </c>
      <c r="B95" s="17" t="s">
        <v>83</v>
      </c>
      <c r="C95" s="36">
        <v>-1.78107709557701</v>
      </c>
      <c r="D95" s="36">
        <v>-0.89586577392018</v>
      </c>
      <c r="E95" s="5">
        <f>-0.895214552309638--0.893463681175148</f>
        <v>-0.001750871134</v>
      </c>
      <c r="F95" s="12">
        <f t="shared" si="1"/>
        <v>-9.389720045</v>
      </c>
      <c r="G95" s="1">
        <v>2.0</v>
      </c>
      <c r="H95" s="12">
        <f t="shared" si="48"/>
        <v>-3.002118605</v>
      </c>
      <c r="I95" s="5">
        <f t="shared" si="3"/>
        <v>3.002118605</v>
      </c>
    </row>
    <row r="96">
      <c r="A96" s="15" t="s">
        <v>70</v>
      </c>
      <c r="B96" s="15" t="s">
        <v>84</v>
      </c>
      <c r="C96" s="37">
        <f t="shared" ref="C96:E96" si="49">(3^3*C93-4^3*C94)/(3^3-4^3)</f>
        <v>-1.820874429</v>
      </c>
      <c r="D96" s="37">
        <f t="shared" si="49"/>
        <v>-0.9150610789</v>
      </c>
      <c r="E96" s="5">
        <f t="shared" si="49"/>
        <v>-0.001773302195</v>
      </c>
      <c r="F96" s="12">
        <f t="shared" si="1"/>
        <v>-7.484151585</v>
      </c>
      <c r="G96" s="1">
        <v>2.0</v>
      </c>
      <c r="H96" s="12">
        <f t="shared" si="48"/>
        <v>-1.096550144</v>
      </c>
      <c r="I96" s="5">
        <f t="shared" si="3"/>
        <v>1.096550144</v>
      </c>
    </row>
    <row r="97">
      <c r="A97" s="15" t="s">
        <v>70</v>
      </c>
      <c r="B97" s="17" t="s">
        <v>85</v>
      </c>
      <c r="C97" s="37">
        <f t="shared" ref="C97:E97" si="50">(4^3*C94-5^3*C95)/(4^3-5^3)</f>
        <v>-1.829258005</v>
      </c>
      <c r="D97" s="37">
        <f t="shared" si="50"/>
        <v>-0.9190696497</v>
      </c>
      <c r="E97" s="5">
        <f t="shared" si="50"/>
        <v>-0.002007738722</v>
      </c>
      <c r="F97" s="12">
        <f t="shared" si="1"/>
        <v>-6.387601441</v>
      </c>
      <c r="G97" s="1">
        <v>2.0</v>
      </c>
      <c r="H97" s="12">
        <f t="shared" si="48"/>
        <v>0</v>
      </c>
      <c r="I97" s="5">
        <f t="shared" si="3"/>
        <v>0</v>
      </c>
    </row>
    <row r="99">
      <c r="A99" s="1" t="s">
        <v>89</v>
      </c>
      <c r="H99" s="12">
        <f t="shared" ref="H99:I99" si="51">AVERAGE(H6,H12,H18,H24,H30,H36,H42,H48,H54,H60,H66,H72,H78,H84,H90,H96)</f>
        <v>0.4959252145</v>
      </c>
      <c r="I99" s="5">
        <f t="shared" si="51"/>
        <v>0.8560716698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90</v>
      </c>
      <c r="B1" s="1">
        <v>111.0</v>
      </c>
      <c r="C1" s="1">
        <v>222.0</v>
      </c>
      <c r="D1" s="1">
        <v>333.0</v>
      </c>
      <c r="E1" s="1" t="s">
        <v>91</v>
      </c>
      <c r="F1" s="1" t="s">
        <v>4</v>
      </c>
      <c r="G1" s="1" t="s">
        <v>1</v>
      </c>
      <c r="H1" s="1" t="s">
        <v>92</v>
      </c>
      <c r="I1" s="1">
        <v>111.0</v>
      </c>
      <c r="J1" s="1">
        <v>222.0</v>
      </c>
      <c r="K1" s="1">
        <v>333.0</v>
      </c>
      <c r="L1" s="1" t="s">
        <v>91</v>
      </c>
      <c r="M1" s="1" t="s">
        <v>93</v>
      </c>
      <c r="P1" s="1" t="s">
        <v>94</v>
      </c>
      <c r="T1" s="1" t="s">
        <v>95</v>
      </c>
      <c r="U1" s="1" t="s">
        <v>96</v>
      </c>
      <c r="V1" s="1" t="s">
        <v>97</v>
      </c>
      <c r="W1" s="1" t="s">
        <v>98</v>
      </c>
    </row>
    <row r="2">
      <c r="A2" s="1" t="s">
        <v>99</v>
      </c>
      <c r="B2" s="1">
        <v>-224.958234016327</v>
      </c>
      <c r="F2" s="1">
        <v>-56.20621333212</v>
      </c>
      <c r="G2" s="1">
        <v>4.0</v>
      </c>
      <c r="I2" s="5">
        <f t="shared" ref="I2:I15" si="1">-(B2/G2-F2)*2600</f>
        <v>86.6974471</v>
      </c>
      <c r="T2" s="1" t="s">
        <v>100</v>
      </c>
      <c r="U2" s="1">
        <v>-0.203221918709115</v>
      </c>
      <c r="V2" s="1">
        <v>-0.203217404463295</v>
      </c>
      <c r="W2" s="41">
        <f t="shared" ref="W2:W4" si="2">(U2-V2)*627.51</f>
        <v>-0.002832734394</v>
      </c>
    </row>
    <row r="3">
      <c r="A3" s="1" t="s">
        <v>101</v>
      </c>
      <c r="B3" s="1">
        <v>-225.010656669759</v>
      </c>
      <c r="F3" s="1">
        <v>-56.2194767482619</v>
      </c>
      <c r="G3" s="1">
        <v>4.0</v>
      </c>
      <c r="I3" s="5">
        <f t="shared" si="1"/>
        <v>86.28728986</v>
      </c>
      <c r="T3" s="1" t="s">
        <v>102</v>
      </c>
      <c r="U3" s="1">
        <v>-0.203391360912417</v>
      </c>
      <c r="V3" s="1">
        <v>-0.203386658599191</v>
      </c>
      <c r="W3" s="41">
        <f t="shared" si="2"/>
        <v>-0.002950748572</v>
      </c>
    </row>
    <row r="4">
      <c r="A4" s="1" t="s">
        <v>103</v>
      </c>
      <c r="B4" s="1">
        <v>-225.024817864892</v>
      </c>
      <c r="F4" s="1">
        <v>-56.2230059225732</v>
      </c>
      <c r="G4" s="1">
        <v>4.0</v>
      </c>
      <c r="I4" s="5">
        <f t="shared" si="1"/>
        <v>86.31621349</v>
      </c>
      <c r="T4" s="1" t="s">
        <v>104</v>
      </c>
      <c r="U4" s="1">
        <v>-0.203552088805445</v>
      </c>
      <c r="V4" s="1">
        <v>-0.203547253941228</v>
      </c>
      <c r="W4" s="41">
        <f t="shared" si="2"/>
        <v>-0.003033925645</v>
      </c>
    </row>
    <row r="5">
      <c r="A5" s="1" t="s">
        <v>105</v>
      </c>
      <c r="B5" s="1">
        <v>-224.960801156917</v>
      </c>
      <c r="F5" s="1">
        <v>-56.2063736499779</v>
      </c>
      <c r="G5" s="1">
        <v>4.0</v>
      </c>
      <c r="I5" s="5">
        <f t="shared" si="1"/>
        <v>87.94926205</v>
      </c>
      <c r="O5" s="1" t="s">
        <v>106</v>
      </c>
    </row>
    <row r="6">
      <c r="A6" s="1" t="s">
        <v>107</v>
      </c>
      <c r="B6" s="1">
        <v>-224.960810630441</v>
      </c>
      <c r="F6" s="1">
        <v>-56.2064138803088</v>
      </c>
      <c r="G6" s="1">
        <v>4.0</v>
      </c>
      <c r="I6" s="5">
        <f t="shared" si="1"/>
        <v>87.85082098</v>
      </c>
    </row>
    <row r="7">
      <c r="A7" s="1" t="s">
        <v>108</v>
      </c>
      <c r="B7" s="1">
        <v>-224.960799598281</v>
      </c>
      <c r="F7" s="1">
        <v>-56.2064795819028</v>
      </c>
      <c r="G7" s="1">
        <v>4.0</v>
      </c>
      <c r="I7" s="5">
        <f t="shared" si="1"/>
        <v>87.67282594</v>
      </c>
    </row>
    <row r="8">
      <c r="A8" s="1" t="s">
        <v>109</v>
      </c>
      <c r="B8" s="1">
        <v>-224.960859856441</v>
      </c>
      <c r="F8" s="1">
        <v>-56.2065550128772</v>
      </c>
      <c r="G8" s="1">
        <v>4.0</v>
      </c>
      <c r="I8" s="5">
        <f t="shared" si="1"/>
        <v>87.51587321</v>
      </c>
    </row>
    <row r="9">
      <c r="A9" s="1" t="s">
        <v>110</v>
      </c>
      <c r="B9" s="1">
        <v>-224.961052168315</v>
      </c>
      <c r="F9" s="1">
        <v>-56.2066212549824</v>
      </c>
      <c r="G9" s="1">
        <v>4.0</v>
      </c>
      <c r="I9" s="5">
        <f t="shared" si="1"/>
        <v>87.46864645</v>
      </c>
    </row>
    <row r="10">
      <c r="A10" s="1" t="s">
        <v>111</v>
      </c>
      <c r="B10" s="1">
        <v>-224.96124282159</v>
      </c>
      <c r="F10" s="1">
        <v>-56.2066762852512</v>
      </c>
      <c r="G10" s="1">
        <v>4.0</v>
      </c>
      <c r="I10" s="5">
        <f t="shared" si="1"/>
        <v>87.44949238</v>
      </c>
    </row>
    <row r="11">
      <c r="A11" s="1" t="s">
        <v>112</v>
      </c>
      <c r="B11" s="1">
        <v>-224.961399962619</v>
      </c>
      <c r="F11" s="1">
        <v>-56.2067246535476</v>
      </c>
      <c r="G11" s="1">
        <v>4.0</v>
      </c>
      <c r="I11" s="5">
        <f t="shared" si="1"/>
        <v>87.42587648</v>
      </c>
    </row>
    <row r="12">
      <c r="A12" s="1" t="s">
        <v>113</v>
      </c>
      <c r="B12" s="1">
        <v>-224.961603265846</v>
      </c>
      <c r="F12" s="1">
        <v>-56.2067629627685</v>
      </c>
      <c r="G12" s="1">
        <v>4.0</v>
      </c>
      <c r="I12" s="5">
        <f t="shared" si="1"/>
        <v>87.4584196</v>
      </c>
    </row>
    <row r="13">
      <c r="A13" s="1" t="s">
        <v>114</v>
      </c>
      <c r="B13" s="1">
        <v>-224.961661157982</v>
      </c>
      <c r="F13" s="1">
        <v>-56.2067889888445</v>
      </c>
      <c r="G13" s="1">
        <v>4.0</v>
      </c>
      <c r="I13" s="5">
        <f t="shared" si="1"/>
        <v>87.42838169</v>
      </c>
    </row>
    <row r="14">
      <c r="A14" s="1" t="s">
        <v>115</v>
      </c>
      <c r="B14" s="1">
        <v>-224.961597804748</v>
      </c>
      <c r="F14" s="1">
        <v>-56.2068037539253</v>
      </c>
      <c r="G14" s="1">
        <v>4.0</v>
      </c>
      <c r="I14" s="5">
        <f t="shared" si="1"/>
        <v>87.34881288</v>
      </c>
    </row>
    <row r="15">
      <c r="A15" s="1" t="s">
        <v>116</v>
      </c>
      <c r="B15" s="1">
        <v>-224.961516429141</v>
      </c>
      <c r="F15" s="1">
        <v>-56.2068096866547</v>
      </c>
      <c r="G15" s="1">
        <v>4.0</v>
      </c>
      <c r="I15" s="5">
        <f t="shared" si="1"/>
        <v>87.28049364</v>
      </c>
    </row>
    <row r="16">
      <c r="A16" s="1" t="s">
        <v>117</v>
      </c>
      <c r="B16" s="13">
        <v>-224.937660348024</v>
      </c>
      <c r="C16" s="13">
        <v>-224.834553411942</v>
      </c>
      <c r="F16" s="1">
        <v>-56.2007320188899</v>
      </c>
      <c r="G16" s="1">
        <v>4.0</v>
      </c>
      <c r="I16" s="5">
        <f t="shared" ref="I16:I19" si="3">-(B16/$G16-F16)*2600</f>
        <v>87.5759771</v>
      </c>
      <c r="J16" s="5">
        <f t="shared" ref="J16:J19" si="4">-(C16/$G16-$F16)*2600</f>
        <v>20.55646865</v>
      </c>
    </row>
    <row r="17">
      <c r="A17" s="1" t="s">
        <v>118</v>
      </c>
      <c r="B17" s="13">
        <v>-225.00974159875</v>
      </c>
      <c r="C17" s="13">
        <v>-224.906899796645</v>
      </c>
      <c r="F17" s="1">
        <v>-56.2190849149733</v>
      </c>
      <c r="G17" s="1">
        <v>4.0</v>
      </c>
      <c r="I17" s="5">
        <f t="shared" si="3"/>
        <v>86.71126026</v>
      </c>
      <c r="J17" s="5">
        <f t="shared" si="4"/>
        <v>19.86408889</v>
      </c>
    </row>
    <row r="18">
      <c r="A18" s="1" t="s">
        <v>119</v>
      </c>
      <c r="B18" s="13">
        <v>-225.024516282378</v>
      </c>
      <c r="C18" s="13">
        <v>-224.92186528826</v>
      </c>
      <c r="F18" s="1">
        <v>-56.2229315875447</v>
      </c>
      <c r="G18" s="1">
        <v>4.0</v>
      </c>
      <c r="I18" s="5">
        <f t="shared" si="3"/>
        <v>86.31345593</v>
      </c>
      <c r="J18" s="5">
        <f t="shared" si="4"/>
        <v>19.59030975</v>
      </c>
    </row>
    <row r="19">
      <c r="A19" s="1" t="s">
        <v>120</v>
      </c>
      <c r="B19" s="1">
        <v>-225.028048290218</v>
      </c>
      <c r="C19" s="1">
        <v>-224.925395396286</v>
      </c>
      <c r="F19" s="1">
        <v>-56.223827983551</v>
      </c>
      <c r="G19" s="1">
        <v>4.0</v>
      </c>
      <c r="I19" s="5">
        <f t="shared" si="3"/>
        <v>86.27863141</v>
      </c>
      <c r="J19" s="5">
        <f t="shared" si="4"/>
        <v>19.55425035</v>
      </c>
    </row>
    <row r="21">
      <c r="A21" s="1" t="s">
        <v>121</v>
      </c>
      <c r="B21" s="1">
        <v>111.0</v>
      </c>
      <c r="C21" s="1">
        <v>222.0</v>
      </c>
      <c r="D21" s="1">
        <v>333.0</v>
      </c>
      <c r="E21" s="1" t="s">
        <v>91</v>
      </c>
      <c r="F21" s="1" t="s">
        <v>4</v>
      </c>
      <c r="G21" s="1" t="s">
        <v>1</v>
      </c>
      <c r="I21" s="1">
        <v>111.0</v>
      </c>
      <c r="J21" s="1">
        <v>222.0</v>
      </c>
      <c r="K21" s="1">
        <v>333.0</v>
      </c>
      <c r="L21" s="1" t="s">
        <v>91</v>
      </c>
    </row>
    <row r="22">
      <c r="A22" s="1" t="s">
        <v>99</v>
      </c>
      <c r="B22" s="1">
        <v>-0.805949018892738</v>
      </c>
      <c r="F22" s="1">
        <v>-0.202600129623405</v>
      </c>
      <c r="G22" s="1">
        <v>4.0</v>
      </c>
      <c r="I22" s="5">
        <f t="shared" ref="I22:I35" si="5">-(B22/G22-F22)*2600</f>
        <v>-2.893474741</v>
      </c>
    </row>
    <row r="23">
      <c r="A23" s="1" t="s">
        <v>101</v>
      </c>
      <c r="B23" s="1">
        <v>-0.963917222563634</v>
      </c>
      <c r="F23" s="1">
        <v>-0.240730031204014</v>
      </c>
      <c r="G23" s="1">
        <v>4.0</v>
      </c>
      <c r="I23" s="5">
        <f t="shared" si="5"/>
        <v>0.6481135359</v>
      </c>
    </row>
    <row r="24">
      <c r="A24" s="1" t="s">
        <v>103</v>
      </c>
      <c r="B24" s="1">
        <v>-1.02115114736239</v>
      </c>
      <c r="F24" s="1">
        <v>-0.254868351371575</v>
      </c>
      <c r="G24" s="1">
        <v>4.0</v>
      </c>
      <c r="I24" s="5">
        <f t="shared" si="5"/>
        <v>1.090532219</v>
      </c>
    </row>
    <row r="25">
      <c r="A25" s="1" t="s">
        <v>105</v>
      </c>
      <c r="B25" s="1">
        <v>-0.816529155165664</v>
      </c>
      <c r="F25" s="1">
        <v>-0.203217404463295</v>
      </c>
      <c r="G25" s="1">
        <v>4.0</v>
      </c>
      <c r="I25" s="5">
        <f t="shared" si="5"/>
        <v>2.378699253</v>
      </c>
      <c r="M25" s="42">
        <v>1.05617749E9</v>
      </c>
    </row>
    <row r="26">
      <c r="A26" s="1" t="s">
        <v>107</v>
      </c>
      <c r="B26" s="1">
        <v>-0.816761285651384</v>
      </c>
      <c r="F26" s="1">
        <v>-0.203386658599191</v>
      </c>
      <c r="G26" s="1">
        <v>4.0</v>
      </c>
      <c r="I26" s="5">
        <f t="shared" si="5"/>
        <v>2.089523316</v>
      </c>
      <c r="M26" s="42">
        <v>3.9188409E8</v>
      </c>
    </row>
    <row r="27">
      <c r="A27" s="1" t="s">
        <v>108</v>
      </c>
      <c r="B27" s="1">
        <v>-0.816915869662766</v>
      </c>
      <c r="F27" s="1">
        <v>-0.203547253941228</v>
      </c>
      <c r="G27" s="1">
        <v>4.0</v>
      </c>
      <c r="I27" s="5">
        <f t="shared" si="5"/>
        <v>1.772455034</v>
      </c>
      <c r="M27" s="42">
        <v>1.72958745E8</v>
      </c>
    </row>
    <row r="28">
      <c r="A28" s="1" t="s">
        <v>109</v>
      </c>
      <c r="B28" s="1">
        <v>-0.817003900190098</v>
      </c>
      <c r="F28" s="1">
        <v>-0.20364615455878</v>
      </c>
      <c r="G28" s="1">
        <v>4.0</v>
      </c>
      <c r="I28" s="5">
        <f t="shared" si="5"/>
        <v>1.572533271</v>
      </c>
    </row>
    <row r="29">
      <c r="A29" s="1" t="s">
        <v>110</v>
      </c>
      <c r="B29" s="1">
        <v>-0.816995135085155</v>
      </c>
      <c r="F29" s="1">
        <v>-0.203693112605775</v>
      </c>
      <c r="G29" s="1">
        <v>4.0</v>
      </c>
      <c r="I29" s="5">
        <f t="shared" si="5"/>
        <v>1.44474503</v>
      </c>
    </row>
    <row r="30">
      <c r="A30" s="1" t="s">
        <v>111</v>
      </c>
      <c r="B30" s="1">
        <v>-0.816991609413586</v>
      </c>
      <c r="F30" s="1">
        <v>-0.203711354212329</v>
      </c>
      <c r="G30" s="1">
        <v>4.0</v>
      </c>
      <c r="I30" s="5">
        <f t="shared" si="5"/>
        <v>1.395025167</v>
      </c>
      <c r="M30" s="1">
        <v>6.52294402107246E7</v>
      </c>
    </row>
    <row r="31">
      <c r="A31" s="1" t="s">
        <v>112</v>
      </c>
      <c r="B31" s="1">
        <v>-0.817052718343427</v>
      </c>
      <c r="F31" s="1">
        <v>-0.203722390996066</v>
      </c>
      <c r="G31" s="1">
        <v>4.0</v>
      </c>
      <c r="I31" s="5">
        <f t="shared" si="5"/>
        <v>1.406050333</v>
      </c>
      <c r="M31" s="1">
        <v>6.24204595049117E7</v>
      </c>
    </row>
    <row r="32">
      <c r="A32" s="1" t="s">
        <v>113</v>
      </c>
      <c r="B32" s="1">
        <v>-0.817319237992596</v>
      </c>
      <c r="F32" s="1">
        <v>-0.2037493331738</v>
      </c>
      <c r="G32" s="1">
        <v>4.0</v>
      </c>
      <c r="I32" s="5">
        <f t="shared" si="5"/>
        <v>1.509238443</v>
      </c>
    </row>
    <row r="33">
      <c r="A33" s="1" t="s">
        <v>114</v>
      </c>
      <c r="B33" s="1">
        <v>-0.817711422925264</v>
      </c>
      <c r="F33" s="1">
        <v>-0.203800379149899</v>
      </c>
      <c r="G33" s="1">
        <v>4.0</v>
      </c>
      <c r="I33" s="5">
        <f t="shared" si="5"/>
        <v>1.631439112</v>
      </c>
    </row>
    <row r="34">
      <c r="A34" s="1" t="s">
        <v>115</v>
      </c>
      <c r="B34" s="1">
        <v>-0.817962478983282</v>
      </c>
      <c r="F34" s="1">
        <v>-0.203872527464856</v>
      </c>
      <c r="G34" s="1">
        <v>4.0</v>
      </c>
      <c r="I34" s="5">
        <f t="shared" si="5"/>
        <v>1.607039931</v>
      </c>
    </row>
    <row r="35">
      <c r="A35" s="1" t="s">
        <v>116</v>
      </c>
      <c r="B35" s="1">
        <v>-0.818174355965177</v>
      </c>
      <c r="F35" s="1">
        <v>-0.203959400149209</v>
      </c>
      <c r="G35" s="1">
        <v>4.0</v>
      </c>
      <c r="I35" s="5">
        <f t="shared" si="5"/>
        <v>1.518890989</v>
      </c>
      <c r="M35" s="1">
        <v>6.25150488456075E7</v>
      </c>
    </row>
    <row r="36">
      <c r="A36" s="1" t="s">
        <v>117</v>
      </c>
      <c r="B36" s="13">
        <v>-0.754041864804927</v>
      </c>
      <c r="C36" s="13">
        <v>-0.789644901523996</v>
      </c>
      <c r="F36" s="1">
        <v>-0.191270510234618</v>
      </c>
      <c r="G36" s="1">
        <v>4.0</v>
      </c>
      <c r="I36" s="5">
        <f t="shared" ref="I36:J36" si="6">-(B36/$G36-$F36)*2600</f>
        <v>-7.176114487</v>
      </c>
      <c r="J36" s="5">
        <f t="shared" si="6"/>
        <v>15.96585938</v>
      </c>
    </row>
    <row r="37">
      <c r="A37" s="1" t="s">
        <v>118</v>
      </c>
      <c r="B37" s="13">
        <v>-0.947040217151385</v>
      </c>
      <c r="C37" s="13">
        <v>-0.989808151130972</v>
      </c>
      <c r="F37" s="1">
        <v>-0.237831167988841</v>
      </c>
      <c r="G37" s="1">
        <v>4.0</v>
      </c>
      <c r="I37" s="5">
        <f t="shared" ref="I37:I41" si="7">-(B37/G37-F37)*2600</f>
        <v>-2.784895623</v>
      </c>
      <c r="J37" s="5">
        <f t="shared" ref="J37:J41" si="8">-(C37/$G37-$F37)*2600</f>
        <v>25.01426146</v>
      </c>
      <c r="V37" s="1" t="s">
        <v>3</v>
      </c>
      <c r="W37" s="1" t="s">
        <v>4</v>
      </c>
    </row>
    <row r="38">
      <c r="A38" s="1" t="s">
        <v>119</v>
      </c>
      <c r="B38" s="13">
        <v>-1.01105517574126</v>
      </c>
      <c r="C38" s="13">
        <v>-1.05445006004928</v>
      </c>
      <c r="F38" s="1">
        <v>-0.253028869255651</v>
      </c>
      <c r="G38" s="1">
        <v>4.0</v>
      </c>
      <c r="I38" s="5">
        <f t="shared" si="7"/>
        <v>-0.6891958329</v>
      </c>
      <c r="J38" s="5">
        <f t="shared" si="8"/>
        <v>27.51747897</v>
      </c>
      <c r="T38" s="1" t="s">
        <v>117</v>
      </c>
      <c r="U38" s="5">
        <v>0.125</v>
      </c>
      <c r="V38" s="5">
        <v>48.05470006453432</v>
      </c>
      <c r="W38" s="5">
        <v>46.083883729598845</v>
      </c>
    </row>
    <row r="39">
      <c r="A39" s="1" t="s">
        <v>120</v>
      </c>
      <c r="B39" s="1">
        <v>-1.0351167910559</v>
      </c>
      <c r="C39" s="1">
        <v>-1.07848307296817</v>
      </c>
      <c r="F39" s="1">
        <v>-0.258729159577449</v>
      </c>
      <c r="G39" s="1">
        <v>4.0</v>
      </c>
      <c r="I39" s="5">
        <f t="shared" si="7"/>
        <v>0.130099285</v>
      </c>
      <c r="J39" s="5">
        <f t="shared" si="8"/>
        <v>28.31818253</v>
      </c>
      <c r="T39" s="1" t="s">
        <v>118</v>
      </c>
      <c r="U39" s="5">
        <v>0.037037037037037035</v>
      </c>
      <c r="V39" s="5">
        <v>17.777601044302855</v>
      </c>
      <c r="W39" s="5">
        <v>16.866605382246373</v>
      </c>
    </row>
    <row r="40">
      <c r="A40" s="1" t="s">
        <v>122</v>
      </c>
      <c r="B40" s="5">
        <f t="shared" ref="B40:C40" si="9">(3^3*B37-4^3*B38)/(3^3-4^3)</f>
        <v>-1.057768794</v>
      </c>
      <c r="C40" s="5">
        <f t="shared" si="9"/>
        <v>-1.101621183</v>
      </c>
      <c r="F40" s="5">
        <f t="shared" ref="F40:G40" si="10">(3^3*F37-4^3*F38)/(3^3-4^3)</f>
        <v>-0.2641190837</v>
      </c>
      <c r="G40" s="5">
        <f t="shared" si="10"/>
        <v>4</v>
      </c>
      <c r="I40" s="5">
        <f t="shared" si="7"/>
        <v>0.8400986083</v>
      </c>
      <c r="J40" s="5">
        <f t="shared" si="8"/>
        <v>29.3441512</v>
      </c>
      <c r="T40" s="1" t="s">
        <v>119</v>
      </c>
      <c r="U40" s="5">
        <v>0.015625</v>
      </c>
      <c r="V40" s="5">
        <v>7.735094378119733</v>
      </c>
      <c r="W40" s="5">
        <v>7.32989586031043</v>
      </c>
    </row>
    <row r="41">
      <c r="A41" s="1" t="s">
        <v>123</v>
      </c>
      <c r="B41" s="5">
        <f t="shared" ref="B41:C41" si="11">(4^3*B38-5^3*B39)/(4^3-5^3)</f>
        <v>-1.060361765</v>
      </c>
      <c r="C41" s="5">
        <f t="shared" si="11"/>
        <v>-1.103698037</v>
      </c>
      <c r="F41" s="5">
        <f>(4^3*F38-5^3*F39)/(4^3-5^3)</f>
        <v>-0.264709792</v>
      </c>
      <c r="G41" s="1">
        <v>4.0</v>
      </c>
      <c r="I41" s="5">
        <f t="shared" si="7"/>
        <v>0.9896876053</v>
      </c>
      <c r="J41" s="5">
        <f t="shared" si="8"/>
        <v>29.15826495</v>
      </c>
      <c r="T41" s="1" t="s">
        <v>120</v>
      </c>
      <c r="U41" s="5">
        <v>0.008</v>
      </c>
      <c r="V41" s="5">
        <v>3.960368321597294</v>
      </c>
      <c r="W41" s="5">
        <v>3.7529066804789477</v>
      </c>
    </row>
    <row r="42">
      <c r="T42" s="1" t="s">
        <v>122</v>
      </c>
      <c r="U42" s="5">
        <v>0.0</v>
      </c>
      <c r="V42" s="5">
        <v>0.40677870279692313</v>
      </c>
      <c r="W42" s="5">
        <v>0.3706753983571643</v>
      </c>
    </row>
    <row r="43">
      <c r="A43" s="1" t="s">
        <v>124</v>
      </c>
      <c r="B43" s="1">
        <v>111.0</v>
      </c>
      <c r="C43" s="1">
        <v>222.0</v>
      </c>
      <c r="D43" s="1">
        <v>333.0</v>
      </c>
      <c r="E43" s="1" t="s">
        <v>91</v>
      </c>
      <c r="F43" s="1" t="s">
        <v>4</v>
      </c>
      <c r="G43" s="1" t="s">
        <v>1</v>
      </c>
      <c r="I43" s="1">
        <v>111.0</v>
      </c>
      <c r="J43" s="1">
        <v>222.0</v>
      </c>
      <c r="K43" s="1">
        <v>333.0</v>
      </c>
      <c r="L43" s="1" t="s">
        <v>91</v>
      </c>
      <c r="T43" s="1" t="s">
        <v>123</v>
      </c>
      <c r="U43" s="5">
        <v>0.0</v>
      </c>
      <c r="V43" s="5">
        <v>0.0</v>
      </c>
      <c r="W43" s="5">
        <v>0.0</v>
      </c>
    </row>
    <row r="44">
      <c r="A44" s="1" t="s">
        <v>99</v>
      </c>
      <c r="B44" s="5">
        <f t="shared" ref="B44:B61" si="12">B2+B22</f>
        <v>-225.764183</v>
      </c>
      <c r="F44" s="5">
        <f t="shared" ref="F44:F61" si="13">F2+F22</f>
        <v>-56.40881346</v>
      </c>
      <c r="G44" s="1">
        <v>4.0</v>
      </c>
      <c r="I44" s="5">
        <f t="shared" ref="I44:I57" si="14">-(B44/G44-F44)*2600</f>
        <v>83.80397236</v>
      </c>
    </row>
    <row r="45">
      <c r="A45" s="1" t="s">
        <v>101</v>
      </c>
      <c r="B45" s="5">
        <f t="shared" si="12"/>
        <v>-225.9745739</v>
      </c>
      <c r="F45" s="5">
        <f t="shared" si="13"/>
        <v>-56.46020678</v>
      </c>
      <c r="G45" s="1">
        <v>4.0</v>
      </c>
      <c r="I45" s="5">
        <f t="shared" si="14"/>
        <v>86.9354034</v>
      </c>
    </row>
    <row r="46">
      <c r="A46" s="1" t="s">
        <v>103</v>
      </c>
      <c r="B46" s="5">
        <f t="shared" si="12"/>
        <v>-226.045969</v>
      </c>
      <c r="F46" s="5">
        <f t="shared" si="13"/>
        <v>-56.47787427</v>
      </c>
      <c r="G46" s="1">
        <v>4.0</v>
      </c>
      <c r="I46" s="5">
        <f t="shared" si="14"/>
        <v>87.40674571</v>
      </c>
    </row>
    <row r="47">
      <c r="A47" s="1" t="s">
        <v>105</v>
      </c>
      <c r="B47" s="5">
        <f t="shared" si="12"/>
        <v>-225.7773303</v>
      </c>
      <c r="F47" s="5">
        <f t="shared" si="13"/>
        <v>-56.40959105</v>
      </c>
      <c r="G47" s="1">
        <v>4.0</v>
      </c>
      <c r="I47" s="5">
        <f t="shared" si="14"/>
        <v>90.32796131</v>
      </c>
    </row>
    <row r="48">
      <c r="A48" s="1" t="s">
        <v>107</v>
      </c>
      <c r="B48" s="5">
        <f t="shared" si="12"/>
        <v>-225.7775719</v>
      </c>
      <c r="F48" s="5">
        <f t="shared" si="13"/>
        <v>-56.40980054</v>
      </c>
      <c r="G48" s="1">
        <v>4.0</v>
      </c>
      <c r="I48" s="5">
        <f t="shared" si="14"/>
        <v>89.9403443</v>
      </c>
      <c r="O48" s="1" t="s">
        <v>3</v>
      </c>
      <c r="P48" s="1" t="s">
        <v>4</v>
      </c>
      <c r="Q48" s="1" t="s">
        <v>7</v>
      </c>
      <c r="R48" s="1" t="s">
        <v>125</v>
      </c>
      <c r="V48" s="43" t="s">
        <v>3</v>
      </c>
      <c r="W48" s="43" t="s">
        <v>4</v>
      </c>
      <c r="X48" s="43" t="s">
        <v>7</v>
      </c>
      <c r="Y48" s="43" t="s">
        <v>125</v>
      </c>
    </row>
    <row r="49">
      <c r="A49" s="1" t="s">
        <v>108</v>
      </c>
      <c r="B49" s="5">
        <f t="shared" si="12"/>
        <v>-225.7777155</v>
      </c>
      <c r="F49" s="5">
        <f t="shared" si="13"/>
        <v>-56.41002684</v>
      </c>
      <c r="G49" s="1">
        <v>4.0</v>
      </c>
      <c r="I49" s="5">
        <f t="shared" si="14"/>
        <v>89.44528097</v>
      </c>
      <c r="M49" s="1" t="s">
        <v>117</v>
      </c>
      <c r="N49" s="5">
        <f>2^-3</f>
        <v>0.125</v>
      </c>
      <c r="O49" s="5">
        <v>-0.18851046620123174</v>
      </c>
      <c r="P49" s="1">
        <v>-0.191270510234618</v>
      </c>
      <c r="Q49" s="5">
        <f>(O49-P49)</f>
        <v>0.002760044033</v>
      </c>
      <c r="R49" s="5">
        <f t="shared" ref="R49:R54" si="15">(Q49-Q$54)*627.51</f>
        <v>1.970816335</v>
      </c>
      <c r="T49" s="43" t="s">
        <v>117</v>
      </c>
      <c r="U49" s="5">
        <v>0.125</v>
      </c>
      <c r="V49" s="44">
        <v>-0.197411225380999</v>
      </c>
      <c r="W49" s="43">
        <v>-0.191270510234618</v>
      </c>
      <c r="X49" s="5">
        <f t="shared" ref="X49:X54" si="16">V49-W49</f>
        <v>-0.006140715146</v>
      </c>
      <c r="Y49" s="5">
        <f t="shared" ref="Y49:Y54" si="17">(X49-$X$54)*627.51</f>
        <v>3.183987085</v>
      </c>
    </row>
    <row r="50">
      <c r="A50" s="1" t="s">
        <v>109</v>
      </c>
      <c r="B50" s="5">
        <f t="shared" si="12"/>
        <v>-225.7778638</v>
      </c>
      <c r="F50" s="5">
        <f t="shared" si="13"/>
        <v>-56.41020117</v>
      </c>
      <c r="G50" s="1">
        <v>4.0</v>
      </c>
      <c r="I50" s="5">
        <f t="shared" si="14"/>
        <v>89.08840648</v>
      </c>
      <c r="M50" s="1" t="s">
        <v>118</v>
      </c>
      <c r="N50" s="5">
        <f>3^-3</f>
        <v>0.03703703704</v>
      </c>
      <c r="O50" s="5">
        <v>-0.23676005428784624</v>
      </c>
      <c r="P50" s="1">
        <v>-0.237831167988841</v>
      </c>
      <c r="Q50" s="5">
        <f t="shared" ref="Q50:Q54" si="18">O50-P50</f>
        <v>0.001071113701</v>
      </c>
      <c r="R50" s="5">
        <f t="shared" si="15"/>
        <v>0.9109956621</v>
      </c>
      <c r="T50" s="43" t="s">
        <v>118</v>
      </c>
      <c r="U50" s="5">
        <v>0.037037037037037035</v>
      </c>
      <c r="V50" s="44">
        <v>-0.247452037782743</v>
      </c>
      <c r="W50" s="43">
        <v>-0.237831167988841</v>
      </c>
      <c r="X50" s="5">
        <f t="shared" si="16"/>
        <v>-0.009620869794</v>
      </c>
      <c r="Y50" s="5">
        <f t="shared" si="17"/>
        <v>1.000155242</v>
      </c>
    </row>
    <row r="51">
      <c r="A51" s="1" t="s">
        <v>110</v>
      </c>
      <c r="B51" s="5">
        <f t="shared" si="12"/>
        <v>-225.7780473</v>
      </c>
      <c r="F51" s="5">
        <f t="shared" si="13"/>
        <v>-56.41031437</v>
      </c>
      <c r="G51" s="1">
        <v>4.0</v>
      </c>
      <c r="I51" s="5">
        <f t="shared" si="14"/>
        <v>88.91339148</v>
      </c>
      <c r="M51" s="1" t="s">
        <v>119</v>
      </c>
      <c r="N51" s="5">
        <f>4^-3</f>
        <v>0.015625</v>
      </c>
      <c r="O51" s="5">
        <v>-0.252763793935315</v>
      </c>
      <c r="P51" s="1">
        <v>-0.253028869255651</v>
      </c>
      <c r="Q51" s="5">
        <f t="shared" si="18"/>
        <v>0.0002650753203</v>
      </c>
      <c r="R51" s="5">
        <f t="shared" si="15"/>
        <v>0.4051985178</v>
      </c>
      <c r="T51" s="43" t="s">
        <v>119</v>
      </c>
      <c r="U51" s="5">
        <v>0.015625</v>
      </c>
      <c r="V51" s="44">
        <v>-0.26361251501232</v>
      </c>
      <c r="W51" s="43">
        <v>-0.253028869255651</v>
      </c>
      <c r="X51" s="5">
        <f t="shared" si="16"/>
        <v>-0.01058364576</v>
      </c>
      <c r="Y51" s="5">
        <f t="shared" si="17"/>
        <v>0.3960036974</v>
      </c>
    </row>
    <row r="52">
      <c r="A52" s="1" t="s">
        <v>111</v>
      </c>
      <c r="B52" s="5">
        <f t="shared" si="12"/>
        <v>-225.7782344</v>
      </c>
      <c r="F52" s="5">
        <f t="shared" si="13"/>
        <v>-56.41038764</v>
      </c>
      <c r="G52" s="1">
        <v>4.0</v>
      </c>
      <c r="I52" s="5">
        <f t="shared" si="14"/>
        <v>88.84451755</v>
      </c>
      <c r="M52" s="1" t="s">
        <v>120</v>
      </c>
      <c r="N52" s="5">
        <f>5^-3</f>
        <v>0.008</v>
      </c>
      <c r="O52" s="5">
        <v>-0.258779197763975</v>
      </c>
      <c r="P52" s="1">
        <v>-0.258729159577449</v>
      </c>
      <c r="Q52" s="5">
        <f t="shared" si="18"/>
        <v>-0.00005003818653</v>
      </c>
      <c r="R52" s="5">
        <f t="shared" si="15"/>
        <v>0.2074616411</v>
      </c>
      <c r="T52" s="43" t="s">
        <v>120</v>
      </c>
      <c r="U52" s="5">
        <v>0.008</v>
      </c>
      <c r="V52" s="26">
        <v>-0.2696207682420425</v>
      </c>
      <c r="W52" s="43">
        <v>-0.258729159577449</v>
      </c>
      <c r="X52" s="5">
        <f t="shared" si="16"/>
        <v>-0.01089160866</v>
      </c>
      <c r="Y52" s="5">
        <f t="shared" si="17"/>
        <v>0.2027538931</v>
      </c>
    </row>
    <row r="53">
      <c r="A53" s="1" t="s">
        <v>112</v>
      </c>
      <c r="B53" s="5">
        <f t="shared" si="12"/>
        <v>-225.7784527</v>
      </c>
      <c r="F53" s="5">
        <f t="shared" si="13"/>
        <v>-56.41044704</v>
      </c>
      <c r="G53" s="1">
        <v>4.0</v>
      </c>
      <c r="I53" s="5">
        <f t="shared" si="14"/>
        <v>88.83192681</v>
      </c>
      <c r="M53" s="1" t="s">
        <v>122</v>
      </c>
      <c r="N53" s="1">
        <v>0.0</v>
      </c>
      <c r="O53" s="5">
        <v>-0.26444219854292733</v>
      </c>
      <c r="P53" s="5">
        <f>(3^3*P50-4^3*P51)/(3^3-4^3)</f>
        <v>-0.2641190837</v>
      </c>
      <c r="Q53" s="5">
        <f t="shared" si="18"/>
        <v>-0.0003231148493</v>
      </c>
      <c r="R53" s="5">
        <f t="shared" si="15"/>
        <v>0.03610330444</v>
      </c>
      <c r="T53" s="43" t="s">
        <v>122</v>
      </c>
      <c r="U53" s="43">
        <v>0.0</v>
      </c>
      <c r="V53" s="5">
        <v>-0.2754052956933627</v>
      </c>
      <c r="W53" s="5">
        <v>-0.26411908369359344</v>
      </c>
      <c r="X53" s="5">
        <f t="shared" si="16"/>
        <v>-0.011286212</v>
      </c>
      <c r="Y53" s="5">
        <f t="shared" si="17"/>
        <v>-0.04486364577</v>
      </c>
    </row>
    <row r="54">
      <c r="A54" s="1" t="s">
        <v>113</v>
      </c>
      <c r="B54" s="5">
        <f t="shared" si="12"/>
        <v>-225.7789225</v>
      </c>
      <c r="F54" s="5">
        <f t="shared" si="13"/>
        <v>-56.4105123</v>
      </c>
      <c r="G54" s="1">
        <v>4.0</v>
      </c>
      <c r="I54" s="5">
        <f t="shared" si="14"/>
        <v>88.96765805</v>
      </c>
      <c r="M54" s="1" t="s">
        <v>123</v>
      </c>
      <c r="N54" s="1">
        <v>0.0</v>
      </c>
      <c r="O54" s="5">
        <v>-0.26509044112519203</v>
      </c>
      <c r="P54" s="5">
        <f>(4^3*P51-5^3*P52)/(4^3-5^3)</f>
        <v>-0.264709792</v>
      </c>
      <c r="Q54" s="5">
        <f t="shared" si="18"/>
        <v>-0.000380649079</v>
      </c>
      <c r="R54" s="5">
        <f t="shared" si="15"/>
        <v>0</v>
      </c>
      <c r="T54" s="43" t="s">
        <v>123</v>
      </c>
      <c r="U54" s="43">
        <v>0.0</v>
      </c>
      <c r="V54" s="5">
        <v>-0.2759245093355219</v>
      </c>
      <c r="W54" s="5">
        <v>-0.26470979204622075</v>
      </c>
      <c r="X54" s="5">
        <f t="shared" si="16"/>
        <v>-0.01121471729</v>
      </c>
      <c r="Y54" s="5">
        <f t="shared" si="17"/>
        <v>0</v>
      </c>
    </row>
    <row r="55">
      <c r="A55" s="1" t="s">
        <v>114</v>
      </c>
      <c r="B55" s="5">
        <f t="shared" si="12"/>
        <v>-225.7793726</v>
      </c>
      <c r="F55" s="5">
        <f t="shared" si="13"/>
        <v>-56.41058937</v>
      </c>
      <c r="G55" s="1">
        <v>4.0</v>
      </c>
      <c r="I55" s="5">
        <f t="shared" si="14"/>
        <v>89.0598208</v>
      </c>
    </row>
    <row r="56">
      <c r="A56" s="1" t="s">
        <v>115</v>
      </c>
      <c r="B56" s="5">
        <f t="shared" si="12"/>
        <v>-225.7795603</v>
      </c>
      <c r="F56" s="5">
        <f t="shared" si="13"/>
        <v>-56.41067628</v>
      </c>
      <c r="G56" s="1">
        <v>4.0</v>
      </c>
      <c r="I56" s="5">
        <f t="shared" si="14"/>
        <v>88.95585281</v>
      </c>
    </row>
    <row r="57">
      <c r="A57" s="1" t="s">
        <v>116</v>
      </c>
      <c r="B57" s="5">
        <f t="shared" si="12"/>
        <v>-225.7796908</v>
      </c>
      <c r="F57" s="5">
        <f t="shared" si="13"/>
        <v>-56.41076909</v>
      </c>
      <c r="G57" s="1">
        <v>4.0</v>
      </c>
      <c r="I57" s="5">
        <f t="shared" si="14"/>
        <v>88.79938463</v>
      </c>
      <c r="T57" s="1">
        <v>111.0</v>
      </c>
      <c r="U57" s="1">
        <v>222.0</v>
      </c>
    </row>
    <row r="58">
      <c r="A58" s="1" t="s">
        <v>117</v>
      </c>
      <c r="B58" s="5">
        <f t="shared" si="12"/>
        <v>-225.6917022</v>
      </c>
      <c r="C58" s="5">
        <f t="shared" ref="C58:C61" si="20">C16+C36</f>
        <v>-225.6241983</v>
      </c>
      <c r="F58" s="5">
        <f t="shared" si="13"/>
        <v>-56.39200253</v>
      </c>
      <c r="G58" s="1">
        <v>4.0</v>
      </c>
      <c r="I58" s="5">
        <f t="shared" ref="I58:J58" si="19">-(B58/$G58-$F58)*2600</f>
        <v>80.39986262</v>
      </c>
      <c r="J58" s="5">
        <f t="shared" si="19"/>
        <v>36.52232803</v>
      </c>
      <c r="R58" s="1" t="s">
        <v>117</v>
      </c>
      <c r="S58" s="5">
        <v>0.125</v>
      </c>
      <c r="T58" s="5">
        <v>1.97081633493548</v>
      </c>
      <c r="U58" s="5">
        <v>3.183987084703801</v>
      </c>
    </row>
    <row r="59">
      <c r="A59" s="1" t="s">
        <v>118</v>
      </c>
      <c r="B59" s="5">
        <f t="shared" si="12"/>
        <v>-225.9567818</v>
      </c>
      <c r="C59" s="5">
        <f t="shared" si="20"/>
        <v>-225.8967079</v>
      </c>
      <c r="F59" s="5">
        <f t="shared" si="13"/>
        <v>-56.45691608</v>
      </c>
      <c r="G59" s="1">
        <v>4.0</v>
      </c>
      <c r="I59" s="5">
        <f t="shared" ref="I59:I63" si="21">-(B59/G59-F59)*2600</f>
        <v>83.92636463</v>
      </c>
      <c r="J59" s="5">
        <f t="shared" ref="J59:J63" si="22">-(C59/$G59-$F59)*2600</f>
        <v>44.87835035</v>
      </c>
      <c r="R59" s="1" t="s">
        <v>118</v>
      </c>
      <c r="S59" s="5">
        <v>0.037037037037037035</v>
      </c>
      <c r="T59" s="5">
        <v>0.9109956620564844</v>
      </c>
      <c r="U59" s="5">
        <v>1.0001552418379018</v>
      </c>
    </row>
    <row r="60">
      <c r="A60" s="1" t="s">
        <v>119</v>
      </c>
      <c r="B60" s="5">
        <f t="shared" si="12"/>
        <v>-226.0355715</v>
      </c>
      <c r="C60" s="5">
        <f t="shared" si="20"/>
        <v>-225.9763153</v>
      </c>
      <c r="F60" s="5">
        <f t="shared" si="13"/>
        <v>-56.47596046</v>
      </c>
      <c r="G60" s="1">
        <v>4.0</v>
      </c>
      <c r="I60" s="5">
        <f t="shared" si="21"/>
        <v>85.6242601</v>
      </c>
      <c r="J60" s="5">
        <f t="shared" si="22"/>
        <v>47.10778872</v>
      </c>
      <c r="R60" s="1" t="s">
        <v>119</v>
      </c>
      <c r="S60" s="5">
        <v>0.015625</v>
      </c>
      <c r="T60" s="5">
        <v>0.4051985178093038</v>
      </c>
      <c r="U60" s="5">
        <v>0.3960036974419616</v>
      </c>
    </row>
    <row r="61">
      <c r="A61" s="1" t="s">
        <v>120</v>
      </c>
      <c r="B61" s="5">
        <f t="shared" si="12"/>
        <v>-226.0631651</v>
      </c>
      <c r="C61" s="5">
        <f t="shared" si="20"/>
        <v>-226.0038785</v>
      </c>
      <c r="F61" s="5">
        <f t="shared" si="13"/>
        <v>-56.48255714</v>
      </c>
      <c r="G61" s="1">
        <v>4.0</v>
      </c>
      <c r="I61" s="5">
        <f t="shared" si="21"/>
        <v>86.40873069</v>
      </c>
      <c r="J61" s="5">
        <f t="shared" si="22"/>
        <v>47.87243288</v>
      </c>
      <c r="R61" s="1" t="s">
        <v>120</v>
      </c>
      <c r="S61" s="5">
        <v>0.008</v>
      </c>
      <c r="T61" s="5">
        <v>0.207461641118346</v>
      </c>
      <c r="U61" s="5">
        <v>0.20275389309028827</v>
      </c>
    </row>
    <row r="62">
      <c r="A62" s="1" t="s">
        <v>122</v>
      </c>
      <c r="B62" s="5">
        <f t="shared" ref="B62:C62" si="23">B40+B18</f>
        <v>-226.0822851</v>
      </c>
      <c r="C62" s="5">
        <f t="shared" si="23"/>
        <v>-226.0234865</v>
      </c>
      <c r="F62" s="5">
        <f t="shared" ref="F62:F63" si="24">F18+F40</f>
        <v>-56.48705067</v>
      </c>
      <c r="G62" s="5">
        <f t="shared" ref="G62:G63" si="25">(3^3*G59-4^3*G60)/(3^3-4^3)</f>
        <v>4</v>
      </c>
      <c r="I62" s="5">
        <f t="shared" si="21"/>
        <v>87.15355454</v>
      </c>
      <c r="J62" s="5">
        <f t="shared" si="22"/>
        <v>48.93446095</v>
      </c>
      <c r="R62" s="1" t="s">
        <v>122</v>
      </c>
      <c r="S62" s="43">
        <v>0.0</v>
      </c>
      <c r="T62" s="5">
        <v>0.03610330443975886</v>
      </c>
      <c r="U62" s="5">
        <v>-0.044863645765858794</v>
      </c>
    </row>
    <row r="63">
      <c r="A63" s="1" t="s">
        <v>123</v>
      </c>
      <c r="B63" s="5">
        <f>B41+B19</f>
        <v>-226.0884101</v>
      </c>
      <c r="C63" s="5">
        <f>C19+C41</f>
        <v>-226.0290934</v>
      </c>
      <c r="F63" s="5">
        <f t="shared" si="24"/>
        <v>-56.48853778</v>
      </c>
      <c r="G63" s="5">
        <f t="shared" si="25"/>
        <v>4</v>
      </c>
      <c r="I63" s="5">
        <f t="shared" si="21"/>
        <v>87.26831901</v>
      </c>
      <c r="J63" s="5">
        <f t="shared" si="22"/>
        <v>48.71251531</v>
      </c>
    </row>
  </sheetData>
  <conditionalFormatting sqref="I2:I19 J16:J19">
    <cfRule type="colorScale" priority="1">
      <colorScale>
        <cfvo type="min"/>
        <cfvo type="max"/>
        <color rgb="FFFFFFFF"/>
        <color rgb="FF57BB8A"/>
      </colorScale>
    </cfRule>
  </conditionalFormatting>
  <conditionalFormatting sqref="I21:I41 J36:J41">
    <cfRule type="colorScale" priority="2">
      <colorScale>
        <cfvo type="min"/>
        <cfvo type="max"/>
        <color rgb="FFFFFFFF"/>
        <color rgb="FF57BB8A"/>
      </colorScale>
    </cfRule>
  </conditionalFormatting>
  <conditionalFormatting sqref="J58:J63">
    <cfRule type="colorScale" priority="3">
      <colorScale>
        <cfvo type="min"/>
        <cfvo type="max"/>
        <color rgb="FFFFFFFF"/>
        <color rgb="FF57BB8A"/>
      </colorScale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126</v>
      </c>
      <c r="B1" s="1">
        <v>111.0</v>
      </c>
      <c r="C1" s="1">
        <v>222.0</v>
      </c>
      <c r="D1" s="1">
        <v>333.0</v>
      </c>
      <c r="E1" s="1" t="s">
        <v>91</v>
      </c>
      <c r="F1" s="1" t="s">
        <v>4</v>
      </c>
      <c r="G1" s="1" t="s">
        <v>1</v>
      </c>
      <c r="H1" s="1" t="s">
        <v>92</v>
      </c>
      <c r="I1" s="1">
        <v>111.0</v>
      </c>
      <c r="J1" s="1">
        <v>222.0</v>
      </c>
      <c r="K1" s="1">
        <v>333.0</v>
      </c>
      <c r="L1" s="1" t="s">
        <v>91</v>
      </c>
      <c r="N1" s="1" t="s">
        <v>127</v>
      </c>
      <c r="P1" s="1" t="s">
        <v>94</v>
      </c>
    </row>
    <row r="2">
      <c r="A2" s="1" t="s">
        <v>99</v>
      </c>
      <c r="B2" s="1">
        <v>-923.093427210577</v>
      </c>
      <c r="F2" s="1">
        <v>-230.727902894962</v>
      </c>
      <c r="G2" s="1">
        <v>4.0</v>
      </c>
      <c r="I2" s="5">
        <f t="shared" ref="I2:I3" si="1">-(B2/G2-F2)*2600</f>
        <v>118.18016</v>
      </c>
      <c r="Q2" s="1" t="s">
        <v>128</v>
      </c>
      <c r="R2" s="1" t="s">
        <v>129</v>
      </c>
      <c r="S2" s="1" t="s">
        <v>130</v>
      </c>
    </row>
    <row r="3">
      <c r="A3" s="1" t="s">
        <v>101</v>
      </c>
      <c r="B3" s="1">
        <v>-923.289699514695</v>
      </c>
      <c r="F3" s="1">
        <v>-230.779508677557</v>
      </c>
      <c r="G3" s="1">
        <v>4.0</v>
      </c>
      <c r="I3" s="5">
        <f t="shared" si="1"/>
        <v>111.5821229</v>
      </c>
      <c r="P3" s="1" t="s">
        <v>105</v>
      </c>
      <c r="Q3" s="1">
        <v>-230.727005252904</v>
      </c>
      <c r="R3" s="1">
        <v>-0.814031768888093</v>
      </c>
      <c r="S3" s="5">
        <f t="shared" ref="S3:S8" si="2">R3*2600</f>
        <v>-2116.482599</v>
      </c>
    </row>
    <row r="4">
      <c r="A4" s="1" t="s">
        <v>103</v>
      </c>
      <c r="G4" s="1">
        <v>4.0</v>
      </c>
      <c r="P4" s="1" t="s">
        <v>107</v>
      </c>
      <c r="Q4" s="1">
        <v>-230.726942346194</v>
      </c>
      <c r="R4" s="1">
        <v>-0.814272795045557</v>
      </c>
      <c r="S4" s="5">
        <f t="shared" si="2"/>
        <v>-2117.109267</v>
      </c>
    </row>
    <row r="5">
      <c r="A5" s="1" t="s">
        <v>105</v>
      </c>
      <c r="B5" s="1">
        <v>-923.107949599985</v>
      </c>
      <c r="F5" s="1">
        <v>-230.730494575167</v>
      </c>
      <c r="G5" s="1">
        <v>4.0</v>
      </c>
      <c r="I5" s="5">
        <f t="shared" ref="I5:I18" si="3">-(B5/G5-F5)*2600</f>
        <v>120.8813446</v>
      </c>
      <c r="N5" s="1" t="s">
        <v>131</v>
      </c>
      <c r="P5" s="1" t="s">
        <v>108</v>
      </c>
      <c r="Q5" s="1">
        <v>-230.726872394079</v>
      </c>
      <c r="R5" s="1">
        <v>-0.814521452285435</v>
      </c>
      <c r="S5" s="5">
        <f t="shared" si="2"/>
        <v>-2117.755776</v>
      </c>
    </row>
    <row r="6">
      <c r="A6" s="1" t="s">
        <v>107</v>
      </c>
      <c r="B6" s="1">
        <v>-923.109494959551</v>
      </c>
      <c r="F6" s="1">
        <v>-230.730598705075</v>
      </c>
      <c r="G6" s="1">
        <v>4.0</v>
      </c>
      <c r="I6" s="5">
        <f t="shared" si="3"/>
        <v>121.6150905</v>
      </c>
      <c r="P6" s="1" t="s">
        <v>109</v>
      </c>
      <c r="Q6" s="1">
        <v>-230.726799965368</v>
      </c>
      <c r="R6" s="1">
        <v>-0.814782295904328</v>
      </c>
      <c r="S6" s="5">
        <f t="shared" si="2"/>
        <v>-2118.433969</v>
      </c>
    </row>
    <row r="7">
      <c r="A7" s="1" t="s">
        <v>108</v>
      </c>
      <c r="B7" s="1">
        <v>-923.109452513685</v>
      </c>
      <c r="F7" s="1">
        <v>-230.730687241586</v>
      </c>
      <c r="G7" s="1">
        <v>4.0</v>
      </c>
      <c r="I7" s="5">
        <f t="shared" si="3"/>
        <v>121.3573058</v>
      </c>
      <c r="P7" s="1" t="s">
        <v>110</v>
      </c>
      <c r="Q7" s="1">
        <v>-230.726729153101</v>
      </c>
      <c r="R7" s="1">
        <v>-0.815058306175124</v>
      </c>
      <c r="S7" s="5">
        <f t="shared" si="2"/>
        <v>-2119.151596</v>
      </c>
    </row>
    <row r="8">
      <c r="A8" s="1" t="s">
        <v>109</v>
      </c>
      <c r="B8" s="1">
        <v>-923.109408651604</v>
      </c>
      <c r="F8" s="1">
        <v>-230.730755446374</v>
      </c>
      <c r="G8" s="1">
        <v>4.0</v>
      </c>
      <c r="I8" s="5">
        <f t="shared" si="3"/>
        <v>121.151463</v>
      </c>
      <c r="P8" s="1" t="s">
        <v>111</v>
      </c>
      <c r="Q8" s="1">
        <v>-230.726662545887</v>
      </c>
      <c r="R8" s="1">
        <v>-0.815349915087129</v>
      </c>
      <c r="S8" s="5">
        <f t="shared" si="2"/>
        <v>-2119.909779</v>
      </c>
    </row>
    <row r="9">
      <c r="A9" s="1" t="s">
        <v>110</v>
      </c>
      <c r="B9" s="1">
        <v>-923.10936132213</v>
      </c>
      <c r="F9" s="1">
        <v>-230.730799273037</v>
      </c>
      <c r="G9" s="1">
        <v>4.0</v>
      </c>
      <c r="I9" s="5">
        <f t="shared" si="3"/>
        <v>121.0067495</v>
      </c>
    </row>
    <row r="10">
      <c r="A10" s="1" t="s">
        <v>111</v>
      </c>
      <c r="B10" s="1">
        <v>-923.109312922771</v>
      </c>
      <c r="F10" s="1">
        <v>-230.730816591891</v>
      </c>
      <c r="G10" s="1">
        <v>4.0</v>
      </c>
      <c r="I10" s="5">
        <f t="shared" si="3"/>
        <v>120.9302609</v>
      </c>
      <c r="X10" s="1" t="s">
        <v>132</v>
      </c>
      <c r="Y10" s="1" t="s">
        <v>4</v>
      </c>
      <c r="Z10" s="1" t="s">
        <v>133</v>
      </c>
    </row>
    <row r="11">
      <c r="A11" s="1" t="s">
        <v>112</v>
      </c>
      <c r="B11" s="1">
        <v>-923.109263280887</v>
      </c>
      <c r="F11" s="1">
        <v>-230.730809151613</v>
      </c>
      <c r="G11" s="1">
        <v>4.0</v>
      </c>
      <c r="I11" s="5">
        <f t="shared" si="3"/>
        <v>120.9173384</v>
      </c>
      <c r="T11" s="5">
        <v>-0.8484540705651425</v>
      </c>
      <c r="U11" s="1">
        <v>-0.819709220040052</v>
      </c>
      <c r="V11" s="1">
        <v>-0.814031768888093</v>
      </c>
      <c r="W11" s="1" t="s">
        <v>105</v>
      </c>
      <c r="X11" s="5">
        <f t="shared" ref="X11:Z11" si="4">(T11-T$16)*627.5096</f>
        <v>0.2696087323</v>
      </c>
      <c r="Y11" s="5">
        <f t="shared" si="4"/>
        <v>1.324448404</v>
      </c>
      <c r="Z11" s="5">
        <f t="shared" si="4"/>
        <v>0.8271493941</v>
      </c>
    </row>
    <row r="12">
      <c r="A12" s="1" t="s">
        <v>113</v>
      </c>
      <c r="B12" s="1">
        <v>-923.109209225209</v>
      </c>
      <c r="F12" s="1">
        <v>-230.730784123478</v>
      </c>
      <c r="G12" s="1">
        <v>4.0</v>
      </c>
      <c r="I12" s="5">
        <f t="shared" si="3"/>
        <v>120.9472753</v>
      </c>
      <c r="T12" s="5">
        <v>-0.849271076273255</v>
      </c>
      <c r="U12" s="1">
        <v>-0.820103549611224</v>
      </c>
      <c r="V12" s="1">
        <v>-0.814272795045557</v>
      </c>
      <c r="W12" s="1" t="s">
        <v>107</v>
      </c>
      <c r="X12" s="5">
        <f t="shared" ref="X12:Z12" si="5">(T12-T$16)*627.5096</f>
        <v>-0.2430701928</v>
      </c>
      <c r="Y12" s="5">
        <f t="shared" si="5"/>
        <v>1.077002812</v>
      </c>
      <c r="Z12" s="5">
        <f t="shared" si="5"/>
        <v>0.6759031664</v>
      </c>
    </row>
    <row r="13">
      <c r="A13" s="1" t="s">
        <v>114</v>
      </c>
      <c r="B13" s="1">
        <v>-923.109161988334</v>
      </c>
      <c r="F13" s="1">
        <v>-230.730752658139</v>
      </c>
      <c r="G13" s="1">
        <v>4.0</v>
      </c>
      <c r="I13" s="5">
        <f t="shared" si="3"/>
        <v>120.9983813</v>
      </c>
      <c r="T13" s="5">
        <v>-0.84874816155055</v>
      </c>
      <c r="U13" s="1">
        <v>-0.82052373384178</v>
      </c>
      <c r="V13" s="1">
        <v>-0.814521452285435</v>
      </c>
      <c r="W13" s="1" t="s">
        <v>108</v>
      </c>
      <c r="X13" s="5">
        <f t="shared" ref="X13:Z13" si="6">(T13-T$16)*627.5096</f>
        <v>0.08506381572</v>
      </c>
      <c r="Y13" s="5">
        <f t="shared" si="6"/>
        <v>0.8133331741</v>
      </c>
      <c r="Z13" s="5">
        <f t="shared" si="6"/>
        <v>0.5198683613</v>
      </c>
    </row>
    <row r="14">
      <c r="A14" s="1" t="s">
        <v>115</v>
      </c>
      <c r="B14" s="1">
        <v>-923.109152972366</v>
      </c>
      <c r="F14" s="1">
        <v>-230.730725361635</v>
      </c>
      <c r="G14" s="1">
        <v>4.0</v>
      </c>
      <c r="I14" s="5">
        <f t="shared" si="3"/>
        <v>121.0634918</v>
      </c>
      <c r="T14" s="5">
        <v>-0.84877788016785</v>
      </c>
      <c r="U14" s="1">
        <v>-0.820959793238231</v>
      </c>
      <c r="V14" s="1">
        <v>-0.814782295904328</v>
      </c>
      <c r="W14" s="1" t="s">
        <v>109</v>
      </c>
      <c r="X14" s="5">
        <f t="shared" ref="X14:Z14" si="7">(T14-T$16)*627.5096</f>
        <v>0.06641509807</v>
      </c>
      <c r="Y14" s="5">
        <f t="shared" si="7"/>
        <v>0.5397017166</v>
      </c>
      <c r="Z14" s="5">
        <f t="shared" si="7"/>
        <v>0.3561864864</v>
      </c>
    </row>
    <row r="15">
      <c r="A15" s="1" t="s">
        <v>116</v>
      </c>
      <c r="B15" s="1">
        <v>-923.109193297353</v>
      </c>
      <c r="F15" s="1">
        <v>-230.730709060768</v>
      </c>
      <c r="G15" s="1">
        <v>4.0</v>
      </c>
      <c r="I15" s="5">
        <f t="shared" si="3"/>
        <v>121.1320853</v>
      </c>
      <c r="T15" s="5">
        <v>-0.8488262396380825</v>
      </c>
      <c r="U15" s="1">
        <v>-0.821396780313711</v>
      </c>
      <c r="V15" s="1">
        <v>-0.815058306175124</v>
      </c>
      <c r="W15" s="1" t="s">
        <v>110</v>
      </c>
      <c r="X15" s="5">
        <f t="shared" ref="X15:Z15" si="8">(T15-T$16)*627.5096</f>
        <v>0.03606906625</v>
      </c>
      <c r="Y15" s="5">
        <f t="shared" si="8"/>
        <v>0.2654881317</v>
      </c>
      <c r="Z15" s="5">
        <f t="shared" si="8"/>
        <v>0.1829873917</v>
      </c>
    </row>
    <row r="16">
      <c r="A16" s="1" t="s">
        <v>117</v>
      </c>
      <c r="B16" s="1">
        <v>-923.068244972089</v>
      </c>
      <c r="F16" s="1">
        <v>-230.722455141583</v>
      </c>
      <c r="G16" s="1">
        <v>4.0</v>
      </c>
      <c r="I16" s="5">
        <f t="shared" si="3"/>
        <v>115.9758637</v>
      </c>
      <c r="T16" s="5">
        <v>-0.8488837193423725</v>
      </c>
      <c r="U16" s="1">
        <v>-0.821819862497104</v>
      </c>
      <c r="V16" s="1">
        <v>-0.815349915087129</v>
      </c>
      <c r="W16" s="1" t="s">
        <v>111</v>
      </c>
      <c r="X16" s="5">
        <f t="shared" ref="X16:Z16" si="9">(T16-T$16)*627.5096</f>
        <v>0</v>
      </c>
      <c r="Y16" s="5">
        <f t="shared" si="9"/>
        <v>0</v>
      </c>
      <c r="Z16" s="5">
        <f t="shared" si="9"/>
        <v>0</v>
      </c>
    </row>
    <row r="17">
      <c r="A17" s="1" t="s">
        <v>118</v>
      </c>
      <c r="B17" s="1">
        <v>-923.283981713531</v>
      </c>
      <c r="F17" s="1">
        <v>-230.778002344597</v>
      </c>
      <c r="G17" s="1">
        <v>4.0</v>
      </c>
      <c r="I17" s="5">
        <f t="shared" si="3"/>
        <v>111.7820178</v>
      </c>
    </row>
    <row r="18">
      <c r="A18" s="1" t="s">
        <v>119</v>
      </c>
      <c r="B18" s="1">
        <v>-923.337617100999</v>
      </c>
      <c r="F18" s="1">
        <v>-230.791854362542</v>
      </c>
      <c r="G18" s="1">
        <v>4.0</v>
      </c>
      <c r="I18" s="5">
        <f t="shared" si="3"/>
        <v>110.629773</v>
      </c>
    </row>
    <row r="19">
      <c r="A19" s="1" t="s">
        <v>120</v>
      </c>
      <c r="B19" s="1">
        <v>-923.349377448749</v>
      </c>
      <c r="F19" s="1">
        <v>-230.794987584479</v>
      </c>
    </row>
    <row r="21">
      <c r="A21" s="1" t="s">
        <v>134</v>
      </c>
      <c r="B21" s="1">
        <v>111.0</v>
      </c>
      <c r="C21" s="1">
        <v>222.0</v>
      </c>
      <c r="D21" s="1">
        <v>333.0</v>
      </c>
      <c r="E21" s="1" t="s">
        <v>91</v>
      </c>
      <c r="F21" s="1" t="s">
        <v>4</v>
      </c>
      <c r="G21" s="1" t="s">
        <v>1</v>
      </c>
      <c r="I21" s="1">
        <v>111.0</v>
      </c>
      <c r="J21" s="1">
        <v>222.0</v>
      </c>
      <c r="K21" s="1">
        <v>333.0</v>
      </c>
      <c r="L21" s="1" t="s">
        <v>91</v>
      </c>
    </row>
    <row r="22">
      <c r="A22" s="1" t="s">
        <v>99</v>
      </c>
      <c r="B22" s="1">
        <v>-3.33927042220164</v>
      </c>
      <c r="C22" s="24"/>
      <c r="F22" s="1">
        <v>-0.815948877941047</v>
      </c>
      <c r="G22" s="1">
        <v>4.0</v>
      </c>
      <c r="I22" s="5">
        <f t="shared" ref="I22:I23" si="10">-(B22/G22-F22)*2600</f>
        <v>49.05869178</v>
      </c>
    </row>
    <row r="23">
      <c r="A23" s="1" t="s">
        <v>101</v>
      </c>
      <c r="B23" s="1">
        <v>-3.94600657980179</v>
      </c>
      <c r="F23" s="1">
        <v>-0.967431317167455</v>
      </c>
      <c r="G23" s="1">
        <v>4.0</v>
      </c>
      <c r="I23" s="5">
        <f t="shared" si="10"/>
        <v>49.58285224</v>
      </c>
    </row>
    <row r="24">
      <c r="A24" s="1" t="s">
        <v>103</v>
      </c>
      <c r="G24" s="1">
        <v>4.0</v>
      </c>
    </row>
    <row r="25">
      <c r="A25" s="1" t="s">
        <v>105</v>
      </c>
      <c r="B25" s="1">
        <v>-3.39381628226057</v>
      </c>
      <c r="C25" s="5">
        <f t="shared" ref="C25:C38" si="11">B25/4</f>
        <v>-0.8484540706</v>
      </c>
      <c r="F25" s="1">
        <v>-0.819709220040052</v>
      </c>
      <c r="G25" s="1">
        <v>4.0</v>
      </c>
      <c r="I25" s="5">
        <f t="shared" ref="I25:I41" si="12">-(B25/G25-F25)*2600</f>
        <v>74.73661137</v>
      </c>
      <c r="M25" s="42">
        <v>6.7E10</v>
      </c>
      <c r="N25" s="1" t="s">
        <v>131</v>
      </c>
    </row>
    <row r="26">
      <c r="A26" s="1" t="s">
        <v>107</v>
      </c>
      <c r="B26" s="1">
        <v>-3.39708430509302</v>
      </c>
      <c r="C26" s="5">
        <f t="shared" si="11"/>
        <v>-0.8492710763</v>
      </c>
      <c r="F26" s="1">
        <v>-0.820103549611224</v>
      </c>
      <c r="G26" s="1">
        <v>4.0</v>
      </c>
      <c r="I26" s="5">
        <f t="shared" si="12"/>
        <v>75.83556932</v>
      </c>
      <c r="M26" s="42">
        <v>2.7497186E10</v>
      </c>
    </row>
    <row r="27">
      <c r="A27" s="1" t="s">
        <v>108</v>
      </c>
      <c r="B27" s="1">
        <v>-3.3949926462022</v>
      </c>
      <c r="C27" s="5">
        <f t="shared" si="11"/>
        <v>-0.8487481616</v>
      </c>
      <c r="F27" s="1">
        <v>-0.82052373384178</v>
      </c>
      <c r="G27" s="1">
        <v>4.0</v>
      </c>
      <c r="I27" s="5">
        <f t="shared" si="12"/>
        <v>73.38351204</v>
      </c>
    </row>
    <row r="28">
      <c r="A28" s="1" t="s">
        <v>109</v>
      </c>
      <c r="B28" s="1">
        <v>-3.3951115206714</v>
      </c>
      <c r="C28" s="5">
        <f t="shared" si="11"/>
        <v>-0.8487778802</v>
      </c>
      <c r="F28" s="1">
        <v>-0.820959793238231</v>
      </c>
      <c r="G28" s="1">
        <v>4.0</v>
      </c>
      <c r="I28" s="5">
        <f t="shared" si="12"/>
        <v>72.32702602</v>
      </c>
      <c r="M28" s="42">
        <v>6.74853989E9</v>
      </c>
    </row>
    <row r="29">
      <c r="A29" s="1" t="s">
        <v>110</v>
      </c>
      <c r="B29" s="1">
        <v>-3.39530495855233</v>
      </c>
      <c r="C29" s="5">
        <f t="shared" si="11"/>
        <v>-0.8488262396</v>
      </c>
      <c r="F29" s="1">
        <v>-0.821396780313711</v>
      </c>
      <c r="G29" s="1">
        <v>4.0</v>
      </c>
      <c r="I29" s="5">
        <f t="shared" si="12"/>
        <v>71.31659424</v>
      </c>
    </row>
    <row r="30">
      <c r="A30" s="1" t="s">
        <v>111</v>
      </c>
      <c r="B30" s="1">
        <v>-3.39553487736949</v>
      </c>
      <c r="C30" s="5">
        <f t="shared" si="11"/>
        <v>-0.8488837193</v>
      </c>
      <c r="F30" s="1">
        <v>-0.821819862497104</v>
      </c>
      <c r="G30" s="1">
        <v>4.0</v>
      </c>
      <c r="I30" s="5">
        <f t="shared" si="12"/>
        <v>70.3660278</v>
      </c>
      <c r="M30" s="42">
        <v>2.3649035E9</v>
      </c>
    </row>
    <row r="31">
      <c r="A31" s="1" t="s">
        <v>112</v>
      </c>
      <c r="B31" s="1">
        <v>-3.39580354598068</v>
      </c>
      <c r="C31" s="5">
        <f t="shared" si="11"/>
        <v>-0.8489508865</v>
      </c>
      <c r="F31" s="1">
        <v>-0.822219771824778</v>
      </c>
      <c r="G31" s="1">
        <v>4.0</v>
      </c>
      <c r="I31" s="5">
        <f t="shared" si="12"/>
        <v>69.50089814</v>
      </c>
    </row>
    <row r="32">
      <c r="A32" s="1" t="s">
        <v>113</v>
      </c>
      <c r="B32" s="1">
        <v>-3.39612024319416</v>
      </c>
      <c r="C32" s="5">
        <f t="shared" si="11"/>
        <v>-0.8490300608</v>
      </c>
      <c r="F32" s="1">
        <v>-0.822594557857243</v>
      </c>
      <c r="G32" s="1">
        <v>4.0</v>
      </c>
      <c r="I32" s="5">
        <f t="shared" si="12"/>
        <v>68.73230765</v>
      </c>
      <c r="M32" s="42">
        <v>1.03998288E9</v>
      </c>
    </row>
    <row r="33">
      <c r="A33" s="1" t="s">
        <v>114</v>
      </c>
      <c r="B33" s="1">
        <v>-3.39650688693098</v>
      </c>
      <c r="C33" s="5">
        <f t="shared" si="11"/>
        <v>-0.8491267217</v>
      </c>
      <c r="F33" s="1">
        <v>-0.822947660939343</v>
      </c>
      <c r="G33" s="1">
        <v>4.0</v>
      </c>
      <c r="I33" s="5">
        <f t="shared" si="12"/>
        <v>68.06555806</v>
      </c>
    </row>
    <row r="34">
      <c r="A34" s="1" t="s">
        <v>115</v>
      </c>
      <c r="B34" s="1">
        <v>-3.39697720284118</v>
      </c>
      <c r="C34" s="5">
        <f t="shared" si="11"/>
        <v>-0.8492443007</v>
      </c>
      <c r="F34" s="1">
        <v>-0.823283656583818</v>
      </c>
      <c r="G34" s="1">
        <v>4.0</v>
      </c>
      <c r="I34" s="5">
        <f t="shared" si="12"/>
        <v>67.49767473</v>
      </c>
    </row>
    <row r="35">
      <c r="A35" s="1" t="s">
        <v>116</v>
      </c>
      <c r="B35" s="1">
        <v>-3.3975131187223</v>
      </c>
      <c r="C35" s="5">
        <f t="shared" si="11"/>
        <v>-0.8493782797</v>
      </c>
      <c r="F35" s="1">
        <v>-0.823607629810851</v>
      </c>
      <c r="G35" s="1">
        <v>4.0</v>
      </c>
      <c r="I35" s="5">
        <f t="shared" si="12"/>
        <v>67.00368966</v>
      </c>
      <c r="M35" s="42">
        <v>4.56485376E8</v>
      </c>
    </row>
    <row r="36">
      <c r="A36" s="1" t="s">
        <v>117</v>
      </c>
      <c r="B36" s="24">
        <v>-3.1914495326008954</v>
      </c>
      <c r="C36" s="5">
        <f t="shared" si="11"/>
        <v>-0.7978623832</v>
      </c>
      <c r="F36" s="1">
        <v>-0.787834570560548</v>
      </c>
      <c r="G36" s="1">
        <v>4.0</v>
      </c>
      <c r="I36" s="5">
        <f t="shared" si="12"/>
        <v>26.07231273</v>
      </c>
    </row>
    <row r="37">
      <c r="A37" s="1" t="s">
        <v>118</v>
      </c>
      <c r="B37" s="24">
        <v>-3.865876691373276</v>
      </c>
      <c r="C37" s="5">
        <f t="shared" si="11"/>
        <v>-0.9664691728</v>
      </c>
      <c r="F37" s="1">
        <v>-0.953021392567086</v>
      </c>
      <c r="G37" s="1">
        <v>4.0</v>
      </c>
      <c r="I37" s="5">
        <f t="shared" si="12"/>
        <v>34.96422872</v>
      </c>
    </row>
    <row r="38">
      <c r="A38" s="1" t="s">
        <v>119</v>
      </c>
      <c r="B38" s="24">
        <v>-4.0998072788312</v>
      </c>
      <c r="C38" s="5">
        <f t="shared" si="11"/>
        <v>-1.02495182</v>
      </c>
      <c r="F38" s="1">
        <v>-1.01082063675359</v>
      </c>
      <c r="G38" s="1">
        <v>4.0</v>
      </c>
      <c r="I38" s="5">
        <f t="shared" si="12"/>
        <v>36.74107568</v>
      </c>
    </row>
    <row r="39">
      <c r="A39" s="1" t="s">
        <v>120</v>
      </c>
      <c r="B39" s="1">
        <v>-4.1876611348898</v>
      </c>
      <c r="F39" s="1">
        <v>-1.03273072570404</v>
      </c>
      <c r="G39" s="1">
        <v>4.0</v>
      </c>
      <c r="I39" s="5">
        <f t="shared" si="12"/>
        <v>36.87985085</v>
      </c>
    </row>
    <row r="40">
      <c r="A40" s="1" t="s">
        <v>122</v>
      </c>
      <c r="B40" s="5">
        <f>(3^3*B37-4^3*B38)/(3^3-4^3)</f>
        <v>-4.270513383</v>
      </c>
      <c r="C40" s="5">
        <f>B40/4</f>
        <v>-1.067628346</v>
      </c>
      <c r="F40" s="5">
        <f>(3^3*F37-4^3*F38)/(3^3-4^3)</f>
        <v>-1.052998464</v>
      </c>
      <c r="G40" s="1">
        <v>4.0</v>
      </c>
      <c r="I40" s="5">
        <f t="shared" si="12"/>
        <v>38.03769373</v>
      </c>
      <c r="U40" s="26"/>
      <c r="V40" s="43" t="s">
        <v>3</v>
      </c>
      <c r="W40" s="43" t="s">
        <v>4</v>
      </c>
      <c r="X40" s="43" t="s">
        <v>7</v>
      </c>
      <c r="Y40" s="43" t="s">
        <v>125</v>
      </c>
    </row>
    <row r="41">
      <c r="A41" s="1" t="s">
        <v>123</v>
      </c>
      <c r="B41" s="5">
        <f>(4^3*B38-5^3*B39)/(4^3-5^3)</f>
        <v>-4.279835672</v>
      </c>
      <c r="F41" s="5">
        <f>(4^3*F38-5^3*F39)/(4^3-5^3)</f>
        <v>-1.05571836</v>
      </c>
      <c r="G41" s="1">
        <v>4.0</v>
      </c>
      <c r="I41" s="5">
        <f t="shared" si="12"/>
        <v>37.02545102</v>
      </c>
      <c r="T41" s="43" t="s">
        <v>117</v>
      </c>
      <c r="U41" s="5">
        <v>0.125</v>
      </c>
      <c r="V41" s="24">
        <v>-0.7978623831502238</v>
      </c>
      <c r="W41" s="1">
        <v>-0.787834570560548</v>
      </c>
      <c r="X41" s="5">
        <f t="shared" ref="X41:X46" si="13">V41-W41</f>
        <v>-0.01002781259</v>
      </c>
      <c r="Y41" s="5">
        <f t="shared" ref="Y41:Y46" si="14">(X41-X$46)*627.51</f>
        <v>2.643539926</v>
      </c>
    </row>
    <row r="42">
      <c r="J42" s="1">
        <v>222.0</v>
      </c>
      <c r="K42" s="1">
        <v>333.0</v>
      </c>
      <c r="T42" s="43" t="s">
        <v>118</v>
      </c>
      <c r="U42" s="5">
        <v>0.037037037037037035</v>
      </c>
      <c r="V42" s="24">
        <v>-0.966469172843319</v>
      </c>
      <c r="W42" s="1">
        <v>-0.953021392567086</v>
      </c>
      <c r="X42" s="5">
        <f t="shared" si="13"/>
        <v>-0.01344778028</v>
      </c>
      <c r="Y42" s="5">
        <f t="shared" si="14"/>
        <v>0.4974760033</v>
      </c>
    </row>
    <row r="43">
      <c r="A43" s="1" t="s">
        <v>135</v>
      </c>
      <c r="B43" s="1">
        <v>111.0</v>
      </c>
      <c r="C43" s="1">
        <v>222.0</v>
      </c>
      <c r="D43" s="1">
        <v>333.0</v>
      </c>
      <c r="E43" s="1" t="s">
        <v>91</v>
      </c>
      <c r="F43" s="1" t="s">
        <v>4</v>
      </c>
      <c r="G43" s="1" t="s">
        <v>1</v>
      </c>
      <c r="I43" s="1">
        <v>111.0</v>
      </c>
      <c r="T43" s="43" t="s">
        <v>119</v>
      </c>
      <c r="U43" s="5">
        <v>0.015625</v>
      </c>
      <c r="V43" s="24">
        <v>-1.0249518197078</v>
      </c>
      <c r="W43" s="1">
        <v>-1.01082063675359</v>
      </c>
      <c r="X43" s="5">
        <f t="shared" si="13"/>
        <v>-0.01413118295</v>
      </c>
      <c r="Y43" s="5">
        <f t="shared" si="14"/>
        <v>0.0686339888</v>
      </c>
    </row>
    <row r="44">
      <c r="A44" s="1" t="s">
        <v>99</v>
      </c>
      <c r="B44" s="5">
        <f t="shared" ref="B44:B45" si="15">B2+B22</f>
        <v>-926.4326976</v>
      </c>
      <c r="F44" s="5">
        <f t="shared" ref="F44:F45" si="16">F2+F22</f>
        <v>-231.5438518</v>
      </c>
      <c r="G44" s="1">
        <v>4.0</v>
      </c>
      <c r="I44" s="5">
        <f t="shared" ref="I44:I45" si="17">-(B44/G44-F44)*2600</f>
        <v>167.2388518</v>
      </c>
      <c r="T44" s="43" t="s">
        <v>120</v>
      </c>
      <c r="U44" s="5">
        <v>0.008</v>
      </c>
      <c r="V44" s="26">
        <v>-1.04691528372245</v>
      </c>
      <c r="W44" s="1">
        <v>-1.03273072570404</v>
      </c>
      <c r="X44" s="5">
        <f t="shared" si="13"/>
        <v>-0.01418455802</v>
      </c>
      <c r="Y44" s="5">
        <f t="shared" si="14"/>
        <v>0.03514060227</v>
      </c>
    </row>
    <row r="45">
      <c r="A45" s="1" t="s">
        <v>101</v>
      </c>
      <c r="B45" s="5">
        <f t="shared" si="15"/>
        <v>-927.2357061</v>
      </c>
      <c r="F45" s="5">
        <f t="shared" si="16"/>
        <v>-231.74694</v>
      </c>
      <c r="G45" s="1">
        <v>4.0</v>
      </c>
      <c r="I45" s="5">
        <f t="shared" si="17"/>
        <v>161.1649751</v>
      </c>
      <c r="T45" s="43" t="s">
        <v>122</v>
      </c>
      <c r="U45" s="43">
        <v>0.0</v>
      </c>
      <c r="V45" s="5">
        <v>-1.067628345798097</v>
      </c>
      <c r="W45" s="5">
        <f>(3^3*W42-4^3*W43)/(3^3-4^3)</f>
        <v>-1.052998464</v>
      </c>
      <c r="X45" s="5">
        <f t="shared" si="13"/>
        <v>-0.01462988221</v>
      </c>
      <c r="Y45" s="5">
        <f t="shared" si="14"/>
        <v>-0.2443047785</v>
      </c>
    </row>
    <row r="46">
      <c r="A46" s="1" t="s">
        <v>103</v>
      </c>
      <c r="G46" s="1">
        <v>4.0</v>
      </c>
      <c r="T46" s="43" t="s">
        <v>123</v>
      </c>
      <c r="U46" s="43">
        <v>0.0</v>
      </c>
      <c r="V46" s="5">
        <v>-1.0699589180984765</v>
      </c>
      <c r="W46" s="5">
        <f>(4^3*W43-5^3*W44)/(4^3-5^3)</f>
        <v>-1.05571836</v>
      </c>
      <c r="X46" s="5">
        <f t="shared" si="13"/>
        <v>-0.01424055809</v>
      </c>
      <c r="Y46" s="5">
        <f t="shared" si="14"/>
        <v>0</v>
      </c>
    </row>
    <row r="47">
      <c r="A47" s="1" t="s">
        <v>105</v>
      </c>
      <c r="B47" s="5">
        <f t="shared" ref="B47:B61" si="18">B5+B25</f>
        <v>-926.5017659</v>
      </c>
      <c r="F47" s="5">
        <f t="shared" ref="F47:F61" si="19">F5+F25</f>
        <v>-231.5502038</v>
      </c>
      <c r="G47" s="1">
        <v>4.0</v>
      </c>
      <c r="I47" s="5">
        <f t="shared" ref="I47:I63" si="20">-(B47/G47-F47)*2600</f>
        <v>195.6179559</v>
      </c>
    </row>
    <row r="48">
      <c r="A48" s="1" t="s">
        <v>107</v>
      </c>
      <c r="B48" s="5">
        <f t="shared" si="18"/>
        <v>-926.5065793</v>
      </c>
      <c r="F48" s="5">
        <f t="shared" si="19"/>
        <v>-231.5507023</v>
      </c>
      <c r="G48" s="1">
        <v>4.0</v>
      </c>
      <c r="I48" s="5">
        <f t="shared" si="20"/>
        <v>197.4506598</v>
      </c>
    </row>
    <row r="49">
      <c r="A49" s="1" t="s">
        <v>108</v>
      </c>
      <c r="B49" s="5">
        <f t="shared" si="18"/>
        <v>-926.5044452</v>
      </c>
      <c r="F49" s="5">
        <f t="shared" si="19"/>
        <v>-231.551211</v>
      </c>
      <c r="G49" s="1">
        <v>4.0</v>
      </c>
      <c r="I49" s="5">
        <f t="shared" si="20"/>
        <v>194.7408178</v>
      </c>
    </row>
    <row r="50">
      <c r="A50" s="1" t="s">
        <v>109</v>
      </c>
      <c r="B50" s="5">
        <f t="shared" si="18"/>
        <v>-926.5045202</v>
      </c>
      <c r="F50" s="5">
        <f t="shared" si="19"/>
        <v>-231.5517152</v>
      </c>
      <c r="G50" s="1">
        <v>4.0</v>
      </c>
      <c r="I50" s="5">
        <f t="shared" si="20"/>
        <v>193.478489</v>
      </c>
    </row>
    <row r="51">
      <c r="A51" s="1" t="s">
        <v>110</v>
      </c>
      <c r="B51" s="5">
        <f t="shared" si="18"/>
        <v>-926.5046663</v>
      </c>
      <c r="F51" s="5">
        <f t="shared" si="19"/>
        <v>-231.5521961</v>
      </c>
      <c r="G51" s="1">
        <v>4.0</v>
      </c>
      <c r="I51" s="5">
        <f t="shared" si="20"/>
        <v>192.3233437</v>
      </c>
    </row>
    <row r="52">
      <c r="A52" s="1" t="s">
        <v>111</v>
      </c>
      <c r="B52" s="5">
        <f t="shared" si="18"/>
        <v>-926.5048478</v>
      </c>
      <c r="F52" s="5">
        <f t="shared" si="19"/>
        <v>-231.5526365</v>
      </c>
      <c r="G52" s="1">
        <v>4.0</v>
      </c>
      <c r="I52" s="5">
        <f t="shared" si="20"/>
        <v>191.2962887</v>
      </c>
    </row>
    <row r="53">
      <c r="A53" s="1" t="s">
        <v>112</v>
      </c>
      <c r="B53" s="5">
        <f t="shared" si="18"/>
        <v>-926.5050668</v>
      </c>
      <c r="F53" s="5">
        <f t="shared" si="19"/>
        <v>-231.5530289</v>
      </c>
      <c r="G53" s="1">
        <v>4.0</v>
      </c>
      <c r="I53" s="5">
        <f t="shared" si="20"/>
        <v>190.4182365</v>
      </c>
    </row>
    <row r="54">
      <c r="A54" s="1" t="s">
        <v>113</v>
      </c>
      <c r="B54" s="5">
        <f t="shared" si="18"/>
        <v>-926.5053295</v>
      </c>
      <c r="F54" s="5">
        <f t="shared" si="19"/>
        <v>-231.5533787</v>
      </c>
      <c r="G54" s="1">
        <v>4.0</v>
      </c>
      <c r="I54" s="5">
        <f t="shared" si="20"/>
        <v>189.679583</v>
      </c>
    </row>
    <row r="55">
      <c r="A55" s="1" t="s">
        <v>114</v>
      </c>
      <c r="B55" s="5">
        <f t="shared" si="18"/>
        <v>-926.5056689</v>
      </c>
      <c r="F55" s="5">
        <f t="shared" si="19"/>
        <v>-231.5537003</v>
      </c>
      <c r="G55" s="1">
        <v>4.0</v>
      </c>
      <c r="I55" s="5">
        <f t="shared" si="20"/>
        <v>189.0639393</v>
      </c>
    </row>
    <row r="56">
      <c r="A56" s="1" t="s">
        <v>115</v>
      </c>
      <c r="B56" s="5">
        <f t="shared" si="18"/>
        <v>-926.5061302</v>
      </c>
      <c r="F56" s="5">
        <f t="shared" si="19"/>
        <v>-231.554009</v>
      </c>
      <c r="G56" s="1">
        <v>4.0</v>
      </c>
      <c r="I56" s="5">
        <f t="shared" si="20"/>
        <v>188.5611665</v>
      </c>
    </row>
    <row r="57">
      <c r="A57" s="1" t="s">
        <v>116</v>
      </c>
      <c r="B57" s="5">
        <f t="shared" si="18"/>
        <v>-926.5067064</v>
      </c>
      <c r="F57" s="5">
        <f t="shared" si="19"/>
        <v>-231.5543167</v>
      </c>
      <c r="G57" s="1">
        <v>4.0</v>
      </c>
      <c r="I57" s="5">
        <f t="shared" si="20"/>
        <v>188.1357749</v>
      </c>
    </row>
    <row r="58">
      <c r="A58" s="1" t="s">
        <v>117</v>
      </c>
      <c r="B58" s="5">
        <f t="shared" si="18"/>
        <v>-926.2596945</v>
      </c>
      <c r="F58" s="5">
        <f t="shared" si="19"/>
        <v>-231.5102897</v>
      </c>
      <c r="G58" s="1">
        <v>4.0</v>
      </c>
      <c r="I58" s="5">
        <f t="shared" si="20"/>
        <v>142.0481765</v>
      </c>
    </row>
    <row r="59">
      <c r="A59" s="1" t="s">
        <v>118</v>
      </c>
      <c r="B59" s="5">
        <f t="shared" si="18"/>
        <v>-927.1498584</v>
      </c>
      <c r="F59" s="5">
        <f t="shared" si="19"/>
        <v>-231.7310237</v>
      </c>
      <c r="G59" s="1">
        <v>4.0</v>
      </c>
      <c r="I59" s="5">
        <f t="shared" si="20"/>
        <v>146.7462466</v>
      </c>
    </row>
    <row r="60">
      <c r="A60" s="1" t="s">
        <v>119</v>
      </c>
      <c r="B60" s="5">
        <f t="shared" si="18"/>
        <v>-927.4374244</v>
      </c>
      <c r="F60" s="5">
        <f t="shared" si="19"/>
        <v>-231.802675</v>
      </c>
      <c r="G60" s="1">
        <v>4.0</v>
      </c>
      <c r="I60" s="5">
        <f t="shared" si="20"/>
        <v>147.3708487</v>
      </c>
    </row>
    <row r="61">
      <c r="A61" s="1" t="s">
        <v>120</v>
      </c>
      <c r="B61" s="5">
        <f t="shared" si="18"/>
        <v>-927.5370386</v>
      </c>
      <c r="F61" s="5">
        <f t="shared" si="19"/>
        <v>-231.8277183</v>
      </c>
      <c r="G61" s="1">
        <v>4.0</v>
      </c>
      <c r="I61" s="5">
        <f t="shared" si="20"/>
        <v>147.0074729</v>
      </c>
    </row>
    <row r="62">
      <c r="A62" s="1" t="s">
        <v>122</v>
      </c>
      <c r="B62" s="5">
        <f t="shared" ref="B62:B63" si="21">B18+B40</f>
        <v>-927.6081305</v>
      </c>
      <c r="F62" s="5">
        <f t="shared" ref="F62:F63" si="22">F18+F40</f>
        <v>-231.8448528</v>
      </c>
      <c r="G62" s="1">
        <v>4.0</v>
      </c>
      <c r="I62" s="5">
        <f t="shared" si="20"/>
        <v>148.6674668</v>
      </c>
    </row>
    <row r="63">
      <c r="A63" s="1" t="s">
        <v>123</v>
      </c>
      <c r="B63" s="5">
        <f t="shared" si="21"/>
        <v>-927.6292131</v>
      </c>
      <c r="F63" s="5">
        <f t="shared" si="22"/>
        <v>-231.8507059</v>
      </c>
      <c r="G63" s="1">
        <v>4.0</v>
      </c>
      <c r="I63" s="5">
        <f t="shared" si="20"/>
        <v>147.1530731</v>
      </c>
    </row>
  </sheetData>
  <conditionalFormatting sqref="I2:I18">
    <cfRule type="colorScale" priority="1">
      <colorScale>
        <cfvo type="min"/>
        <cfvo type="max"/>
        <color rgb="FFFFFFFF"/>
        <color rgb="FF57BB8A"/>
      </colorScale>
    </cfRule>
  </conditionalFormatting>
  <conditionalFormatting sqref="I22:I41">
    <cfRule type="colorScale" priority="2">
      <colorScale>
        <cfvo type="min"/>
        <cfvo type="max"/>
        <color rgb="FFFFFFFF"/>
        <color rgb="FF57BB8A"/>
      </colorScale>
    </cfRule>
  </conditionalFormatting>
  <conditionalFormatting sqref="I43:I63">
    <cfRule type="colorScale" priority="3">
      <colorScale>
        <cfvo type="min"/>
        <cfvo type="max"/>
        <color rgb="FFFFFFFF"/>
        <color rgb="FF57BB8A"/>
      </colorScale>
    </cfRule>
  </conditionalFormatting>
  <drawing r:id="rId1"/>
</worksheet>
</file>