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filterPrivacy="1" defaultThemeVersion="124226"/>
  <bookViews>
    <workbookView xWindow="240" yWindow="132" windowWidth="14808" windowHeight="7980" activeTab="1"/>
  </bookViews>
  <sheets>
    <sheet name="信贷" sheetId="1" r:id="rId1"/>
    <sheet name="车贷" sheetId="2" r:id="rId2"/>
  </sheets>
  <calcPr calcId="162913"/>
</workbook>
</file>

<file path=xl/calcChain.xml><?xml version="1.0" encoding="utf-8"?>
<calcChain xmlns="http://schemas.openxmlformats.org/spreadsheetml/2006/main">
  <c r="AF2" i="1" l="1"/>
  <c r="AK3" i="1"/>
  <c r="AI3" i="1"/>
  <c r="AF3" i="1"/>
  <c r="Y3" i="1"/>
  <c r="X3" i="1"/>
  <c r="W3" i="1"/>
  <c r="Z3" i="1" s="1"/>
  <c r="P3" i="1"/>
  <c r="M3" i="1"/>
  <c r="AK2" i="1"/>
  <c r="AI2" i="1"/>
  <c r="Y2" i="1"/>
  <c r="X2" i="1"/>
  <c r="W2" i="1"/>
  <c r="P2" i="1"/>
  <c r="M2" i="1"/>
  <c r="A3" i="1" l="1"/>
  <c r="Z2" i="1"/>
  <c r="AE2" i="1" s="1"/>
  <c r="AE3" i="1" l="1"/>
  <c r="A2" i="1"/>
</calcChain>
</file>

<file path=xl/sharedStrings.xml><?xml version="1.0" encoding="utf-8"?>
<sst xmlns="http://schemas.openxmlformats.org/spreadsheetml/2006/main" count="162" uniqueCount="148">
  <si>
    <t>还款标识</t>
  </si>
  <si>
    <t>地区</t>
  </si>
  <si>
    <t>划扣日期</t>
  </si>
  <si>
    <t>账单日</t>
  </si>
  <si>
    <t>产品类型</t>
  </si>
  <si>
    <t>合同编号</t>
  </si>
  <si>
    <t>姓名</t>
  </si>
  <si>
    <t>身份证号</t>
  </si>
  <si>
    <t>开户行</t>
  </si>
  <si>
    <t>开户行代码</t>
  </si>
  <si>
    <t>划扣账号</t>
  </si>
  <si>
    <t>总期数</t>
  </si>
  <si>
    <t>已还期数</t>
  </si>
  <si>
    <t>首还日期</t>
  </si>
  <si>
    <t>借款日期</t>
  </si>
  <si>
    <t>逾期情况</t>
  </si>
  <si>
    <t>客户经理</t>
  </si>
  <si>
    <t>信审</t>
  </si>
  <si>
    <t>合同额</t>
  </si>
  <si>
    <t>月还款额</t>
  </si>
  <si>
    <t>逾期天数</t>
  </si>
  <si>
    <t>违约金</t>
  </si>
  <si>
    <t>罚息</t>
  </si>
  <si>
    <t>应还款总额</t>
  </si>
  <si>
    <t>减免金额</t>
  </si>
  <si>
    <t>实际还款日期</t>
  </si>
  <si>
    <t>实际还款金额</t>
  </si>
  <si>
    <t>还款方式</t>
  </si>
  <si>
    <t>实时逾期金额</t>
  </si>
  <si>
    <t>公式上所在期数</t>
  </si>
  <si>
    <t>电话号码</t>
  </si>
  <si>
    <t>备注</t>
  </si>
  <si>
    <t>首还客户</t>
  </si>
  <si>
    <t>确认日期</t>
  </si>
  <si>
    <t>当天还款额</t>
  </si>
  <si>
    <t>北京</t>
  </si>
  <si>
    <t>鼎盛易贷</t>
  </si>
  <si>
    <t>bj13189</t>
  </si>
  <si>
    <t>任子雄</t>
  </si>
  <si>
    <t>142325198409042517</t>
  </si>
  <si>
    <t>中国招商银行北京分行金融街支行</t>
  </si>
  <si>
    <t>中国招商</t>
  </si>
  <si>
    <t>6226090110462369</t>
  </si>
  <si>
    <t>刘晓旭</t>
  </si>
  <si>
    <t>任健</t>
  </si>
  <si>
    <t>划扣</t>
  </si>
  <si>
    <t>助业贷</t>
  </si>
  <si>
    <t>bj13012</t>
  </si>
  <si>
    <t>康德才</t>
  </si>
  <si>
    <t>110104196403253058</t>
  </si>
  <si>
    <t>0</t>
  </si>
  <si>
    <t>6222020200081206993</t>
  </si>
  <si>
    <t>常俊涛</t>
  </si>
  <si>
    <t>月还本金</t>
    <phoneticPr fontId="2" type="noConversion"/>
  </si>
  <si>
    <t>月还利息</t>
    <phoneticPr fontId="2" type="noConversion"/>
  </si>
  <si>
    <t>应划扣日期</t>
    <phoneticPr fontId="2" type="noConversion"/>
  </si>
  <si>
    <t>核算月份</t>
  </si>
  <si>
    <t>城市</t>
  </si>
  <si>
    <t>合同签署日期</t>
  </si>
  <si>
    <t>客户姓名</t>
  </si>
  <si>
    <t>账户</t>
  </si>
  <si>
    <t>所属银行</t>
    <phoneticPr fontId="2" type="noConversion"/>
  </si>
  <si>
    <t>合同金额</t>
    <phoneticPr fontId="10" type="noConversion"/>
  </si>
  <si>
    <t>合同类型</t>
  </si>
  <si>
    <t>借款类型</t>
  </si>
  <si>
    <t>月利率</t>
    <phoneticPr fontId="2" type="noConversion"/>
  </si>
  <si>
    <t>月利</t>
    <phoneticPr fontId="10" type="noConversion"/>
  </si>
  <si>
    <t>总服务费</t>
    <phoneticPr fontId="10" type="noConversion"/>
  </si>
  <si>
    <t>咨询费</t>
    <phoneticPr fontId="10" type="noConversion"/>
  </si>
  <si>
    <t>审核费</t>
    <phoneticPr fontId="10" type="noConversion"/>
  </si>
  <si>
    <t>服务费</t>
    <phoneticPr fontId="10" type="noConversion"/>
  </si>
  <si>
    <t>代收手续费上限</t>
    <phoneticPr fontId="2" type="noConversion"/>
  </si>
  <si>
    <t>实收手续费</t>
    <phoneticPr fontId="10" type="noConversion"/>
  </si>
  <si>
    <t>是否合理</t>
    <phoneticPr fontId="2" type="noConversion"/>
  </si>
  <si>
    <t>前期费用</t>
    <phoneticPr fontId="10" type="noConversion"/>
  </si>
  <si>
    <t>GPS安装费</t>
    <phoneticPr fontId="10" type="noConversion"/>
  </si>
  <si>
    <t>停车费</t>
    <phoneticPr fontId="10" type="noConversion"/>
  </si>
  <si>
    <t>流量费</t>
    <phoneticPr fontId="10" type="noConversion"/>
  </si>
  <si>
    <t>保证金</t>
    <phoneticPr fontId="10" type="noConversion"/>
  </si>
  <si>
    <t>期数</t>
    <phoneticPr fontId="10" type="noConversion"/>
  </si>
  <si>
    <t>月还本金</t>
    <phoneticPr fontId="10" type="noConversion"/>
  </si>
  <si>
    <t>等额月还</t>
    <phoneticPr fontId="10" type="noConversion"/>
  </si>
  <si>
    <t>实际月还</t>
    <phoneticPr fontId="10" type="noConversion"/>
  </si>
  <si>
    <t>累计应还款总额</t>
  </si>
  <si>
    <t>体现业绩</t>
    <phoneticPr fontId="10" type="noConversion"/>
  </si>
  <si>
    <t>每月还款日</t>
    <phoneticPr fontId="10" type="noConversion"/>
  </si>
  <si>
    <t>首次还款日期</t>
    <phoneticPr fontId="10" type="noConversion"/>
  </si>
  <si>
    <t>末次还款日期</t>
    <phoneticPr fontId="10" type="noConversion"/>
  </si>
  <si>
    <t>实际放款日期</t>
    <phoneticPr fontId="10" type="noConversion"/>
  </si>
  <si>
    <t>末期欠款金额</t>
    <phoneticPr fontId="2" type="noConversion"/>
  </si>
  <si>
    <t>本期月还</t>
    <phoneticPr fontId="2" type="noConversion"/>
  </si>
  <si>
    <t>逾期天数</t>
    <phoneticPr fontId="2" type="noConversion"/>
  </si>
  <si>
    <t>违约金</t>
    <phoneticPr fontId="2" type="noConversion"/>
  </si>
  <si>
    <t>罚息</t>
    <phoneticPr fontId="2" type="noConversion"/>
  </si>
  <si>
    <t>其他应收费用</t>
    <phoneticPr fontId="2" type="noConversion"/>
  </si>
  <si>
    <t>本期应还款总额</t>
    <phoneticPr fontId="2" type="noConversion"/>
  </si>
  <si>
    <t>实际还款金额</t>
    <phoneticPr fontId="10" type="noConversion"/>
  </si>
  <si>
    <t>实际还款日期</t>
    <phoneticPr fontId="10" type="noConversion"/>
  </si>
  <si>
    <t>还款方式</t>
    <phoneticPr fontId="10" type="noConversion"/>
  </si>
  <si>
    <t>本期欠款金额</t>
    <phoneticPr fontId="2" type="noConversion"/>
  </si>
  <si>
    <t>本期是否还款成功</t>
    <phoneticPr fontId="10" type="noConversion"/>
  </si>
  <si>
    <t>是否已提前一次性还款</t>
    <phoneticPr fontId="10" type="noConversion"/>
  </si>
  <si>
    <t>累计已还期数</t>
  </si>
  <si>
    <t>剩余还款期数</t>
  </si>
  <si>
    <t>备注</t>
    <phoneticPr fontId="10" type="noConversion"/>
  </si>
  <si>
    <t>榆林</t>
    <phoneticPr fontId="2" type="noConversion"/>
  </si>
  <si>
    <t>榆林-C17-74533</t>
    <phoneticPr fontId="10" type="noConversion"/>
  </si>
  <si>
    <t>赵浩燃</t>
    <phoneticPr fontId="10" type="noConversion"/>
  </si>
  <si>
    <t>61272519820917005X</t>
    <phoneticPr fontId="2" type="noConversion"/>
  </si>
  <si>
    <t>6217004120006390567</t>
    <phoneticPr fontId="10" type="noConversion"/>
  </si>
  <si>
    <t>中国建设银行</t>
    <phoneticPr fontId="10" type="noConversion"/>
  </si>
  <si>
    <t>建行靖边长庆支行</t>
    <phoneticPr fontId="10" type="noConversion"/>
  </si>
  <si>
    <t>新增</t>
  </si>
  <si>
    <t>GPS12期</t>
    <phoneticPr fontId="2" type="noConversion"/>
  </si>
  <si>
    <t>T</t>
  </si>
  <si>
    <t>1000</t>
  </si>
  <si>
    <t>100</t>
  </si>
  <si>
    <t>12</t>
  </si>
  <si>
    <t>乌兰浩特</t>
    <phoneticPr fontId="2" type="noConversion"/>
  </si>
  <si>
    <t>乌兰浩特-C17-74557</t>
    <phoneticPr fontId="10" type="noConversion"/>
  </si>
  <si>
    <t>斯琴</t>
    <phoneticPr fontId="10" type="noConversion"/>
  </si>
  <si>
    <t>152222198112102213</t>
    <phoneticPr fontId="2" type="noConversion"/>
  </si>
  <si>
    <t>6228483058208843776</t>
    <phoneticPr fontId="10" type="noConversion"/>
  </si>
  <si>
    <t>中国农业银行</t>
    <phoneticPr fontId="10" type="noConversion"/>
  </si>
  <si>
    <t>科尔沁右翼中旗支行营业室</t>
    <phoneticPr fontId="10" type="noConversion"/>
  </si>
  <si>
    <t>repayday</t>
    <phoneticPr fontId="2" type="noConversion"/>
  </si>
  <si>
    <t>今天</t>
    <phoneticPr fontId="2" type="noConversion"/>
  </si>
  <si>
    <t>depid</t>
    <phoneticPr fontId="2" type="noConversion"/>
  </si>
  <si>
    <t>T_SignedInfo CovenantNo</t>
    <phoneticPr fontId="2" type="noConversion"/>
  </si>
  <si>
    <t>T_SignedInfo SigningDate</t>
    <phoneticPr fontId="2" type="noConversion"/>
  </si>
  <si>
    <t>T_LobbyInfo UserName</t>
    <phoneticPr fontId="2" type="noConversion"/>
  </si>
  <si>
    <t>T_LobbyInfo IDCard</t>
    <phoneticPr fontId="2" type="noConversion"/>
  </si>
  <si>
    <t>T_UserBankInfo BankCard</t>
    <phoneticPr fontId="2" type="noConversion"/>
  </si>
  <si>
    <t>BankName</t>
    <phoneticPr fontId="2" type="noConversion"/>
  </si>
  <si>
    <t>SubBranchName</t>
    <phoneticPr fontId="2" type="noConversion"/>
  </si>
  <si>
    <t>T_LoanProductOrder  Amount</t>
    <phoneticPr fontId="2" type="noConversion"/>
  </si>
  <si>
    <t xml:space="preserve"> 展或非展</t>
    <phoneticPr fontId="2" type="noConversion"/>
  </si>
  <si>
    <t>T_CarLoanConfig   CarLoanTypeName</t>
    <phoneticPr fontId="2" type="noConversion"/>
  </si>
  <si>
    <t>MonthRate</t>
    <phoneticPr fontId="2" type="noConversion"/>
  </si>
  <si>
    <t>合同额 乘以 月利率</t>
    <phoneticPr fontId="2" type="noConversion"/>
  </si>
  <si>
    <t>服务费率</t>
    <phoneticPr fontId="2" type="noConversion"/>
  </si>
  <si>
    <t>MonthRateTotal</t>
    <phoneticPr fontId="2" type="noConversion"/>
  </si>
  <si>
    <t>ComplexRateTotal</t>
    <phoneticPr fontId="2" type="noConversion"/>
  </si>
  <si>
    <t>本金加利息</t>
    <phoneticPr fontId="2" type="noConversion"/>
  </si>
  <si>
    <t>月还*剩余期数</t>
    <phoneticPr fontId="2" type="noConversion"/>
  </si>
  <si>
    <t>月还+违约金+罚息</t>
    <phoneticPr fontId="2" type="noConversion"/>
  </si>
  <si>
    <t>[ActualDeductAmount]</t>
    <phoneticPr fontId="2" type="noConversion"/>
  </si>
  <si>
    <t>ActualDeductDate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</si>
</sst>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8" formatCode="&quot;¥&quot;#,##0.00;[Red]&quot;¥&quot;\-#,##0.00"/>
    <numFmt numFmtId="176" formatCode="0.00_);[Red]\(0.00\)"/>
    <numFmt numFmtId="177" formatCode="0.00;[Red]0.00"/>
    <numFmt numFmtId="178" formatCode="0.00_ "/>
    <numFmt numFmtId="179" formatCode="yyyy&quot;年&quot;m&quot;月&quot;;@"/>
    <numFmt numFmtId="180" formatCode="&quot;¥&quot;#,##0.00_);[Red]\(&quot;¥&quot;#,##0.00\)"/>
    <numFmt numFmtId="181" formatCode="0_);[Red]\(0\)"/>
    <numFmt numFmtId="182" formatCode="#,##0.00_ ;[Red]\-#,##0.00\ "/>
    <numFmt numFmtId="183" formatCode="#,##0.00_);[Red]\(#,##0.00\)"/>
    <numFmt numFmtId="184" formatCode="\¥#,##0.00_);[Red]\(\¥#,##0.00\)"/>
  </numFmts>
  <fonts count="12">
    <font>
      <sz val="11"/>
      <color theme="1"/>
      <name val="宋体"/>
      <family val="2"/>
      <scheme val="minor"/>
    </font>
    <font>
      <sz val="11"/>
      <color rgb="FF9C0006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1"/>
      <color rgb="FF9C0006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1"/>
      <color theme="1"/>
      <name val="宋体"/>
      <family val="2"/>
      <scheme val="minor"/>
    </font>
    <font>
      <b/>
      <sz val="10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0" borderId="0"/>
    <xf numFmtId="9" fontId="11" fillId="0" borderId="0" applyFont="0" applyFill="0" applyBorder="0" applyAlignment="0" applyProtection="0">
      <alignment vertical="center"/>
    </xf>
  </cellStyleXfs>
  <cellXfs count="60">
    <xf numFmtId="0" fontId="0" fillId="0" borderId="0" xfId="0"/>
    <xf numFmtId="0" fontId="3" fillId="0" borderId="0" xfId="0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/>
    <xf numFmtId="0" fontId="5" fillId="4" borderId="1" xfId="0" applyNumberFormat="1" applyFont="1" applyFill="1" applyBorder="1" applyAlignment="1" applyProtection="1">
      <alignment horizontal="center" vertical="center" wrapText="1"/>
    </xf>
    <xf numFmtId="14" fontId="5" fillId="4" borderId="1" xfId="0" applyNumberFormat="1" applyFont="1" applyFill="1" applyBorder="1" applyAlignment="1" applyProtection="1">
      <alignment horizontal="center" vertical="center" wrapText="1"/>
    </xf>
    <xf numFmtId="49" fontId="5" fillId="4" borderId="1" xfId="0" applyNumberFormat="1" applyFont="1" applyFill="1" applyBorder="1" applyAlignment="1" applyProtection="1">
      <alignment horizontal="center" vertical="center"/>
    </xf>
    <xf numFmtId="177" fontId="5" fillId="4" borderId="1" xfId="0" applyNumberFormat="1" applyFont="1" applyFill="1" applyBorder="1" applyAlignment="1" applyProtection="1">
      <alignment horizontal="center" vertical="center" wrapText="1"/>
    </xf>
    <xf numFmtId="176" fontId="5" fillId="4" borderId="1" xfId="0" applyNumberFormat="1" applyFont="1" applyFill="1" applyBorder="1" applyAlignment="1" applyProtection="1">
      <alignment horizontal="center" vertical="center" wrapText="1"/>
    </xf>
    <xf numFmtId="178" fontId="5" fillId="4" borderId="1" xfId="0" applyNumberFormat="1" applyFont="1" applyFill="1" applyBorder="1" applyAlignment="1" applyProtection="1">
      <alignment horizontal="center" vertical="center" wrapText="1"/>
    </xf>
    <xf numFmtId="176" fontId="6" fillId="4" borderId="1" xfId="0" applyNumberFormat="1" applyFont="1" applyFill="1" applyBorder="1" applyAlignment="1" applyProtection="1">
      <alignment horizontal="center" vertical="center" wrapText="1"/>
    </xf>
    <xf numFmtId="0" fontId="7" fillId="5" borderId="1" xfId="0" applyNumberFormat="1" applyFont="1" applyFill="1" applyBorder="1" applyAlignment="1" applyProtection="1">
      <alignment horizontal="center" vertical="center" wrapText="1"/>
    </xf>
    <xf numFmtId="14" fontId="7" fillId="5" borderId="1" xfId="1" applyNumberFormat="1" applyFont="1" applyFill="1" applyBorder="1" applyAlignment="1" applyProtection="1">
      <alignment horizontal="center" vertical="center" wrapText="1"/>
    </xf>
    <xf numFmtId="0" fontId="7" fillId="5" borderId="1" xfId="2" applyNumberFormat="1" applyFont="1" applyFill="1" applyBorder="1" applyAlignment="1" applyProtection="1">
      <alignment horizontal="center" vertical="center" wrapText="1"/>
    </xf>
    <xf numFmtId="49" fontId="7" fillId="5" borderId="1" xfId="0" applyNumberFormat="1" applyFont="1" applyFill="1" applyBorder="1" applyAlignment="1" applyProtection="1">
      <alignment horizontal="center" vertical="center"/>
    </xf>
    <xf numFmtId="0" fontId="7" fillId="5" borderId="1" xfId="0" applyNumberFormat="1" applyFont="1" applyFill="1" applyBorder="1" applyAlignment="1" applyProtection="1">
      <alignment horizontal="center" vertical="center"/>
    </xf>
    <xf numFmtId="176" fontId="7" fillId="5" borderId="1" xfId="0" applyNumberFormat="1" applyFont="1" applyFill="1" applyBorder="1" applyAlignment="1" applyProtection="1">
      <alignment horizontal="center" vertical="center" wrapText="1"/>
    </xf>
    <xf numFmtId="176" fontId="7" fillId="5" borderId="1" xfId="1" applyNumberFormat="1" applyFont="1" applyFill="1" applyBorder="1" applyAlignment="1" applyProtection="1">
      <alignment horizontal="center" vertical="center" wrapText="1"/>
    </xf>
    <xf numFmtId="14" fontId="7" fillId="5" borderId="1" xfId="0" applyNumberFormat="1" applyFont="1" applyFill="1" applyBorder="1" applyAlignment="1" applyProtection="1">
      <alignment horizontal="center" vertical="center" wrapText="1"/>
    </xf>
    <xf numFmtId="14" fontId="9" fillId="6" borderId="1" xfId="0" applyNumberFormat="1" applyFont="1" applyFill="1" applyBorder="1" applyAlignment="1" applyProtection="1">
      <alignment horizontal="center" vertical="center" readingOrder="1"/>
      <protection locked="0"/>
    </xf>
    <xf numFmtId="179" fontId="9" fillId="6" borderId="1" xfId="0" applyNumberFormat="1" applyFont="1" applyFill="1" applyBorder="1" applyAlignment="1" applyProtection="1">
      <alignment horizontal="center" vertical="center" readingOrder="1"/>
      <protection locked="0"/>
    </xf>
    <xf numFmtId="0" fontId="9" fillId="6" borderId="1" xfId="0" applyNumberFormat="1" applyFont="1" applyFill="1" applyBorder="1" applyAlignment="1" applyProtection="1">
      <alignment horizontal="center" vertical="center" readingOrder="1"/>
      <protection locked="0"/>
    </xf>
    <xf numFmtId="49" fontId="9" fillId="6" borderId="1" xfId="0" applyNumberFormat="1" applyFont="1" applyFill="1" applyBorder="1" applyAlignment="1" applyProtection="1">
      <alignment horizontal="center" vertical="center" readingOrder="1"/>
      <protection locked="0"/>
    </xf>
    <xf numFmtId="180" fontId="9" fillId="6" borderId="1" xfId="0" applyNumberFormat="1" applyFont="1" applyFill="1" applyBorder="1" applyAlignment="1" applyProtection="1">
      <alignment horizontal="center" vertical="center" readingOrder="1"/>
      <protection locked="0"/>
    </xf>
    <xf numFmtId="10" fontId="9" fillId="6" borderId="1" xfId="0" applyNumberFormat="1" applyFont="1" applyFill="1" applyBorder="1" applyAlignment="1" applyProtection="1">
      <alignment horizontal="center" vertical="center" readingOrder="1"/>
      <protection locked="0"/>
    </xf>
    <xf numFmtId="180" fontId="9" fillId="7" borderId="1" xfId="0" applyNumberFormat="1" applyFont="1" applyFill="1" applyBorder="1" applyAlignment="1" applyProtection="1">
      <alignment horizontal="center" vertical="center" readingOrder="1"/>
      <protection locked="0"/>
    </xf>
    <xf numFmtId="10" fontId="9" fillId="7" borderId="1" xfId="0" applyNumberFormat="1" applyFont="1" applyFill="1" applyBorder="1" applyAlignment="1" applyProtection="1">
      <alignment horizontal="center" vertical="center" readingOrder="1"/>
      <protection locked="0"/>
    </xf>
    <xf numFmtId="180" fontId="9" fillId="6" borderId="1" xfId="3" applyNumberFormat="1" applyFont="1" applyFill="1" applyBorder="1" applyAlignment="1" applyProtection="1">
      <alignment horizontal="center" vertical="center" readingOrder="1"/>
      <protection locked="0"/>
    </xf>
    <xf numFmtId="181" fontId="9" fillId="6" borderId="1" xfId="0" applyNumberFormat="1" applyFont="1" applyFill="1" applyBorder="1" applyAlignment="1" applyProtection="1">
      <alignment horizontal="center" vertical="center" readingOrder="1"/>
      <protection locked="0"/>
    </xf>
    <xf numFmtId="180" fontId="9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14" fontId="9" fillId="7" borderId="1" xfId="0" applyNumberFormat="1" applyFont="1" applyFill="1" applyBorder="1" applyAlignment="1" applyProtection="1">
      <alignment horizontal="center" vertical="center" readingOrder="1"/>
      <protection locked="0"/>
    </xf>
    <xf numFmtId="0" fontId="9" fillId="7" borderId="1" xfId="0" applyNumberFormat="1" applyFont="1" applyFill="1" applyBorder="1" applyAlignment="1" applyProtection="1">
      <alignment horizontal="center" vertical="center" readingOrder="1"/>
      <protection locked="0"/>
    </xf>
    <xf numFmtId="14" fontId="9" fillId="8" borderId="1" xfId="0" applyNumberFormat="1" applyFont="1" applyFill="1" applyBorder="1" applyAlignment="1" applyProtection="1">
      <alignment horizontal="center" vertical="center" readingOrder="1"/>
      <protection locked="0"/>
    </xf>
    <xf numFmtId="182" fontId="9" fillId="7" borderId="1" xfId="0" applyNumberFormat="1" applyFont="1" applyFill="1" applyBorder="1" applyAlignment="1" applyProtection="1">
      <alignment horizontal="center" vertical="center" readingOrder="1"/>
      <protection locked="0"/>
    </xf>
    <xf numFmtId="0" fontId="9" fillId="9" borderId="1" xfId="4" applyNumberFormat="1" applyFont="1" applyFill="1" applyBorder="1" applyAlignment="1" applyProtection="1">
      <alignment horizontal="center" vertical="center" readingOrder="1"/>
      <protection locked="0"/>
    </xf>
    <xf numFmtId="14" fontId="5" fillId="0" borderId="1" xfId="0" applyNumberFormat="1" applyFont="1" applyFill="1" applyBorder="1" applyAlignment="1" applyProtection="1">
      <alignment horizontal="center" vertical="center" readingOrder="1"/>
    </xf>
    <xf numFmtId="179" fontId="5" fillId="0" borderId="1" xfId="0" applyNumberFormat="1" applyFont="1" applyFill="1" applyBorder="1" applyAlignment="1" applyProtection="1">
      <alignment horizontal="center" vertical="center" readingOrder="1"/>
      <protection locked="0"/>
    </xf>
    <xf numFmtId="0" fontId="5" fillId="0" borderId="1" xfId="0" applyNumberFormat="1" applyFont="1" applyFill="1" applyBorder="1" applyAlignment="1" applyProtection="1">
      <alignment horizontal="center" vertical="center" readingOrder="1"/>
      <protection locked="0"/>
    </xf>
    <xf numFmtId="0" fontId="5" fillId="0" borderId="1" xfId="0" applyNumberFormat="1" applyFont="1" applyFill="1" applyBorder="1" applyAlignment="1" applyProtection="1">
      <alignment horizontal="left" vertical="center" readingOrder="1"/>
      <protection locked="0"/>
    </xf>
    <xf numFmtId="14" fontId="5" fillId="0" borderId="1" xfId="0" applyNumberFormat="1" applyFont="1" applyFill="1" applyBorder="1" applyAlignment="1" applyProtection="1">
      <alignment horizontal="center" vertical="center" readingOrder="1"/>
      <protection locked="0"/>
    </xf>
    <xf numFmtId="49" fontId="5" fillId="0" borderId="1" xfId="0" applyNumberFormat="1" applyFont="1" applyFill="1" applyBorder="1" applyAlignment="1" applyProtection="1">
      <alignment horizontal="center" vertical="center" readingOrder="1"/>
      <protection locked="0"/>
    </xf>
    <xf numFmtId="49" fontId="5" fillId="0" borderId="1" xfId="0" applyNumberFormat="1" applyFont="1" applyFill="1" applyBorder="1" applyAlignment="1" applyProtection="1">
      <alignment horizontal="left" vertical="center" readingOrder="1"/>
      <protection locked="0"/>
    </xf>
    <xf numFmtId="183" fontId="5" fillId="0" borderId="1" xfId="0" applyNumberFormat="1" applyFont="1" applyFill="1" applyBorder="1" applyAlignment="1" applyProtection="1">
      <alignment horizontal="center" vertical="center" readingOrder="1"/>
      <protection locked="0"/>
    </xf>
    <xf numFmtId="10" fontId="5" fillId="0" borderId="1" xfId="5" applyNumberFormat="1" applyFont="1" applyFill="1" applyBorder="1" applyAlignment="1" applyProtection="1">
      <alignment horizontal="center" vertical="center" readingOrder="1"/>
    </xf>
    <xf numFmtId="184" fontId="5" fillId="0" borderId="1" xfId="5" applyNumberFormat="1" applyFont="1" applyFill="1" applyBorder="1" applyAlignment="1" applyProtection="1">
      <alignment horizontal="left" vertical="center" readingOrder="1"/>
    </xf>
    <xf numFmtId="10" fontId="5" fillId="0" borderId="1" xfId="5" applyNumberFormat="1" applyFont="1" applyFill="1" applyBorder="1" applyAlignment="1" applyProtection="1">
      <alignment horizontal="left" vertical="center" readingOrder="1"/>
    </xf>
    <xf numFmtId="0" fontId="5" fillId="0" borderId="1" xfId="5" applyNumberFormat="1" applyFont="1" applyFill="1" applyBorder="1" applyAlignment="1" applyProtection="1">
      <alignment horizontal="center" vertical="center" readingOrder="1"/>
    </xf>
    <xf numFmtId="184" fontId="5" fillId="0" borderId="1" xfId="0" applyNumberFormat="1" applyFont="1" applyFill="1" applyBorder="1" applyAlignment="1" applyProtection="1">
      <alignment horizontal="center" vertical="center" readingOrder="1"/>
    </xf>
    <xf numFmtId="8" fontId="5" fillId="0" borderId="1" xfId="0" applyNumberFormat="1" applyFont="1" applyFill="1" applyBorder="1" applyAlignment="1" applyProtection="1">
      <alignment horizontal="center" vertical="center" readingOrder="1"/>
    </xf>
    <xf numFmtId="184" fontId="5" fillId="0" borderId="1" xfId="0" applyNumberFormat="1" applyFont="1" applyFill="1" applyBorder="1" applyAlignment="1" applyProtection="1">
      <alignment horizontal="center" vertical="center" readingOrder="1"/>
      <protection locked="0"/>
    </xf>
    <xf numFmtId="0" fontId="5" fillId="10" borderId="1" xfId="0" applyNumberFormat="1" applyFont="1" applyFill="1" applyBorder="1" applyAlignment="1" applyProtection="1">
      <alignment horizontal="center" vertical="center" readingOrder="1"/>
    </xf>
    <xf numFmtId="184" fontId="5" fillId="4" borderId="1" xfId="0" applyNumberFormat="1" applyFont="1" applyFill="1" applyBorder="1" applyAlignment="1" applyProtection="1">
      <alignment horizontal="center" vertical="center" readingOrder="1"/>
    </xf>
    <xf numFmtId="0" fontId="5" fillId="4" borderId="1" xfId="0" applyNumberFormat="1" applyFont="1" applyFill="1" applyBorder="1" applyAlignment="1" applyProtection="1">
      <alignment horizontal="center" vertical="center" readingOrder="1"/>
    </xf>
    <xf numFmtId="180" fontId="5" fillId="4" borderId="1" xfId="0" applyNumberFormat="1" applyFont="1" applyFill="1" applyBorder="1" applyAlignment="1" applyProtection="1">
      <alignment horizontal="center" vertical="center" readingOrder="1"/>
    </xf>
    <xf numFmtId="180" fontId="5" fillId="4" borderId="1" xfId="0" applyNumberFormat="1" applyFont="1" applyFill="1" applyBorder="1" applyAlignment="1" applyProtection="1">
      <alignment horizontal="center" vertical="center" readingOrder="1"/>
      <protection locked="0"/>
    </xf>
    <xf numFmtId="184" fontId="5" fillId="4" borderId="1" xfId="0" applyNumberFormat="1" applyFont="1" applyFill="1" applyBorder="1" applyAlignment="1" applyProtection="1">
      <alignment horizontal="center" vertical="center" readingOrder="1"/>
      <protection locked="0"/>
    </xf>
    <xf numFmtId="14" fontId="5" fillId="4" borderId="1" xfId="0" applyNumberFormat="1" applyFont="1" applyFill="1" applyBorder="1" applyAlignment="1" applyProtection="1">
      <alignment horizontal="center" vertical="center" readingOrder="1"/>
    </xf>
    <xf numFmtId="0" fontId="5" fillId="4" borderId="1" xfId="0" applyNumberFormat="1" applyFont="1" applyFill="1" applyBorder="1" applyAlignment="1" applyProtection="1">
      <alignment horizontal="center" vertical="center" readingOrder="1"/>
      <protection locked="0"/>
    </xf>
    <xf numFmtId="182" fontId="5" fillId="4" borderId="1" xfId="0" applyNumberFormat="1" applyFont="1" applyFill="1" applyBorder="1" applyAlignment="1" applyProtection="1">
      <alignment horizontal="center" vertical="center" readingOrder="1"/>
      <protection locked="0"/>
    </xf>
    <xf numFmtId="14" fontId="5" fillId="0" borderId="1" xfId="0" applyNumberFormat="1" applyFont="1" applyFill="1" applyBorder="1" applyAlignment="1" applyProtection="1">
      <alignment horizontal="left" vertical="center" readingOrder="1"/>
    </xf>
  </cellXfs>
  <cellStyles count="6">
    <cellStyle name="百分比" xfId="3" builtinId="5"/>
    <cellStyle name="百分比 7" xfId="5"/>
    <cellStyle name="差" xfId="1" builtinId="27"/>
    <cellStyle name="差 2" xfId="2"/>
    <cellStyle name="常规" xfId="0" builtinId="0"/>
    <cellStyle name="常规 104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"/>
  <sheetViews>
    <sheetView workbookViewId="0">
      <pane ySplit="1" topLeftCell="A2" activePane="bottomLeft" state="frozen"/>
      <selection pane="bottomLeft" activeCell="V3" sqref="V3"/>
    </sheetView>
  </sheetViews>
  <sheetFormatPr defaultRowHeight="14.4"/>
  <cols>
    <col min="1" max="1" width="8.88671875" customWidth="1"/>
    <col min="3" max="3" width="13" customWidth="1"/>
    <col min="8" max="9" width="9" style="3"/>
    <col min="11" max="11" width="9" style="3"/>
    <col min="14" max="15" width="10" bestFit="1" customWidth="1"/>
    <col min="19" max="19" width="16.109375" customWidth="1"/>
    <col min="28" max="28" width="10" bestFit="1" customWidth="1"/>
    <col min="33" max="33" width="12.77734375" bestFit="1" customWidth="1"/>
  </cols>
  <sheetData>
    <row r="1" spans="1:37" s="1" customFormat="1" ht="36" customHeight="1">
      <c r="A1" s="11" t="s">
        <v>0</v>
      </c>
      <c r="B1" s="11" t="s">
        <v>1</v>
      </c>
      <c r="C1" s="12" t="s">
        <v>2</v>
      </c>
      <c r="D1" s="11" t="s">
        <v>3</v>
      </c>
      <c r="E1" s="11" t="s">
        <v>4</v>
      </c>
      <c r="F1" s="13" t="s">
        <v>5</v>
      </c>
      <c r="G1" s="13" t="s">
        <v>6</v>
      </c>
      <c r="H1" s="14" t="s">
        <v>7</v>
      </c>
      <c r="I1" s="15" t="s">
        <v>8</v>
      </c>
      <c r="J1" s="11" t="s">
        <v>9</v>
      </c>
      <c r="K1" s="14" t="s">
        <v>10</v>
      </c>
      <c r="L1" s="11" t="s">
        <v>11</v>
      </c>
      <c r="M1" s="11" t="s">
        <v>12</v>
      </c>
      <c r="N1" s="12" t="s">
        <v>13</v>
      </c>
      <c r="O1" s="12" t="s">
        <v>14</v>
      </c>
      <c r="P1" s="12" t="s">
        <v>15</v>
      </c>
      <c r="Q1" s="11" t="s">
        <v>16</v>
      </c>
      <c r="R1" s="11" t="s">
        <v>17</v>
      </c>
      <c r="S1" s="16" t="s">
        <v>18</v>
      </c>
      <c r="T1" s="17" t="s">
        <v>19</v>
      </c>
      <c r="U1" s="17" t="s">
        <v>53</v>
      </c>
      <c r="V1" s="17" t="s">
        <v>54</v>
      </c>
      <c r="W1" s="11" t="s">
        <v>20</v>
      </c>
      <c r="X1" s="16" t="s">
        <v>21</v>
      </c>
      <c r="Y1" s="16" t="s">
        <v>22</v>
      </c>
      <c r="Z1" s="17" t="s">
        <v>23</v>
      </c>
      <c r="AA1" s="11" t="s">
        <v>24</v>
      </c>
      <c r="AB1" s="12" t="s">
        <v>25</v>
      </c>
      <c r="AC1" s="17" t="s">
        <v>26</v>
      </c>
      <c r="AD1" s="11" t="s">
        <v>27</v>
      </c>
      <c r="AE1" s="16" t="s">
        <v>28</v>
      </c>
      <c r="AF1" s="11" t="s">
        <v>29</v>
      </c>
      <c r="AG1" s="11" t="s">
        <v>30</v>
      </c>
      <c r="AH1" s="11" t="s">
        <v>31</v>
      </c>
      <c r="AI1" s="11" t="s">
        <v>32</v>
      </c>
      <c r="AJ1" s="18" t="s">
        <v>33</v>
      </c>
      <c r="AK1" s="18" t="s">
        <v>34</v>
      </c>
    </row>
    <row r="2" spans="1:37" s="2" customFormat="1" ht="18" customHeight="1">
      <c r="A2" s="4" t="str">
        <f ca="1">IF(AC2&gt;=Z2,"全额还款",IF(AND(AC2&gt;0,AC2&lt;Z2),"部分还款","未还款"))</f>
        <v>部分还款</v>
      </c>
      <c r="B2" s="4" t="s">
        <v>35</v>
      </c>
      <c r="C2" s="5">
        <v>41645</v>
      </c>
      <c r="D2" s="4">
        <v>6</v>
      </c>
      <c r="E2" s="4" t="s">
        <v>36</v>
      </c>
      <c r="F2" s="4" t="s">
        <v>37</v>
      </c>
      <c r="G2" s="4" t="s">
        <v>38</v>
      </c>
      <c r="H2" s="6" t="s">
        <v>39</v>
      </c>
      <c r="I2" s="6" t="s">
        <v>40</v>
      </c>
      <c r="J2" s="4" t="s">
        <v>41</v>
      </c>
      <c r="K2" s="6" t="s">
        <v>42</v>
      </c>
      <c r="L2" s="4">
        <v>6</v>
      </c>
      <c r="M2" s="4">
        <f>AF2+1</f>
        <v>2</v>
      </c>
      <c r="N2" s="5">
        <v>41614</v>
      </c>
      <c r="O2" s="5">
        <v>41586</v>
      </c>
      <c r="P2" s="5" t="str">
        <f t="shared" ref="P2:P3" ca="1" si="0">IFERROR(IF(DATEDIF(C2,TODAY()-1,"m")=0,"M1",IF(DATEDIF(C2,TODAY()-1,"m")=1,"M2",IF(DATEDIF(C2,TODAY()-1,"m")=2,"M3","M3以上"))),0)</f>
        <v>M3以上</v>
      </c>
      <c r="Q2" s="4" t="s">
        <v>43</v>
      </c>
      <c r="R2" s="4" t="s">
        <v>44</v>
      </c>
      <c r="S2" s="7">
        <v>31800</v>
      </c>
      <c r="T2" s="7">
        <v>5300</v>
      </c>
      <c r="U2" s="7"/>
      <c r="V2" s="7"/>
      <c r="W2" s="4">
        <f t="shared" ref="W2:W3" ca="1" si="1">IF(AB2="",DATEDIF(C2,TODAY(),"D"),DATEDIF(C2,AB2,"D"))</f>
        <v>7</v>
      </c>
      <c r="X2" s="4">
        <f t="shared" ref="X2:X3" si="2">IF(C2=AB2,"0",T2*10%)</f>
        <v>530</v>
      </c>
      <c r="Y2" s="7">
        <f>T2*0.0005</f>
        <v>2.65</v>
      </c>
      <c r="Z2" s="7">
        <f ca="1">ROUND(T2+W2*Y2+X2-AA2,2)</f>
        <v>5848.55</v>
      </c>
      <c r="AA2" s="4"/>
      <c r="AB2" s="5">
        <v>41652</v>
      </c>
      <c r="AC2" s="8">
        <v>5300</v>
      </c>
      <c r="AD2" s="4" t="s">
        <v>45</v>
      </c>
      <c r="AE2" s="9">
        <f t="shared" ref="AE2:AE3" ca="1" si="3">Z2-AC2</f>
        <v>548.55000000000018</v>
      </c>
      <c r="AF2" s="4">
        <f>DATEDIF(N2,C2,"M")</f>
        <v>1</v>
      </c>
      <c r="AG2" s="4">
        <v>13717672342</v>
      </c>
      <c r="AH2" s="4"/>
      <c r="AI2" s="4" t="str">
        <f t="shared" ref="AI2:AI3" si="4">IF(C2=N2,F2,"")</f>
        <v/>
      </c>
      <c r="AJ2" s="5"/>
      <c r="AK2" s="10">
        <f t="shared" ref="AK2:AK3" si="5">AC2</f>
        <v>5300</v>
      </c>
    </row>
    <row r="3" spans="1:37" s="2" customFormat="1" ht="18" customHeight="1">
      <c r="A3" s="4" t="str">
        <f t="shared" ref="A3" ca="1" si="6">IF(AC3&gt;=Z3,"全额还款",IF(AND(AC3&gt;0,AC3&lt;Z3),"部分还款","未还款"))</f>
        <v>全额还款</v>
      </c>
      <c r="B3" s="4" t="s">
        <v>35</v>
      </c>
      <c r="C3" s="5">
        <v>41645</v>
      </c>
      <c r="D3" s="4">
        <v>6</v>
      </c>
      <c r="E3" s="4" t="s">
        <v>46</v>
      </c>
      <c r="F3" s="4" t="s">
        <v>47</v>
      </c>
      <c r="G3" s="4" t="s">
        <v>48</v>
      </c>
      <c r="H3" s="6" t="s">
        <v>49</v>
      </c>
      <c r="I3" s="6">
        <v>0</v>
      </c>
      <c r="J3" s="4" t="s">
        <v>50</v>
      </c>
      <c r="K3" s="6" t="s">
        <v>51</v>
      </c>
      <c r="L3" s="4">
        <v>12</v>
      </c>
      <c r="M3" s="4">
        <f t="shared" ref="M3" si="7">AF3+1</f>
        <v>8</v>
      </c>
      <c r="N3" s="5">
        <v>41431</v>
      </c>
      <c r="O3" s="5">
        <v>41411</v>
      </c>
      <c r="P3" s="5" t="str">
        <f t="shared" ca="1" si="0"/>
        <v>M3以上</v>
      </c>
      <c r="Q3" s="4" t="s">
        <v>52</v>
      </c>
      <c r="R3" s="4" t="s">
        <v>44</v>
      </c>
      <c r="S3" s="7">
        <v>24080</v>
      </c>
      <c r="T3" s="7">
        <v>2207</v>
      </c>
      <c r="U3" s="7"/>
      <c r="V3" s="7"/>
      <c r="W3" s="4">
        <f t="shared" ca="1" si="1"/>
        <v>2</v>
      </c>
      <c r="X3" s="4">
        <f t="shared" si="2"/>
        <v>220.70000000000002</v>
      </c>
      <c r="Y3" s="7">
        <f t="shared" ref="Y3" si="8">T3*0.0005</f>
        <v>1.1034999999999999</v>
      </c>
      <c r="Z3" s="7">
        <f t="shared" ref="Z3" ca="1" si="9">ROUND(T3+W3*Y3+X3-AA3,2)</f>
        <v>2429.91</v>
      </c>
      <c r="AA3" s="4"/>
      <c r="AB3" s="5">
        <v>41647</v>
      </c>
      <c r="AC3" s="8">
        <v>2451.7800000000002</v>
      </c>
      <c r="AD3" s="4" t="s">
        <v>45</v>
      </c>
      <c r="AE3" s="9">
        <f t="shared" ca="1" si="3"/>
        <v>-21.870000000000346</v>
      </c>
      <c r="AF3" s="4">
        <f t="shared" ref="AF3" si="10">DATEDIF(N3,C3,"M")</f>
        <v>7</v>
      </c>
      <c r="AG3" s="4">
        <v>13910336843</v>
      </c>
      <c r="AH3" s="4"/>
      <c r="AI3" s="4" t="str">
        <f t="shared" si="4"/>
        <v/>
      </c>
      <c r="AJ3" s="5"/>
      <c r="AK3" s="10">
        <f t="shared" si="5"/>
        <v>2451.7800000000002</v>
      </c>
    </row>
  </sheetData>
  <phoneticPr fontId="2" type="noConversion"/>
  <dataValidations count="1">
    <dataValidation type="list" allowBlank="1" showInputMessage="1" showErrorMessage="1" sqref="AD1:AD3">
      <formula1>"划扣,打款"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8"/>
  <sheetViews>
    <sheetView tabSelected="1" workbookViewId="0">
      <pane ySplit="1" topLeftCell="A2" activePane="bottomLeft" state="frozen"/>
      <selection pane="bottomLeft" activeCell="C18" sqref="C18"/>
    </sheetView>
  </sheetViews>
  <sheetFormatPr defaultRowHeight="14.4"/>
  <cols>
    <col min="1" max="1" width="13.44140625" customWidth="1"/>
    <col min="2" max="2" width="15.109375" customWidth="1"/>
    <col min="3" max="3" width="8" bestFit="1" customWidth="1"/>
    <col min="4" max="4" width="18.44140625" bestFit="1" customWidth="1"/>
    <col min="5" max="5" width="16.88671875" customWidth="1"/>
    <col min="6" max="6" width="24.109375" customWidth="1"/>
    <col min="7" max="7" width="20.44140625" bestFit="1" customWidth="1"/>
    <col min="8" max="8" width="36.5546875" customWidth="1"/>
    <col min="9" max="9" width="11.33203125" bestFit="1" customWidth="1"/>
    <col min="10" max="10" width="22.21875" bestFit="1" customWidth="1"/>
    <col min="11" max="11" width="28.109375" customWidth="1"/>
    <col min="12" max="12" width="11.109375" customWidth="1"/>
    <col min="13" max="13" width="37.109375" customWidth="1"/>
    <col min="14" max="14" width="12.109375" customWidth="1"/>
    <col min="15" max="15" width="21.88671875" customWidth="1"/>
    <col min="16" max="16" width="18.5546875" customWidth="1"/>
    <col min="17" max="17" width="12.21875" bestFit="1" customWidth="1"/>
    <col min="18" max="18" width="12" customWidth="1"/>
    <col min="19" max="19" width="12.77734375" customWidth="1"/>
    <col min="20" max="20" width="13.77734375" customWidth="1"/>
    <col min="21" max="21" width="16" customWidth="1"/>
    <col min="22" max="22" width="20" customWidth="1"/>
    <col min="23" max="23" width="8" bestFit="1" customWidth="1"/>
    <col min="24" max="24" width="14.6640625" customWidth="1"/>
    <col min="25" max="25" width="9.77734375" bestFit="1" customWidth="1"/>
    <col min="26" max="27" width="6.33203125" bestFit="1" customWidth="1"/>
    <col min="28" max="28" width="12.6640625" customWidth="1"/>
    <col min="29" max="29" width="4.77734375" bestFit="1" customWidth="1"/>
    <col min="30" max="30" width="16.33203125" customWidth="1"/>
    <col min="31" max="31" width="18" customWidth="1"/>
    <col min="32" max="32" width="16" customWidth="1"/>
    <col min="33" max="33" width="20.77734375" customWidth="1"/>
    <col min="34" max="34" width="17.6640625" customWidth="1"/>
    <col min="35" max="35" width="13.21875" customWidth="1"/>
    <col min="36" max="38" width="11.33203125" bestFit="1" customWidth="1"/>
    <col min="39" max="39" width="15.44140625" customWidth="1"/>
    <col min="40" max="40" width="11.77734375" customWidth="1"/>
    <col min="41" max="41" width="9.5546875" customWidth="1"/>
    <col min="42" max="42" width="11.5546875" customWidth="1"/>
    <col min="43" max="43" width="10.44140625" customWidth="1"/>
    <col min="44" max="44" width="17.5546875" customWidth="1"/>
    <col min="45" max="45" width="21.33203125" customWidth="1"/>
    <col min="46" max="46" width="11.33203125" bestFit="1" customWidth="1"/>
    <col min="47" max="47" width="17.21875" customWidth="1"/>
    <col min="48" max="48" width="12.88671875" customWidth="1"/>
    <col min="49" max="49" width="11.33203125" bestFit="1" customWidth="1"/>
    <col min="50" max="50" width="15" bestFit="1" customWidth="1"/>
    <col min="51" max="51" width="23.6640625" customWidth="1"/>
    <col min="52" max="53" width="11.33203125" bestFit="1" customWidth="1"/>
    <col min="54" max="54" width="4.77734375" bestFit="1" customWidth="1"/>
  </cols>
  <sheetData>
    <row r="1" spans="1:54" ht="31.2">
      <c r="A1" s="19" t="s">
        <v>55</v>
      </c>
      <c r="B1" s="20" t="s">
        <v>56</v>
      </c>
      <c r="C1" s="21" t="s">
        <v>57</v>
      </c>
      <c r="D1" s="21" t="s">
        <v>5</v>
      </c>
      <c r="E1" s="19" t="s">
        <v>58</v>
      </c>
      <c r="F1" s="22" t="s">
        <v>59</v>
      </c>
      <c r="G1" s="22" t="s">
        <v>7</v>
      </c>
      <c r="H1" s="22" t="s">
        <v>60</v>
      </c>
      <c r="I1" s="22" t="s">
        <v>61</v>
      </c>
      <c r="J1" s="22" t="s">
        <v>8</v>
      </c>
      <c r="K1" s="23" t="s">
        <v>62</v>
      </c>
      <c r="L1" s="21" t="s">
        <v>63</v>
      </c>
      <c r="M1" s="21" t="s">
        <v>64</v>
      </c>
      <c r="N1" s="24" t="s">
        <v>65</v>
      </c>
      <c r="O1" s="25" t="s">
        <v>66</v>
      </c>
      <c r="P1" s="26" t="s">
        <v>140</v>
      </c>
      <c r="Q1" s="25" t="s">
        <v>67</v>
      </c>
      <c r="R1" s="25" t="s">
        <v>68</v>
      </c>
      <c r="S1" s="25" t="s">
        <v>69</v>
      </c>
      <c r="T1" s="25" t="s">
        <v>70</v>
      </c>
      <c r="U1" s="25" t="s">
        <v>71</v>
      </c>
      <c r="V1" s="27" t="s">
        <v>72</v>
      </c>
      <c r="W1" s="27" t="s">
        <v>73</v>
      </c>
      <c r="X1" s="25" t="s">
        <v>74</v>
      </c>
      <c r="Y1" s="25" t="s">
        <v>75</v>
      </c>
      <c r="Z1" s="25" t="s">
        <v>76</v>
      </c>
      <c r="AA1" s="25" t="s">
        <v>77</v>
      </c>
      <c r="AB1" s="25" t="s">
        <v>78</v>
      </c>
      <c r="AC1" s="28" t="s">
        <v>79</v>
      </c>
      <c r="AD1" s="25" t="s">
        <v>80</v>
      </c>
      <c r="AE1" s="25" t="s">
        <v>81</v>
      </c>
      <c r="AF1" s="29" t="s">
        <v>82</v>
      </c>
      <c r="AG1" s="29" t="s">
        <v>83</v>
      </c>
      <c r="AH1" s="25" t="s">
        <v>84</v>
      </c>
      <c r="AI1" s="21" t="s">
        <v>85</v>
      </c>
      <c r="AJ1" s="30" t="s">
        <v>86</v>
      </c>
      <c r="AK1" s="30" t="s">
        <v>87</v>
      </c>
      <c r="AL1" s="19" t="s">
        <v>88</v>
      </c>
      <c r="AM1" s="25" t="s">
        <v>89</v>
      </c>
      <c r="AN1" s="25" t="s">
        <v>90</v>
      </c>
      <c r="AO1" s="31" t="s">
        <v>91</v>
      </c>
      <c r="AP1" s="25" t="s">
        <v>92</v>
      </c>
      <c r="AQ1" s="25" t="s">
        <v>93</v>
      </c>
      <c r="AR1" s="23" t="s">
        <v>94</v>
      </c>
      <c r="AS1" s="25" t="s">
        <v>95</v>
      </c>
      <c r="AT1" s="32" t="s">
        <v>96</v>
      </c>
      <c r="AU1" s="19" t="s">
        <v>97</v>
      </c>
      <c r="AV1" s="21" t="s">
        <v>98</v>
      </c>
      <c r="AW1" s="33" t="s">
        <v>99</v>
      </c>
      <c r="AX1" s="21" t="s">
        <v>100</v>
      </c>
      <c r="AY1" s="21" t="s">
        <v>101</v>
      </c>
      <c r="AZ1" s="34" t="s">
        <v>102</v>
      </c>
      <c r="BA1" s="34" t="s">
        <v>103</v>
      </c>
      <c r="BB1" s="21" t="s">
        <v>104</v>
      </c>
    </row>
    <row r="2" spans="1:54" ht="15">
      <c r="A2" s="59">
        <v>42786</v>
      </c>
      <c r="B2" s="36">
        <v>42760</v>
      </c>
      <c r="C2" s="37" t="s">
        <v>105</v>
      </c>
      <c r="D2" s="38" t="s">
        <v>106</v>
      </c>
      <c r="E2" s="39">
        <v>42759</v>
      </c>
      <c r="F2" s="40" t="s">
        <v>107</v>
      </c>
      <c r="G2" s="40" t="s">
        <v>108</v>
      </c>
      <c r="H2" s="40" t="s">
        <v>109</v>
      </c>
      <c r="I2" s="41" t="s">
        <v>110</v>
      </c>
      <c r="J2" s="41" t="s">
        <v>111</v>
      </c>
      <c r="K2" s="42">
        <v>195000</v>
      </c>
      <c r="L2" s="37" t="s">
        <v>112</v>
      </c>
      <c r="M2" s="37" t="s">
        <v>113</v>
      </c>
      <c r="N2" s="43">
        <v>0.01</v>
      </c>
      <c r="O2" s="44">
        <v>1950</v>
      </c>
      <c r="P2" s="45">
        <v>5.7999999999999996E-3</v>
      </c>
      <c r="Q2" s="44">
        <v>13572</v>
      </c>
      <c r="R2" s="44">
        <v>5428.8</v>
      </c>
      <c r="S2" s="44">
        <v>1357.2</v>
      </c>
      <c r="T2" s="44">
        <v>6786</v>
      </c>
      <c r="U2" s="44">
        <v>5850</v>
      </c>
      <c r="V2" s="44">
        <v>0</v>
      </c>
      <c r="W2" s="46" t="s">
        <v>114</v>
      </c>
      <c r="X2" s="47">
        <v>20422</v>
      </c>
      <c r="Y2" s="48" t="s">
        <v>115</v>
      </c>
      <c r="Z2" s="48" t="s">
        <v>50</v>
      </c>
      <c r="AA2" s="48" t="s">
        <v>116</v>
      </c>
      <c r="AB2" s="47">
        <v>5850</v>
      </c>
      <c r="AC2" s="46" t="s">
        <v>117</v>
      </c>
      <c r="AD2" s="47">
        <v>16250</v>
      </c>
      <c r="AE2" s="47">
        <v>18200</v>
      </c>
      <c r="AF2" s="47">
        <v>18300</v>
      </c>
      <c r="AG2" s="47">
        <v>219600</v>
      </c>
      <c r="AH2" s="49">
        <v>195000</v>
      </c>
      <c r="AI2" s="50">
        <v>20</v>
      </c>
      <c r="AJ2" s="35">
        <v>42786</v>
      </c>
      <c r="AK2" s="35">
        <v>43120</v>
      </c>
      <c r="AL2" s="35">
        <v>42760</v>
      </c>
      <c r="AM2" s="51">
        <v>18300</v>
      </c>
      <c r="AN2" s="51">
        <v>18300</v>
      </c>
      <c r="AO2" s="52">
        <v>101</v>
      </c>
      <c r="AP2" s="53">
        <v>1830</v>
      </c>
      <c r="AQ2" s="53">
        <v>924.15000000000009</v>
      </c>
      <c r="AR2" s="51">
        <v>0</v>
      </c>
      <c r="AS2" s="54">
        <v>21054.15</v>
      </c>
      <c r="AT2" s="55"/>
      <c r="AU2" s="56"/>
      <c r="AV2" s="57"/>
      <c r="AW2" s="58">
        <v>-21054.15</v>
      </c>
      <c r="AX2" s="55"/>
      <c r="AY2" s="57"/>
      <c r="AZ2" s="57"/>
      <c r="BA2" s="57"/>
      <c r="BB2" s="57"/>
    </row>
    <row r="3" spans="1:54" ht="15">
      <c r="A3" s="59">
        <v>42800</v>
      </c>
      <c r="B3" s="36">
        <v>42774</v>
      </c>
      <c r="C3" s="37" t="s">
        <v>118</v>
      </c>
      <c r="D3" s="38" t="s">
        <v>119</v>
      </c>
      <c r="E3" s="39">
        <v>42773</v>
      </c>
      <c r="F3" s="40" t="s">
        <v>120</v>
      </c>
      <c r="G3" s="40" t="s">
        <v>121</v>
      </c>
      <c r="H3" s="40" t="s">
        <v>122</v>
      </c>
      <c r="I3" s="41" t="s">
        <v>123</v>
      </c>
      <c r="J3" s="41" t="s">
        <v>124</v>
      </c>
      <c r="K3" s="42">
        <v>32000</v>
      </c>
      <c r="L3" s="37" t="s">
        <v>112</v>
      </c>
      <c r="M3" s="37" t="s">
        <v>113</v>
      </c>
      <c r="N3" s="43">
        <v>0.01</v>
      </c>
      <c r="O3" s="44">
        <v>320</v>
      </c>
      <c r="P3" s="45">
        <v>5.7999999999999996E-3</v>
      </c>
      <c r="Q3" s="44">
        <v>2227.1999999999998</v>
      </c>
      <c r="R3" s="44">
        <v>890.88</v>
      </c>
      <c r="S3" s="44">
        <v>222.72</v>
      </c>
      <c r="T3" s="44">
        <v>1113.5999999999999</v>
      </c>
      <c r="U3" s="44">
        <v>960</v>
      </c>
      <c r="V3" s="44">
        <v>960</v>
      </c>
      <c r="W3" s="46" t="s">
        <v>114</v>
      </c>
      <c r="X3" s="47">
        <v>5147.2</v>
      </c>
      <c r="Y3" s="48" t="s">
        <v>115</v>
      </c>
      <c r="Z3" s="48" t="s">
        <v>50</v>
      </c>
      <c r="AA3" s="48" t="s">
        <v>116</v>
      </c>
      <c r="AB3" s="47">
        <v>960</v>
      </c>
      <c r="AC3" s="46" t="s">
        <v>117</v>
      </c>
      <c r="AD3" s="47">
        <v>2666.67</v>
      </c>
      <c r="AE3" s="47">
        <v>2986.67</v>
      </c>
      <c r="AF3" s="47">
        <v>3086.67</v>
      </c>
      <c r="AG3" s="47">
        <v>37040.04</v>
      </c>
      <c r="AH3" s="49">
        <v>32000</v>
      </c>
      <c r="AI3" s="50">
        <v>6</v>
      </c>
      <c r="AJ3" s="35">
        <v>42800</v>
      </c>
      <c r="AK3" s="35">
        <v>43137</v>
      </c>
      <c r="AL3" s="35">
        <v>42774</v>
      </c>
      <c r="AM3" s="51">
        <v>3086.67</v>
      </c>
      <c r="AN3" s="51">
        <v>3086.67</v>
      </c>
      <c r="AO3" s="52">
        <v>87</v>
      </c>
      <c r="AP3" s="53">
        <v>308.67</v>
      </c>
      <c r="AQ3" s="53">
        <v>134.27014500000001</v>
      </c>
      <c r="AR3" s="51">
        <v>0</v>
      </c>
      <c r="AS3" s="54">
        <v>3529.6101450000001</v>
      </c>
      <c r="AT3" s="55"/>
      <c r="AU3" s="56"/>
      <c r="AV3" s="57"/>
      <c r="AW3" s="58">
        <v>-3529.6101450000001</v>
      </c>
      <c r="AX3" s="55"/>
      <c r="AY3" s="57"/>
      <c r="AZ3" s="57"/>
      <c r="BA3" s="57"/>
      <c r="BB3" s="57"/>
    </row>
    <row r="4" spans="1:54">
      <c r="S4">
        <v>1</v>
      </c>
    </row>
    <row r="8" spans="1:54">
      <c r="A8" t="s">
        <v>125</v>
      </c>
      <c r="B8" t="s">
        <v>126</v>
      </c>
      <c r="C8" t="s">
        <v>127</v>
      </c>
      <c r="D8" t="s">
        <v>128</v>
      </c>
      <c r="E8" t="s">
        <v>129</v>
      </c>
      <c r="F8" t="s">
        <v>130</v>
      </c>
      <c r="G8" t="s">
        <v>131</v>
      </c>
      <c r="H8" t="s">
        <v>132</v>
      </c>
      <c r="I8" t="s">
        <v>133</v>
      </c>
      <c r="J8" t="s">
        <v>134</v>
      </c>
      <c r="K8" t="s">
        <v>135</v>
      </c>
      <c r="L8" t="s">
        <v>136</v>
      </c>
      <c r="M8" t="s">
        <v>137</v>
      </c>
      <c r="N8" t="s">
        <v>138</v>
      </c>
      <c r="O8" t="s">
        <v>139</v>
      </c>
      <c r="P8" t="s">
        <v>141</v>
      </c>
      <c r="Q8" t="s">
        <v>142</v>
      </c>
      <c r="S8">
        <v>1</v>
      </c>
      <c r="T8">
        <v>1</v>
      </c>
      <c r="U8">
        <v>1</v>
      </c>
      <c r="V8">
        <v>1</v>
      </c>
      <c r="W8">
        <v>1</v>
      </c>
      <c r="X8">
        <v>0</v>
      </c>
      <c r="Y8">
        <v>1</v>
      </c>
      <c r="Z8">
        <v>0</v>
      </c>
      <c r="AA8">
        <v>0</v>
      </c>
      <c r="AB8">
        <v>1</v>
      </c>
      <c r="AC8">
        <v>1</v>
      </c>
      <c r="AD8">
        <v>1</v>
      </c>
      <c r="AE8" t="s">
        <v>143</v>
      </c>
      <c r="AF8">
        <v>1</v>
      </c>
      <c r="AG8" t="s">
        <v>144</v>
      </c>
      <c r="AH8">
        <v>0</v>
      </c>
      <c r="AI8">
        <v>1</v>
      </c>
      <c r="AJ8">
        <v>1</v>
      </c>
      <c r="AK8">
        <v>1</v>
      </c>
      <c r="AL8">
        <v>0</v>
      </c>
      <c r="AM8">
        <v>0</v>
      </c>
      <c r="AN8">
        <v>1</v>
      </c>
      <c r="AO8">
        <v>1</v>
      </c>
      <c r="AP8">
        <v>1</v>
      </c>
      <c r="AQ8">
        <v>1</v>
      </c>
      <c r="AR8">
        <v>0</v>
      </c>
      <c r="AS8" t="s">
        <v>145</v>
      </c>
      <c r="AT8" t="s">
        <v>146</v>
      </c>
      <c r="AU8" t="s">
        <v>147</v>
      </c>
      <c r="AW8">
        <v>1</v>
      </c>
      <c r="AX8">
        <v>1</v>
      </c>
      <c r="AY8">
        <v>1</v>
      </c>
      <c r="AZ8">
        <v>1</v>
      </c>
      <c r="BA8">
        <v>1</v>
      </c>
    </row>
  </sheetData>
  <phoneticPr fontId="2" type="noConversion"/>
  <dataValidations count="4">
    <dataValidation type="list" allowBlank="1" showInputMessage="1" showErrorMessage="1" sqref="AX1">
      <formula1>"是,否,逾期,违约"</formula1>
    </dataValidation>
    <dataValidation type="list" allowBlank="1" showInputMessage="1" showErrorMessage="1" sqref="L2:L3">
      <formula1>"新增,转签"</formula1>
    </dataValidation>
    <dataValidation type="list" allowBlank="1" showInputMessage="1" showErrorMessage="1" sqref="M2:M3">
      <formula1>"押车6期,GPS6期,GPS12期,GPS30,GPS60,GPS90,押车30,押车60,押车90"</formula1>
    </dataValidation>
    <dataValidation type="list" allowBlank="1" showInputMessage="1" showErrorMessage="1" sqref="AY2:BA3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信贷</vt:lpstr>
      <vt:lpstr>车贷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2017-06-02T10:01:56Z</dcterms:modified>
</cp:coreProperties>
</file>