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nching/Desktop/Sync/CRI/CRI-BIO-646-BMB-RKeenan/DATA/"/>
    </mc:Choice>
  </mc:AlternateContent>
  <xr:revisionPtr revIDLastSave="0" documentId="13_ncr:1_{D584BC5B-23AB-3247-99D9-0F0D89A31521}" xr6:coauthVersionLast="38" xr6:coauthVersionMax="38" xr10:uidLastSave="{00000000-0000-0000-0000-000000000000}"/>
  <bookViews>
    <workbookView xWindow="9420" yWindow="460" windowWidth="40960" windowHeight="28340" tabRatio="500" xr2:uid="{00000000-000D-0000-FFFF-FFFF00000000}"/>
  </bookViews>
  <sheets>
    <sheet name="SampleDesc" sheetId="1" r:id="rId1"/>
    <sheet name="meta-RNAseq" sheetId="3" r:id="rId2"/>
    <sheet name="alnStat" sheetId="6" r:id="rId3"/>
    <sheet name="PCA-first5PCs" sheetId="5" r:id="rId4"/>
  </sheets>
  <definedNames>
    <definedName name="_xlnm._FilterDatabase" localSheetId="1" hidden="1">'meta-RNAseq'!$A$3:$BL$9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8" i="6" l="1"/>
  <c r="M38" i="6"/>
  <c r="L38" i="6"/>
  <c r="K38" i="6"/>
  <c r="J38" i="6"/>
  <c r="I38" i="6"/>
  <c r="H38" i="6"/>
  <c r="G38" i="6"/>
  <c r="F38" i="6"/>
  <c r="E38" i="6"/>
  <c r="D38" i="6"/>
  <c r="C38" i="6"/>
  <c r="X7" i="3" l="1"/>
  <c r="BK7" i="3" s="1"/>
  <c r="X4" i="3"/>
  <c r="BK4" i="3" s="1"/>
  <c r="U8" i="3"/>
  <c r="U5" i="3"/>
  <c r="U9" i="3"/>
  <c r="U6" i="3"/>
  <c r="U4" i="3"/>
  <c r="U7" i="3"/>
  <c r="AB4" i="3" l="1"/>
  <c r="AB7" i="3"/>
  <c r="V9" i="3"/>
  <c r="V7" i="3"/>
  <c r="V8" i="3"/>
  <c r="V6" i="3"/>
  <c r="V4" i="3"/>
  <c r="V5" i="3"/>
  <c r="S9" i="3"/>
  <c r="S7" i="3"/>
  <c r="S8" i="3"/>
  <c r="S6" i="3"/>
  <c r="S4" i="3"/>
  <c r="S5" i="3"/>
  <c r="AB11" i="3" l="1"/>
  <c r="AB12" i="3"/>
  <c r="AB13" i="3"/>
  <c r="B22" i="1" l="1"/>
  <c r="I26" i="1" l="1"/>
  <c r="I25" i="1"/>
  <c r="I24" i="1"/>
  <c r="BJ14" i="3" l="1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A14" i="3"/>
  <c r="Z14" i="3"/>
  <c r="Y14" i="3"/>
  <c r="W14" i="3"/>
  <c r="BJ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A13" i="3"/>
  <c r="Z13" i="3"/>
  <c r="Y13" i="3"/>
  <c r="W13" i="3"/>
  <c r="BJ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A12" i="3"/>
  <c r="Z12" i="3"/>
  <c r="Y12" i="3"/>
  <c r="W12" i="3"/>
  <c r="BJ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A11" i="3"/>
  <c r="Z11" i="3"/>
  <c r="Y11" i="3"/>
  <c r="W11" i="3"/>
  <c r="X14" i="3" l="1"/>
  <c r="X11" i="3"/>
  <c r="X12" i="3"/>
  <c r="X13" i="3"/>
  <c r="AB15" i="3"/>
  <c r="BK14" i="3"/>
  <c r="BK11" i="3"/>
  <c r="AB14" i="3"/>
  <c r="BK13" i="3"/>
  <c r="BK12" i="3"/>
  <c r="G24" i="1" l="1"/>
  <c r="H24" i="1"/>
  <c r="J24" i="1"/>
  <c r="K24" i="1"/>
  <c r="M24" i="1"/>
  <c r="G25" i="1"/>
  <c r="H25" i="1"/>
  <c r="J25" i="1"/>
  <c r="K25" i="1"/>
  <c r="M25" i="1"/>
  <c r="G26" i="1"/>
  <c r="H26" i="1"/>
  <c r="J26" i="1"/>
  <c r="K26" i="1"/>
  <c r="M26" i="1"/>
  <c r="F26" i="1"/>
  <c r="F25" i="1"/>
  <c r="F24" i="1"/>
  <c r="W22" i="1" l="1"/>
  <c r="U22" i="1"/>
  <c r="Z22" i="1" s="1"/>
  <c r="V22" i="1" l="1"/>
  <c r="X22" i="1" s="1"/>
  <c r="L25" i="1"/>
  <c r="L24" i="1"/>
  <c r="L26" i="1"/>
  <c r="N22" i="1"/>
  <c r="O22" i="1" s="1"/>
  <c r="N24" i="1" l="1"/>
  <c r="N26" i="1"/>
  <c r="N25" i="1"/>
  <c r="O24" i="1"/>
  <c r="O25" i="1"/>
  <c r="O26" i="1"/>
</calcChain>
</file>

<file path=xl/sharedStrings.xml><?xml version="1.0" encoding="utf-8"?>
<sst xmlns="http://schemas.openxmlformats.org/spreadsheetml/2006/main" count="276" uniqueCount="229">
  <si>
    <t>Species</t>
  </si>
  <si>
    <t>[Optional] Cell/Tissue Information
(e.g., cell line name/id)</t>
  </si>
  <si>
    <t>Annotation Version</t>
  </si>
  <si>
    <r>
      <rPr>
        <b/>
        <sz val="12"/>
        <color rgb="FF3366FF"/>
        <rFont val="Wingdings"/>
        <family val="2"/>
      </rPr>
      <t></t>
    </r>
    <r>
      <rPr>
        <b/>
        <sz val="12"/>
        <color rgb="FF3366FF"/>
        <rFont val="Calibri"/>
        <family val="2"/>
        <scheme val="minor"/>
      </rPr>
      <t>Please specify specific annotation version here.</t>
    </r>
  </si>
  <si>
    <t>Comparisons</t>
  </si>
  <si>
    <t>#</t>
  </si>
  <si>
    <t>Description</t>
  </si>
  <si>
    <t>Case</t>
  </si>
  <si>
    <t>Control</t>
  </si>
  <si>
    <t>Group</t>
  </si>
  <si>
    <t>DESeq2</t>
  </si>
  <si>
    <t>edgeR</t>
  </si>
  <si>
    <t>limma</t>
  </si>
  <si>
    <t>Consensus</t>
  </si>
  <si>
    <t>Overlap</t>
  </si>
  <si>
    <t>Union</t>
  </si>
  <si>
    <t>DEG</t>
  </si>
  <si>
    <t>DOWN</t>
  </si>
  <si>
    <t>UP</t>
  </si>
  <si>
    <t>%(UP)</t>
  </si>
  <si>
    <t>Sample</t>
  </si>
  <si>
    <t>Library</t>
  </si>
  <si>
    <t>SequencingCenter</t>
  </si>
  <si>
    <t>Platform</t>
  </si>
  <si>
    <t>ReadGroup</t>
  </si>
  <si>
    <t>LibType</t>
  </si>
  <si>
    <t>Date</t>
  </si>
  <si>
    <t>Flavor</t>
  </si>
  <si>
    <t>Unit</t>
  </si>
  <si>
    <t>Run</t>
  </si>
  <si>
    <t>Lane</t>
  </si>
  <si>
    <t>Genome</t>
  </si>
  <si>
    <t>NucleicAcid</t>
  </si>
  <si>
    <t>Location</t>
  </si>
  <si>
    <t>Seqfile1</t>
  </si>
  <si>
    <t>RNA</t>
  </si>
  <si>
    <t>FastQC</t>
  </si>
  <si>
    <t xml:space="preserve"> STAR (AJ, AK)</t>
  </si>
  <si>
    <t>Picard::CollectRnaSeqMetrics</t>
  </si>
  <si>
    <t>featureCount</t>
  </si>
  <si>
    <t>Date 
~ Batch</t>
  </si>
  <si>
    <t>Seq Lane</t>
  </si>
  <si>
    <t>Raw 
Reads (RR)</t>
  </si>
  <si>
    <t>Read 
Length (RL)</t>
  </si>
  <si>
    <t>Est.
DeDup
%</t>
  </si>
  <si>
    <t>Uniquely Mapped
Reads
(UMR)</t>
  </si>
  <si>
    <t>%(UMR/RR)</t>
  </si>
  <si>
    <t>PF_BASES</t>
  </si>
  <si>
    <t>PF_ALIGNED_BASES</t>
  </si>
  <si>
    <t>RIBOSOMAL_BASES</t>
  </si>
  <si>
    <t>CODING_BASES</t>
  </si>
  <si>
    <t>UTR_BASES</t>
  </si>
  <si>
    <t>INTRONIC_BASES</t>
  </si>
  <si>
    <t>INTERGENIC_BASES</t>
  </si>
  <si>
    <t>IGNORED_READS</t>
  </si>
  <si>
    <t>CORRECT_STRAND_READS   (if strand-specific library)</t>
  </si>
  <si>
    <t>INCORRECT_STRAND_READS  (if strand-specific library)</t>
  </si>
  <si>
    <t>NUM_R1_TRANSCRIPT_STRAND_READS</t>
  </si>
  <si>
    <t>NUM_R2_TRANSCRIPT_STRAND_READS</t>
  </si>
  <si>
    <t>NUM_UNEXPLAINED_READS</t>
  </si>
  <si>
    <t>PCT_R1_TRANSCRIPT_STRAND_READS</t>
  </si>
  <si>
    <t>PCT_R2_TRANSCRIPT_STRAND_READS</t>
  </si>
  <si>
    <t>PCT_RIBOSOMAL_BASES</t>
  </si>
  <si>
    <t>PCT_CODING_BASES</t>
  </si>
  <si>
    <t>PCT_UTR_BASES</t>
  </si>
  <si>
    <t>PCT_INTRONIC_BASES</t>
  </si>
  <si>
    <t>PCT_INTERGENIC_BASES</t>
  </si>
  <si>
    <t>PCT_MRNA_BASES</t>
  </si>
  <si>
    <t>PCT_USABLE_BASES (mRNA only)</t>
  </si>
  <si>
    <t>PCT_CORRECT_STRAND_READS (if strand-specific library)</t>
  </si>
  <si>
    <t>MEDIAN_CV_COVERAGE</t>
  </si>
  <si>
    <t>MEDIAN_5PRIME_BIAS</t>
  </si>
  <si>
    <t>MEDIAN_3PRIME_BIAS</t>
  </si>
  <si>
    <t>MEDIAN_5PRIME_TO_3PRIME_BIAS</t>
  </si>
  <si>
    <t>SAMPLE</t>
  </si>
  <si>
    <t>LIBRARY</t>
  </si>
  <si>
    <t>READ_GROUP</t>
  </si>
  <si>
    <t>%(UR/RR)</t>
  </si>
  <si>
    <t>Avg.</t>
  </si>
  <si>
    <t>Median</t>
  </si>
  <si>
    <t>Min.</t>
  </si>
  <si>
    <t>Max.</t>
  </si>
  <si>
    <t>Raw 
Reads + Length 
&amp; DeDup %</t>
  </si>
  <si>
    <t>Uniquely 
Mapped
R1 only for STAR</t>
  </si>
  <si>
    <r>
      <t>Reads that map to annotated pre-mature RNAs*</t>
    </r>
    <r>
      <rPr>
        <b/>
        <sz val="12"/>
        <color rgb="FFFF0000"/>
        <rFont val="Calibri"/>
        <family val="2"/>
        <scheme val="minor"/>
      </rPr>
      <t xml:space="preserve">
strand-specific</t>
    </r>
  </si>
  <si>
    <t>Overlap, Consensus, &amp; Union</t>
  </si>
  <si>
    <t>UP &amp; DOWN</t>
  </si>
  <si>
    <t>check version</t>
  </si>
  <si>
    <t>limma_3.32.10</t>
  </si>
  <si>
    <t>grep '\(edgeR\|DESeq2\|limma\)_' DEG/*/featurecounts/star/*.log
grep subread Aln/star/*/*.log</t>
  </si>
  <si>
    <t>File Name
(E.g., MG-1_S1_L002_R1_001.fastq.gz)</t>
  </si>
  <si>
    <t>Idx</t>
  </si>
  <si>
    <t>Description
Tumor details / Group</t>
  </si>
  <si>
    <t>STAR &amp; PCG GENCODE
v28_92_GRCh38.p12</t>
  </si>
  <si>
    <t>Idx2</t>
  </si>
  <si>
    <t>Ave</t>
  </si>
  <si>
    <t>min</t>
  </si>
  <si>
    <t>max</t>
  </si>
  <si>
    <r>
      <t>FC ≥ 1.5</t>
    </r>
    <r>
      <rPr>
        <b/>
        <sz val="11"/>
        <color theme="0" tint="-0.14999847407452621"/>
        <rFont val="Calibri (Body)_x0000_"/>
      </rPr>
      <t xml:space="preserve"> &amp; FDR &lt; 0.1</t>
    </r>
  </si>
  <si>
    <t>DESeq2_1.18.1</t>
  </si>
  <si>
    <t>edgeR_3.20.9</t>
  </si>
  <si>
    <t>DESeq2 / edgeR (/ limma)</t>
  </si>
  <si>
    <t>File Location</t>
  </si>
  <si>
    <t>File Name</t>
  </si>
  <si>
    <r>
      <t>Usable Reads
(UR)</t>
    </r>
    <r>
      <rPr>
        <b/>
        <sz val="12"/>
        <color rgb="FFFF0000"/>
        <rFont val="Calibri"/>
        <family val="2"/>
        <scheme val="minor"/>
      </rPr>
      <t xml:space="preserve">
non-strand-specific
</t>
    </r>
    <r>
      <rPr>
        <b/>
        <sz val="12"/>
        <color rgb="FF008000"/>
        <rFont val="Calibri"/>
        <family val="2"/>
        <scheme val="minor"/>
      </rPr>
      <t>PCG</t>
    </r>
  </si>
  <si>
    <t>Total
Raw
Reads
(TRR)</t>
  </si>
  <si>
    <t>CRI-BIO-624</t>
  </si>
  <si>
    <t>GCF</t>
  </si>
  <si>
    <t>CD24p-PBS-WT__R1-B1</t>
  </si>
  <si>
    <t>CD24p-PBS-WT__R2-B1</t>
  </si>
  <si>
    <t>CD24p-PBS-WT__R3-B1</t>
  </si>
  <si>
    <t>CD24p-PBS-WT__R4-B1</t>
  </si>
  <si>
    <t>CD24p-HDM-WT__R1-B1</t>
  </si>
  <si>
    <t>CD24p-HDM-WT__R2-B1</t>
  </si>
  <si>
    <t>CD24p-HDM-WT__R3-B1</t>
  </si>
  <si>
    <t>CD24p-PBS-KO__R1-B1</t>
  </si>
  <si>
    <t>CD24p-PBS-KO__R2-B1</t>
  </si>
  <si>
    <t>CD24p-PBS-KO__R3-B1</t>
  </si>
  <si>
    <t>CD24p-PBS-KO__R4-B1</t>
  </si>
  <si>
    <t>CD24p-HDM-KO__R1-B1</t>
  </si>
  <si>
    <t>CD24p-HDM-KO__R2-B1</t>
  </si>
  <si>
    <t>CD24p-HDM-KO__R3-B1</t>
  </si>
  <si>
    <t>CD24p-HDM-KO__R4-B1</t>
  </si>
  <si>
    <t>CD24n-PBS-WT__R1-B1</t>
  </si>
  <si>
    <t>CD24n-PBS-WT__R2-B1</t>
  </si>
  <si>
    <t>CD24n-PBS-WT__R3-B1</t>
  </si>
  <si>
    <t>CD24n-PBS-WT__R4-B1</t>
  </si>
  <si>
    <t>CD24n-HDM-WT__R1-B1</t>
  </si>
  <si>
    <t>CD24n-HDM-WT__R2-B1</t>
  </si>
  <si>
    <t>CD24n-PBS-KO__R1-B1</t>
  </si>
  <si>
    <t>CD24n-PBS-KO__R2-B1</t>
  </si>
  <si>
    <t>CD24n-PBS-KO__R3-B1</t>
  </si>
  <si>
    <t>CD24n-HDM-KO__R1-B1</t>
  </si>
  <si>
    <t>CD24n-HDM-KO__R2-B1</t>
  </si>
  <si>
    <t>CD24n-HDM-KO__R3-B1</t>
  </si>
  <si>
    <t>CD24p-HDM-WT__R4-B2</t>
  </si>
  <si>
    <t>CD24p-HDM-WT__R5-B2</t>
  </si>
  <si>
    <t>CD24p-PBS-KO__R5-B2</t>
  </si>
  <si>
    <t>CD24p-HDM-KO__R5-B2</t>
  </si>
  <si>
    <t>CD24n-HDM-WT__R3-B2</t>
  </si>
  <si>
    <t>CD24n-HDM-WT__R4-B2</t>
  </si>
  <si>
    <t>CD24n-PBS-KO__R4-B2</t>
  </si>
  <si>
    <t>CD24n-HDM-KO__R4-B2</t>
  </si>
  <si>
    <t>CD24n-HDM-KO__R1</t>
  </si>
  <si>
    <t>CD24n-HDM-KO__R2</t>
  </si>
  <si>
    <t>命名時, 所有 samples 保持相同格式 (dash &amp; underline 的數目相同, 若有 batch # 則編進最後面).  
[e.g., METAGROUP-TIMEPOINT-CONDITION_BIOLOGICAL REPLICATES-BATCH#]</t>
  </si>
  <si>
    <t>eigenvalue</t>
  </si>
  <si>
    <t>comp1</t>
  </si>
  <si>
    <t>comp2</t>
  </si>
  <si>
    <t>comp3</t>
  </si>
  <si>
    <t>comp4</t>
  </si>
  <si>
    <t>comp5</t>
  </si>
  <si>
    <t>Variance (%)</t>
  </si>
  <si>
    <t>Cumulative Variance (%)</t>
  </si>
  <si>
    <t>PCA</t>
  </si>
  <si>
    <r>
      <rPr>
        <b/>
        <sz val="12"/>
        <color theme="1"/>
        <rFont val="Calibri"/>
        <family val="2"/>
        <scheme val="minor"/>
      </rPr>
      <t xml:space="preserve">for file in `ls ReadQC/*/*/*_fastqc/fastqc_data.txt | grep -v trim`; do paste -d "\t" &lt;(basename $(dirname $(dirname $file))) &lt;(grep '^Total Sequences' $file) &lt;(grep '^Sequence length' $file) &lt;(grep '^#Total Deduplicated Percentage' $file); done | sort -k1,1V
</t>
    </r>
    <r>
      <rPr>
        <sz val="12"/>
        <color theme="1"/>
        <rFont val="Calibri"/>
        <family val="2"/>
        <charset val="204"/>
        <scheme val="minor"/>
      </rPr>
      <t xml:space="preserve">if </t>
    </r>
    <r>
      <rPr>
        <b/>
        <sz val="12"/>
        <color theme="1"/>
        <rFont val="Calibri"/>
        <family val="2"/>
        <scheme val="minor"/>
      </rPr>
      <t xml:space="preserve">single-end:
</t>
    </r>
    <r>
      <rPr>
        <sz val="12"/>
        <color theme="1"/>
        <rFont val="Calibri"/>
        <family val="2"/>
        <charset val="204"/>
        <scheme val="minor"/>
      </rPr>
      <t xml:space="preserve">(.+)\tTotal Sequences\t(\d+)\tSequence length\t([0-9-]+)\t#Total Deduplicated Percentage\t(.+) -&gt; $2\t$3\t$4\t$1
if </t>
    </r>
    <r>
      <rPr>
        <b/>
        <sz val="12"/>
        <color theme="1"/>
        <rFont val="Calibri"/>
        <family val="2"/>
        <scheme val="minor"/>
      </rPr>
      <t>paired-end</t>
    </r>
    <r>
      <rPr>
        <sz val="12"/>
        <color theme="1"/>
        <rFont val="Calibri"/>
        <family val="2"/>
        <charset val="204"/>
        <scheme val="minor"/>
      </rPr>
      <t>:
(.+)\tTotal Sequences\t(\d+)\tSequence length\t([0-9-]+)\t#Total Deduplicated Percentage\t(.+)\n(.+)\tTotal Sequences\t(\d+)\tSequence length\t(\d+)\t#Total Deduplicated Percentage\t(.+) -&gt; $1\t=SUM($2, $6)\t$3\t=AVERAGE($4, $8)</t>
    </r>
  </si>
  <si>
    <r>
      <rPr>
        <b/>
        <sz val="12"/>
        <color theme="1"/>
        <rFont val="Calibri"/>
        <family val="2"/>
        <scheme val="minor"/>
      </rPr>
      <t>[Lane-specifc::single-end::RNAseq] for file in `ls Aln/star/*/*/*.star.reorder.bam.flagstat`; do paste -d "\t" &lt;(basename $file .star.bam.flagstat) &lt;(grep 'mapped (' $file); done | sort -k1,1V
[Lane-specifc::paired-end::RNAseq] for file in `ls Aln/star/*/*/*.star.reorder.bam.flagstat`; do paste -d "\t" &lt;(basename $file .star.bam.flagstat) &lt;(grep 'properly paired' $file); done | sort -k1,1V
[Lane-specifc::paired-end::DNAseq] for file in `ls Aln/bwa/*/*/*.bwa.srt.bam.flagstat`; do paste -d "\t" &lt;(basename $file .bwa.srt.bam.flagstat) &lt;(grep 'properly paired' $file); done | sort -k1,1V
[samplewise::single-end] for file in `ls Aln/star/*/*.star.bam.flagstat`; do paste -d "\t" &lt;(basename $file .star.bam.flagstat) &lt;(grep 'mapped (' $file); done | sort -k1,1V
[samplewise::paired-end] for file in `ls Aln/star/*/*.star.bam.flagstat`; do paste -d "\t" &lt;(basename $file .star.bam.flagstat) &lt;(grep 'properly paired' $file); done | sort -k1,1V</t>
    </r>
    <r>
      <rPr>
        <sz val="12"/>
        <color theme="1"/>
        <rFont val="Calibri"/>
        <family val="2"/>
        <charset val="204"/>
        <scheme val="minor"/>
      </rPr>
      <t xml:space="preserve">
(.+)\t(\d+) \+.+ -&gt; $2\t$1</t>
    </r>
  </si>
  <si>
    <r>
      <t xml:space="preserve">[RNAseq] </t>
    </r>
    <r>
      <rPr>
        <b/>
        <sz val="12"/>
        <color theme="1"/>
        <rFont val="Calibri"/>
        <family val="2"/>
        <scheme val="minor"/>
      </rPr>
      <t>tail -n+2 Normalization/featurecounts/star/exprTbl.sampleSum.PC.gene.txt | sort -k1,1V</t>
    </r>
    <r>
      <rPr>
        <sz val="12"/>
        <color theme="1"/>
        <rFont val="Calibri"/>
        <family val="2"/>
        <charset val="204"/>
        <scheme val="minor"/>
      </rPr>
      <t xml:space="preserve">
(.+).star.+\h+(\d+) -&gt; $2\t$1</t>
    </r>
  </si>
  <si>
    <t>NS</t>
  </si>
  <si>
    <r>
      <t xml:space="preserve">RIBOSOMAL_BASES ~ RIBOSOMAL_BASES + CODING_BASES + UTR_BASES + INTRONIC_BASES + INTERGENIC_BASES
PCT_* = * / </t>
    </r>
    <r>
      <rPr>
        <b/>
        <sz val="12"/>
        <color theme="1"/>
        <rFont val="Calibri"/>
        <family val="2"/>
        <scheme val="minor"/>
      </rPr>
      <t>PF_ALIGNED_BASES</t>
    </r>
    <r>
      <rPr>
        <sz val="12"/>
        <color theme="1"/>
        <rFont val="Calibri"/>
        <family val="2"/>
        <charset val="204"/>
        <scheme val="minor"/>
      </rPr>
      <t xml:space="preserve">
100% = PCT_RIBOSOMAL_BASES + PCT_CODING_BASES + PCT_UTR_BASES + PCT_INTRONIC_BASES + PCT_INTERGENIC_BASES
PCT_MRNA_BASES = PCT_CODING_BASES + PCT_UTR_BASES
PCT_USABLE_BASES: The percentage of bases mapping to </t>
    </r>
    <r>
      <rPr>
        <b/>
        <sz val="12"/>
        <color theme="1"/>
        <rFont val="Calibri"/>
        <family val="2"/>
        <scheme val="minor"/>
      </rPr>
      <t>mRNA</t>
    </r>
    <r>
      <rPr>
        <sz val="12"/>
        <color theme="1"/>
        <rFont val="Calibri"/>
        <family val="2"/>
        <charset val="204"/>
        <scheme val="minor"/>
      </rPr>
      <t xml:space="preserve"> divided by the total number of PF bases. (Other PCT values might include ncRNAs like miRNA)
[Lane-specifc::header] for file in `ls Aln/star/*/*/*.CollectRnaSeqMetrics | head -n1`; do grep -h ^PF_BASES $file; done
[Lane-specifc::single-end] for file in `ls Aln/star/*/*/*.CollectRnaSeqMetrics | sort -k1,1V`; do grep -h -A 2 ^PF_BASES $file | sed -n 3p; done
[Sample-wise::header] </t>
    </r>
    <r>
      <rPr>
        <b/>
        <sz val="12"/>
        <color theme="1"/>
        <rFont val="Calibri"/>
        <family val="2"/>
        <scheme val="minor"/>
      </rPr>
      <t>for file in `ls Aln/star/*/*.CollectRnaSeqMetrics | head -n1`; do grep -h ^PF_BASES $file; done</t>
    </r>
    <r>
      <rPr>
        <sz val="12"/>
        <color theme="1"/>
        <rFont val="Calibri"/>
        <family val="2"/>
        <charset val="204"/>
        <scheme val="minor"/>
      </rPr>
      <t xml:space="preserve">
[Sample-wise::single-end]</t>
    </r>
    <r>
      <rPr>
        <b/>
        <sz val="12"/>
        <color theme="1"/>
        <rFont val="Calibri"/>
        <family val="2"/>
        <scheme val="minor"/>
      </rPr>
      <t xml:space="preserve"> for file in `ls Aln/star/*/*.CollectRnaSeqMetrics | sort -k1,1V`; do grep -h -A 2 ^PF_BASES $file | sed -n 3p; done</t>
    </r>
    <r>
      <rPr>
        <sz val="12"/>
        <color theme="1"/>
        <rFont val="Calibri"/>
        <family val="2"/>
        <charset val="204"/>
        <scheme val="minor"/>
      </rPr>
      <t xml:space="preserve">
(\d)(\d\.) -&gt; $1\t$2</t>
    </r>
  </si>
  <si>
    <t>Total Raw Reads (TRR)</t>
  </si>
  <si>
    <t>Uniquely Mapped Reads (UMR)</t>
  </si>
  <si>
    <t>Usable Reads (UR) non-strand-specific PCG</t>
  </si>
  <si>
    <t>[Array] wc -l DEG/limma/*/array/*/*.DEG.txt (then minus 1!!!)
[RNA-seq] grep 'edger\\n\=' VENN/star/*/run.vennStat.*.star.log
.+/(.+)/.+edger\\n=(\d+).+deseq2\\n=(\d+).+limma\\n=(\d+).+ &gt;&gt; $1\t$2\t$3\t$4</t>
  </si>
  <si>
    <t>grep -A3 "Overlapping Statistics" VENN/star/*/run.vennStat.*.star.log
.+/(.+\.vs\..*)/.+Overlapping Statistics\n.+CONSENSUS IDs\h+(\d+)\n.+OVERLAP IDs\h+(\d+)\n.+UNION IDs\h+(\d+)\n?-* -&gt; $2\t$3\t$4</t>
  </si>
  <si>
    <t>Validation</t>
  </si>
  <si>
    <t>[Array] grep -A3 'STAT\[OVERLAP\]' VENN/array/*/run.vennStat.*.array.gene.log
[RNA-seq] grep -A3 'STAT\[OVERLAP\]' VENN/star/*/*.log
.+:.+\n.+\n.+\n.+/(.+\.vs\..*)/.+-\h*(\d+)\h+(\d+)\n*-* &gt;&gt; $2\t$3</t>
  </si>
  <si>
    <t>B1</t>
  </si>
  <si>
    <t>Batch</t>
  </si>
  <si>
    <t>AS-DC-29_S25</t>
  </si>
  <si>
    <t>AS-DC-30_S26</t>
  </si>
  <si>
    <t>AS-DC-31_S27</t>
  </si>
  <si>
    <t>AS-DC-23_S20</t>
  </si>
  <si>
    <t>AS-DC-24_S21</t>
  </si>
  <si>
    <t>AS-DC-25_S22</t>
  </si>
  <si>
    <t>AS-DC-26_S23</t>
  </si>
  <si>
    <t>AS-DC-28_S24</t>
  </si>
  <si>
    <t>AS-DC-17_S16</t>
  </si>
  <si>
    <t>AS-DC-18_S17</t>
  </si>
  <si>
    <t>AS-DC-19_S18</t>
  </si>
  <si>
    <t>AS-DC-20_S19</t>
  </si>
  <si>
    <t>AS-DC-13d_S12</t>
  </si>
  <si>
    <t>AS-DC-14_S13</t>
  </si>
  <si>
    <t>AS-DC-15_S14</t>
  </si>
  <si>
    <t>AS-DC-16d_S15</t>
  </si>
  <si>
    <t>AS-DC-06d_S5</t>
  </si>
  <si>
    <t>AS-DC-07_S6</t>
  </si>
  <si>
    <t>AS-DC-08d_S7</t>
  </si>
  <si>
    <t>AS-DC-09d_S8</t>
  </si>
  <si>
    <t>AS-DC-10_S9</t>
  </si>
  <si>
    <t>AS-DC-11_S10</t>
  </si>
  <si>
    <t>AS-DC-12_S11</t>
  </si>
  <si>
    <t>AS-DC-01d_S1</t>
  </si>
  <si>
    <t>AS-DC-02_S2</t>
  </si>
  <si>
    <t>AS-DC-03_S3</t>
  </si>
  <si>
    <t>AS-DC-04d_S4</t>
  </si>
  <si>
    <t>CRI-BIO-628</t>
  </si>
  <si>
    <t>AS-DC-40_S35</t>
  </si>
  <si>
    <t>AS-DC-37_S32</t>
  </si>
  <si>
    <t>AS-DC-38_S33</t>
  </si>
  <si>
    <t>AS-DC-39_S34</t>
  </si>
  <si>
    <t>AS-DC-36d_S31</t>
  </si>
  <si>
    <t>AS-DC-33d_S28</t>
  </si>
  <si>
    <t>AS-DC-34d_S29</t>
  </si>
  <si>
    <t>AS-DC-35d_S30</t>
  </si>
  <si>
    <t>GW1</t>
  </si>
  <si>
    <t>180216_K00242_0355_AHT7NTBBXX-RKeenan-AA-RS10
180223_K00242_0357_AHT37VBBXX-RKeenan-AA-RS10</t>
  </si>
  <si>
    <t>2018-11-07</t>
  </si>
  <si>
    <t>BK-AA-1_S11_L007_R1_001.fastq.gz</t>
  </si>
  <si>
    <t>BK-AA-2_S12_L007_R1_001.fastq.gz</t>
  </si>
  <si>
    <t>BK-AA-3_S13_L007_R1_001.fastq.gz</t>
  </si>
  <si>
    <t>BK-AA-4_S14_L007_R1_001.fastq.gz</t>
  </si>
  <si>
    <t>BK-AA-5_S15_L007_R1_001.fastq.gz</t>
  </si>
  <si>
    <t>BK-AA-6_S16_L007_R1_001.fastq.gz</t>
  </si>
  <si>
    <t>BK-AA-7_S17_L007_R1_001.fastq.gz</t>
  </si>
  <si>
    <t>BK-AA-8_S18_L007_R1_001.fastq.gz</t>
  </si>
  <si>
    <t>BK-AA-9_S19_L007_R1_001.fastq.gz</t>
  </si>
  <si>
    <t>BK-AA-10_S20_L007_R1_001.fastq.gz</t>
  </si>
  <si>
    <t>WT__AA1</t>
  </si>
  <si>
    <t>WT__AA2</t>
  </si>
  <si>
    <t>WT__AA3</t>
  </si>
  <si>
    <t>KO__AA4</t>
  </si>
  <si>
    <t>KO__AA5</t>
  </si>
  <si>
    <t>KO__AA6</t>
  </si>
  <si>
    <t>Human</t>
  </si>
  <si>
    <t>TMCO1 knock-out HEK293 cells</t>
  </si>
  <si>
    <t>hg38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</si>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</sst>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366FF"/>
      <name val="Calibri"/>
      <family val="2"/>
      <scheme val="minor"/>
    </font>
    <font>
      <b/>
      <sz val="12"/>
      <color rgb="FF3366FF"/>
      <name val="Wingdings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Courier New"/>
      <family val="1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theme="1"/>
      <name val="Courier New"/>
      <family val="1"/>
    </font>
    <font>
      <sz val="12"/>
      <name val="Calibri"/>
      <family val="2"/>
      <scheme val="minor"/>
    </font>
    <font>
      <b/>
      <sz val="11"/>
      <color theme="0" tint="-0.14999847407452621"/>
      <name val="Calibri (Body)_x0000_"/>
    </font>
    <font>
      <b/>
      <sz val="18"/>
      <color rgb="FFFF0000"/>
      <name val="Calibri (Body)_x0000_"/>
    </font>
    <font>
      <b/>
      <sz val="10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</borders>
  <cellStyleXfs count="2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5" xfId="0" applyBorder="1"/>
    <xf numFmtId="0" fontId="10" fillId="8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3" fontId="0" fillId="0" borderId="0" xfId="29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3" fillId="14" borderId="3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14" fillId="15" borderId="3" xfId="0" applyFont="1" applyFill="1" applyBorder="1" applyAlignment="1">
      <alignment horizontal="center" vertical="center" wrapText="1"/>
    </xf>
    <xf numFmtId="10" fontId="0" fillId="0" borderId="0" xfId="0" applyNumberFormat="1"/>
    <xf numFmtId="0" fontId="3" fillId="0" borderId="1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164" fontId="0" fillId="0" borderId="4" xfId="29" applyNumberFormat="1" applyFont="1" applyBorder="1" applyAlignment="1">
      <alignment vertical="center"/>
    </xf>
    <xf numFmtId="2" fontId="0" fillId="0" borderId="5" xfId="0" applyNumberFormat="1" applyBorder="1" applyAlignment="1">
      <alignment horizontal="center" vertical="center"/>
    </xf>
    <xf numFmtId="37" fontId="0" fillId="0" borderId="5" xfId="29" applyNumberFormat="1" applyFont="1" applyBorder="1" applyAlignment="1">
      <alignment horizontal="center" vertical="center"/>
    </xf>
    <xf numFmtId="3" fontId="0" fillId="0" borderId="0" xfId="29" applyNumberFormat="1" applyFont="1" applyAlignment="1">
      <alignment horizontal="center" vertical="center"/>
    </xf>
    <xf numFmtId="3" fontId="0" fillId="13" borderId="0" xfId="29" applyNumberFormat="1" applyFont="1" applyFill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0" fontId="0" fillId="13" borderId="0" xfId="30" applyNumberFormat="1" applyFont="1" applyFill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10" fontId="0" fillId="0" borderId="0" xfId="3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8" fillId="13" borderId="5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0" fontId="0" fillId="0" borderId="5" xfId="30" applyNumberFormat="1" applyFont="1" applyBorder="1" applyAlignment="1">
      <alignment horizontal="center" vertical="center"/>
    </xf>
    <xf numFmtId="10" fontId="0" fillId="0" borderId="4" xfId="30" applyNumberFormat="1" applyFont="1" applyBorder="1" applyAlignment="1">
      <alignment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29" applyNumberFormat="1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10" fontId="3" fillId="3" borderId="4" xfId="30" applyNumberFormat="1" applyFont="1" applyFill="1" applyBorder="1" applyAlignment="1">
      <alignment horizontal="center" vertical="center"/>
    </xf>
    <xf numFmtId="10" fontId="0" fillId="0" borderId="4" xfId="30" applyNumberFormat="1" applyFont="1" applyBorder="1" applyAlignment="1">
      <alignment horizontal="center" vertical="center"/>
    </xf>
    <xf numFmtId="164" fontId="0" fillId="0" borderId="5" xfId="29" applyNumberFormat="1" applyFont="1" applyBorder="1" applyAlignment="1">
      <alignment horizontal="center" vertical="center"/>
    </xf>
    <xf numFmtId="10" fontId="0" fillId="0" borderId="5" xfId="30" applyNumberFormat="1" applyFont="1" applyBorder="1" applyAlignment="1">
      <alignment vertical="center"/>
    </xf>
    <xf numFmtId="3" fontId="0" fillId="0" borderId="0" xfId="0" applyNumberFormat="1"/>
    <xf numFmtId="10" fontId="0" fillId="0" borderId="0" xfId="0" applyNumberFormat="1" applyAlignment="1">
      <alignment horizontal="center"/>
    </xf>
    <xf numFmtId="0" fontId="21" fillId="3" borderId="5" xfId="0" applyFont="1" applyFill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10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7" borderId="5" xfId="0" applyFont="1" applyFill="1" applyBorder="1" applyAlignment="1">
      <alignment horizontal="center" vertical="center" wrapText="1"/>
    </xf>
    <xf numFmtId="0" fontId="20" fillId="17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 wrapText="1"/>
    </xf>
    <xf numFmtId="0" fontId="13" fillId="14" borderId="6" xfId="0" applyFont="1" applyFill="1" applyBorder="1" applyAlignment="1">
      <alignment horizontal="center" vertical="center" wrapText="1"/>
    </xf>
  </cellXfs>
  <cellStyles count="287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  <cellStyle name="Percent" xfId="30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zoomScale="80" zoomScaleNormal="80" workbookViewId="0">
      <selection activeCell="B4" sqref="B4:B9"/>
    </sheetView>
  </sheetViews>
  <sheetFormatPr baseColWidth="10" defaultRowHeight="16"/>
  <cols>
    <col min="1" max="1" width="15.5" bestFit="1" customWidth="1"/>
    <col min="2" max="2" width="65.83203125" customWidth="1"/>
    <col min="3" max="3" width="30" customWidth="1"/>
    <col min="4" max="4" width="15.33203125" bestFit="1" customWidth="1"/>
    <col min="5" max="5" width="33.1640625" bestFit="1" customWidth="1"/>
    <col min="6" max="6" width="12" bestFit="1" customWidth="1"/>
    <col min="7" max="7" width="19.5" bestFit="1" customWidth="1"/>
    <col min="9" max="9" width="13.5" bestFit="1" customWidth="1"/>
    <col min="10" max="10" width="9.6640625" bestFit="1" customWidth="1"/>
    <col min="14" max="14" width="13" customWidth="1"/>
    <col min="16" max="18" width="20.33203125" customWidth="1"/>
    <col min="20" max="20" width="12.1640625" customWidth="1"/>
    <col min="21" max="21" width="28.5" bestFit="1" customWidth="1"/>
    <col min="22" max="22" width="5.6640625" bestFit="1" customWidth="1"/>
    <col min="23" max="23" width="7" bestFit="1" customWidth="1"/>
    <col min="24" max="24" width="5.6640625" bestFit="1" customWidth="1"/>
    <col min="25" max="25" width="5.83203125" bestFit="1" customWidth="1"/>
  </cols>
  <sheetData>
    <row r="1" spans="1:24">
      <c r="A1" s="1" t="s">
        <v>102</v>
      </c>
      <c r="B1" s="1" t="s">
        <v>107</v>
      </c>
    </row>
    <row r="2" spans="1:24" ht="63" customHeight="1">
      <c r="A2" s="2" t="s">
        <v>103</v>
      </c>
      <c r="B2" s="3" t="s">
        <v>206</v>
      </c>
      <c r="H2" s="90" t="s">
        <v>145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</row>
    <row r="3" spans="1:24" ht="32">
      <c r="B3" s="4" t="s">
        <v>90</v>
      </c>
      <c r="C3" s="5" t="s">
        <v>92</v>
      </c>
    </row>
    <row r="4" spans="1:24" ht="17">
      <c r="A4" s="92" t="s">
        <v>207</v>
      </c>
      <c r="B4" s="61" t="s">
        <v>208</v>
      </c>
      <c r="C4" s="58" t="s">
        <v>218</v>
      </c>
      <c r="I4" s="54"/>
      <c r="J4" s="54"/>
      <c r="K4" s="54"/>
      <c r="L4" s="54"/>
      <c r="M4" s="54"/>
      <c r="N4" s="54"/>
      <c r="O4" s="54"/>
    </row>
    <row r="5" spans="1:24" ht="17">
      <c r="A5" s="93"/>
      <c r="B5" s="61" t="s">
        <v>209</v>
      </c>
      <c r="C5" s="58" t="s">
        <v>219</v>
      </c>
      <c r="I5" s="54"/>
      <c r="J5" s="54"/>
      <c r="K5" s="54"/>
      <c r="L5" s="54"/>
      <c r="M5" s="54"/>
      <c r="N5" s="54"/>
      <c r="O5" s="54"/>
    </row>
    <row r="6" spans="1:24" ht="17">
      <c r="A6" s="93"/>
      <c r="B6" s="61" t="s">
        <v>210</v>
      </c>
      <c r="C6" s="58" t="s">
        <v>220</v>
      </c>
      <c r="I6" s="54"/>
      <c r="J6" s="54"/>
      <c r="K6" s="54"/>
      <c r="L6" s="54"/>
      <c r="M6" s="54"/>
      <c r="N6" s="54"/>
      <c r="O6" s="54"/>
    </row>
    <row r="7" spans="1:24" ht="17">
      <c r="A7" s="93"/>
      <c r="B7" s="61" t="s">
        <v>211</v>
      </c>
      <c r="C7" s="58" t="s">
        <v>221</v>
      </c>
      <c r="I7" s="54"/>
      <c r="J7" s="54"/>
      <c r="K7" s="54"/>
      <c r="L7" s="54"/>
      <c r="M7" s="54"/>
      <c r="N7" s="54"/>
      <c r="O7" s="54"/>
    </row>
    <row r="8" spans="1:24" ht="17">
      <c r="A8" s="93"/>
      <c r="B8" s="61" t="s">
        <v>212</v>
      </c>
      <c r="C8" s="58" t="s">
        <v>222</v>
      </c>
      <c r="I8" s="54"/>
      <c r="J8" s="54"/>
      <c r="K8" s="54"/>
      <c r="L8" s="54"/>
      <c r="M8" s="54"/>
      <c r="N8" s="54"/>
      <c r="O8" s="54"/>
    </row>
    <row r="9" spans="1:24" ht="17">
      <c r="A9" s="93"/>
      <c r="B9" s="61" t="s">
        <v>213</v>
      </c>
      <c r="C9" s="58" t="s">
        <v>223</v>
      </c>
      <c r="I9" s="54"/>
      <c r="J9" s="54"/>
      <c r="K9" s="54"/>
      <c r="L9" s="54"/>
      <c r="M9" s="54"/>
      <c r="N9" s="54"/>
      <c r="O9" s="54"/>
    </row>
    <row r="10" spans="1:24" ht="17">
      <c r="A10" s="93"/>
      <c r="B10" s="61" t="s">
        <v>214</v>
      </c>
      <c r="C10" s="58"/>
      <c r="I10" s="54"/>
      <c r="J10" s="54"/>
      <c r="K10" s="54"/>
      <c r="L10" s="54"/>
      <c r="M10" s="54"/>
      <c r="N10" s="54"/>
      <c r="O10" s="54"/>
    </row>
    <row r="11" spans="1:24" ht="17">
      <c r="A11" s="93"/>
      <c r="B11" s="61" t="s">
        <v>215</v>
      </c>
      <c r="C11" s="58"/>
      <c r="I11" s="54"/>
      <c r="J11" s="54"/>
      <c r="K11" s="54"/>
      <c r="L11" s="54"/>
      <c r="M11" s="54"/>
      <c r="N11" s="54"/>
      <c r="O11" s="54"/>
    </row>
    <row r="12" spans="1:24" ht="17">
      <c r="A12" s="93"/>
      <c r="B12" s="61" t="s">
        <v>216</v>
      </c>
      <c r="C12" s="58"/>
      <c r="I12" s="54"/>
      <c r="J12" s="54"/>
      <c r="K12" s="54"/>
      <c r="L12" s="54"/>
      <c r="M12" s="54"/>
      <c r="N12" s="54"/>
      <c r="O12" s="54"/>
    </row>
    <row r="13" spans="1:24" ht="17">
      <c r="A13" s="94"/>
      <c r="B13" s="61" t="s">
        <v>217</v>
      </c>
      <c r="C13" s="84"/>
      <c r="I13" s="54"/>
      <c r="J13" s="54"/>
      <c r="K13" s="54"/>
      <c r="L13" s="54"/>
      <c r="M13" s="54"/>
      <c r="N13" s="54"/>
      <c r="O13" s="54"/>
    </row>
    <row r="16" spans="1:24">
      <c r="A16" s="6" t="s">
        <v>0</v>
      </c>
      <c r="B16" s="7" t="s">
        <v>224</v>
      </c>
    </row>
    <row r="17" spans="1:32" ht="85">
      <c r="A17" s="8" t="s">
        <v>1</v>
      </c>
      <c r="B17" s="41" t="s">
        <v>225</v>
      </c>
    </row>
    <row r="18" spans="1:32" ht="34">
      <c r="A18" s="8" t="s">
        <v>2</v>
      </c>
      <c r="B18" s="9" t="s">
        <v>226</v>
      </c>
      <c r="C18" s="11" t="s">
        <v>3</v>
      </c>
      <c r="F18" s="33"/>
      <c r="G18" s="33" t="s">
        <v>100</v>
      </c>
      <c r="H18" s="33" t="s">
        <v>99</v>
      </c>
      <c r="I18" s="33" t="s">
        <v>88</v>
      </c>
    </row>
    <row r="19" spans="1:32" ht="36" customHeight="1">
      <c r="F19" s="99" t="s">
        <v>93</v>
      </c>
      <c r="G19" s="100"/>
      <c r="H19" s="100"/>
      <c r="I19" s="100"/>
      <c r="J19" s="100"/>
      <c r="K19" s="100"/>
      <c r="L19" s="100"/>
      <c r="M19" s="100"/>
      <c r="N19" s="100"/>
      <c r="O19" s="100"/>
      <c r="P19" s="51"/>
      <c r="Q19" s="51"/>
      <c r="R19" s="51"/>
    </row>
    <row r="20" spans="1:32" ht="15" customHeight="1">
      <c r="A20" s="10" t="s">
        <v>4</v>
      </c>
      <c r="B20" s="10" t="s">
        <v>4</v>
      </c>
      <c r="C20" s="10" t="s">
        <v>7</v>
      </c>
      <c r="D20" s="10" t="s">
        <v>8</v>
      </c>
      <c r="E20" s="10" t="s">
        <v>165</v>
      </c>
      <c r="F20" s="101" t="s">
        <v>98</v>
      </c>
      <c r="G20" s="101"/>
      <c r="H20" s="101"/>
      <c r="I20" s="101"/>
      <c r="J20" s="101"/>
      <c r="K20" s="101"/>
      <c r="L20" s="101"/>
      <c r="M20" s="101"/>
      <c r="N20" s="101"/>
      <c r="O20" s="101"/>
      <c r="P20" s="55"/>
      <c r="Q20" s="55"/>
      <c r="R20" s="55"/>
      <c r="S20" s="54"/>
      <c r="T20" s="54"/>
      <c r="U20" s="54"/>
      <c r="V20" s="54"/>
      <c r="W20" s="54"/>
      <c r="X20" s="54"/>
    </row>
    <row r="21" spans="1:32">
      <c r="A21" s="10" t="s">
        <v>5</v>
      </c>
      <c r="B21" s="10" t="s">
        <v>6</v>
      </c>
      <c r="C21" s="10" t="s">
        <v>9</v>
      </c>
      <c r="D21" s="10" t="s">
        <v>9</v>
      </c>
      <c r="E21" s="10" t="s">
        <v>6</v>
      </c>
      <c r="F21" s="13" t="s">
        <v>11</v>
      </c>
      <c r="G21" s="13" t="s">
        <v>10</v>
      </c>
      <c r="H21" s="13" t="s">
        <v>12</v>
      </c>
      <c r="I21" s="14" t="s">
        <v>13</v>
      </c>
      <c r="J21" s="89" t="s">
        <v>14</v>
      </c>
      <c r="K21" s="89" t="s">
        <v>15</v>
      </c>
      <c r="L21" s="89" t="s">
        <v>16</v>
      </c>
      <c r="M21" s="15" t="s">
        <v>17</v>
      </c>
      <c r="N21" s="15" t="s">
        <v>18</v>
      </c>
      <c r="O21" s="15" t="s">
        <v>19</v>
      </c>
      <c r="P21" s="54"/>
      <c r="Q21" s="54"/>
      <c r="R21" s="54"/>
      <c r="S21" s="49" t="s">
        <v>91</v>
      </c>
      <c r="T21" s="54"/>
      <c r="U21" s="10" t="s">
        <v>6</v>
      </c>
      <c r="V21" s="53" t="s">
        <v>16</v>
      </c>
      <c r="W21" s="15" t="s">
        <v>17</v>
      </c>
      <c r="X21" s="15" t="s">
        <v>18</v>
      </c>
    </row>
    <row r="22" spans="1:32" ht="17" customHeight="1">
      <c r="A22" s="16" t="s">
        <v>205</v>
      </c>
      <c r="B22" s="17" t="str">
        <f t="shared" ref="B22" si="0">CONCATENATE(C22, ".vs.", D22)</f>
        <v>KO.vs.WT</v>
      </c>
      <c r="C22" s="56" t="s">
        <v>227</v>
      </c>
      <c r="D22" s="56" t="s">
        <v>228</v>
      </c>
      <c r="E22" s="86"/>
      <c r="F22" s="46"/>
      <c r="G22" s="46"/>
      <c r="H22" s="46"/>
      <c r="I22" s="46"/>
      <c r="J22" s="47"/>
      <c r="K22" s="46"/>
      <c r="L22" s="47"/>
      <c r="M22" s="47"/>
      <c r="N22" s="47">
        <f t="shared" ref="N22" si="1">L22-M22</f>
        <v>0</v>
      </c>
      <c r="O22" s="57" t="e">
        <f t="shared" ref="O22" si="2">N22/(M22+N22)</f>
        <v>#DIV/0!</v>
      </c>
      <c r="P22" s="54"/>
      <c r="Q22" s="54"/>
      <c r="R22" s="54"/>
      <c r="S22" s="50">
        <v>6</v>
      </c>
      <c r="U22" s="54" t="str">
        <f t="shared" ref="U22" si="3">B22</f>
        <v>KO.vs.WT</v>
      </c>
      <c r="V22" s="46">
        <f t="shared" ref="V22:W22" si="4">L22</f>
        <v>0</v>
      </c>
      <c r="W22" s="46">
        <f t="shared" si="4"/>
        <v>0</v>
      </c>
      <c r="X22" s="46">
        <f t="shared" ref="X22" si="5">V22-W22</f>
        <v>0</v>
      </c>
      <c r="Y22" s="31"/>
      <c r="Z22" t="str">
        <f t="shared" ref="Z22" si="6">CONCATENATE(U22,".PC.overlap.Canonical_Pathways")</f>
        <v>KO.vs.WT.PC.overlap.Canonical_Pathways</v>
      </c>
    </row>
    <row r="23" spans="1:32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Y23" s="31"/>
    </row>
    <row r="24" spans="1:32" ht="17">
      <c r="A24" s="88"/>
      <c r="B24" s="88"/>
      <c r="C24" s="88"/>
      <c r="D24" s="86" t="s">
        <v>95</v>
      </c>
      <c r="E24" s="86"/>
      <c r="F24" s="52" t="e">
        <f>AVERAGE(F22:F22)</f>
        <v>#DIV/0!</v>
      </c>
      <c r="G24" s="52" t="e">
        <f>AVERAGE(G22:G22)</f>
        <v>#DIV/0!</v>
      </c>
      <c r="H24" s="52" t="e">
        <f>AVERAGE(H22:H22)</f>
        <v>#DIV/0!</v>
      </c>
      <c r="I24" s="52" t="e">
        <f>AVERAGE(I22:I22)</f>
        <v>#DIV/0!</v>
      </c>
      <c r="J24" s="52" t="e">
        <f>AVERAGE(J22:J22)</f>
        <v>#DIV/0!</v>
      </c>
      <c r="K24" s="52" t="e">
        <f>AVERAGE(K22:K22)</f>
        <v>#DIV/0!</v>
      </c>
      <c r="L24" s="52" t="e">
        <f>AVERAGE(L22:L22)</f>
        <v>#DIV/0!</v>
      </c>
      <c r="M24" s="52" t="e">
        <f>AVERAGE(M22:M22)</f>
        <v>#DIV/0!</v>
      </c>
      <c r="N24" s="52">
        <f>AVERAGE(N22:N22)</f>
        <v>0</v>
      </c>
      <c r="O24" s="59" t="e">
        <f>AVERAGE(O22:O22)</f>
        <v>#DIV/0!</v>
      </c>
      <c r="Y24" s="31"/>
    </row>
    <row r="25" spans="1:32" ht="17">
      <c r="A25" s="88"/>
      <c r="B25" s="88"/>
      <c r="C25" s="88"/>
      <c r="D25" s="86" t="s">
        <v>96</v>
      </c>
      <c r="E25" s="86"/>
      <c r="F25" s="52">
        <f>MIN(F22:F22)</f>
        <v>0</v>
      </c>
      <c r="G25" s="52">
        <f>MIN(G22:G22)</f>
        <v>0</v>
      </c>
      <c r="H25" s="52">
        <f>MIN(H22:H22)</f>
        <v>0</v>
      </c>
      <c r="I25" s="52">
        <f>MIN(I22:I22)</f>
        <v>0</v>
      </c>
      <c r="J25" s="52">
        <f>MIN(J22:J22)</f>
        <v>0</v>
      </c>
      <c r="K25" s="52">
        <f>MIN(K22:K22)</f>
        <v>0</v>
      </c>
      <c r="L25" s="52">
        <f>MIN(L22:L22)</f>
        <v>0</v>
      </c>
      <c r="M25" s="52">
        <f>MIN(M22:M22)</f>
        <v>0</v>
      </c>
      <c r="N25" s="52">
        <f>MIN(N22:N22)</f>
        <v>0</v>
      </c>
      <c r="O25" s="59" t="e">
        <f>MIN(O22:O22)</f>
        <v>#DIV/0!</v>
      </c>
      <c r="Y25" s="31"/>
    </row>
    <row r="26" spans="1:32" ht="17">
      <c r="A26" s="88"/>
      <c r="B26" s="88"/>
      <c r="C26" s="88"/>
      <c r="D26" s="86" t="s">
        <v>97</v>
      </c>
      <c r="E26" s="86"/>
      <c r="F26" s="52">
        <f>MAX(F22:F22)</f>
        <v>0</v>
      </c>
      <c r="G26" s="52">
        <f>MAX(G22:G22)</f>
        <v>0</v>
      </c>
      <c r="H26" s="52">
        <f>MAX(H22:H22)</f>
        <v>0</v>
      </c>
      <c r="I26" s="52">
        <f>MAX(I22:I22)</f>
        <v>0</v>
      </c>
      <c r="J26" s="52">
        <f>MAX(J22:J22)</f>
        <v>0</v>
      </c>
      <c r="K26" s="52">
        <f>MAX(K22:K22)</f>
        <v>0</v>
      </c>
      <c r="L26" s="52">
        <f>MAX(L22:L22)</f>
        <v>0</v>
      </c>
      <c r="M26" s="52">
        <f>MAX(M22:M22)</f>
        <v>0</v>
      </c>
      <c r="N26" s="52">
        <f>MAX(N22:N22)</f>
        <v>0</v>
      </c>
      <c r="O26" s="59" t="e">
        <f>MAX(O22:O22)</f>
        <v>#DIV/0!</v>
      </c>
      <c r="Y26" s="31"/>
    </row>
    <row r="27" spans="1:32" ht="86" customHeight="1"/>
    <row r="28" spans="1:32" ht="34" customHeight="1">
      <c r="Z28" s="33" t="s">
        <v>87</v>
      </c>
      <c r="AA28" s="97" t="s">
        <v>89</v>
      </c>
      <c r="AB28" s="98"/>
      <c r="AC28" s="98"/>
      <c r="AD28" s="98"/>
      <c r="AE28" s="98"/>
      <c r="AF28" s="98"/>
    </row>
    <row r="29" spans="1:32" ht="106" customHeight="1">
      <c r="Y29" s="32"/>
      <c r="Z29" s="29" t="s">
        <v>101</v>
      </c>
      <c r="AA29" s="95" t="s">
        <v>163</v>
      </c>
      <c r="AB29" s="96"/>
      <c r="AC29" s="96"/>
      <c r="AD29" s="96"/>
      <c r="AE29" s="96"/>
      <c r="AF29" s="96"/>
    </row>
    <row r="30" spans="1:32" ht="120" customHeight="1">
      <c r="Y30" s="32"/>
      <c r="Z30" s="28" t="s">
        <v>85</v>
      </c>
      <c r="AA30" s="95" t="s">
        <v>164</v>
      </c>
      <c r="AB30" s="96"/>
      <c r="AC30" s="96"/>
      <c r="AD30" s="96"/>
      <c r="AE30" s="96"/>
      <c r="AF30" s="96"/>
    </row>
    <row r="31" spans="1:32" ht="104" customHeight="1">
      <c r="Y31" s="32"/>
      <c r="Z31" s="30" t="s">
        <v>86</v>
      </c>
      <c r="AA31" s="91" t="s">
        <v>166</v>
      </c>
      <c r="AB31" s="91"/>
      <c r="AC31" s="91"/>
      <c r="AD31" s="91"/>
      <c r="AE31" s="91"/>
      <c r="AF31" s="91"/>
    </row>
  </sheetData>
  <sortState ref="A22:Z22">
    <sortCondition ref="B22"/>
  </sortState>
  <mergeCells count="8">
    <mergeCell ref="H2:X2"/>
    <mergeCell ref="AA31:AF31"/>
    <mergeCell ref="A4:A13"/>
    <mergeCell ref="AA30:AF30"/>
    <mergeCell ref="AA29:AF29"/>
    <mergeCell ref="AA28:AF28"/>
    <mergeCell ref="F19:O19"/>
    <mergeCell ref="F20:O20"/>
  </mergeCells>
  <conditionalFormatting sqref="E22">
    <cfRule type="expression" dxfId="3" priority="1">
      <formula>$E22&lt;&gt;$B22</formula>
    </cfRule>
  </conditionalFormatting>
  <conditionalFormatting sqref="X22">
    <cfRule type="cellIs" dxfId="2" priority="12" operator="notEqual">
      <formula>$N22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41D6-AC00-BA40-9C0F-F4FDE0D8EE3E}">
  <sheetPr>
    <pageSetUpPr fitToPage="1"/>
  </sheetPr>
  <dimension ref="A2:CE19"/>
  <sheetViews>
    <sheetView zoomScale="90" zoomScaleNormal="90" workbookViewId="0">
      <pane ySplit="3" topLeftCell="A4" activePane="bottomLeft" state="frozen"/>
      <selection pane="bottomLeft" activeCell="O13" sqref="O13"/>
    </sheetView>
  </sheetViews>
  <sheetFormatPr baseColWidth="10" defaultRowHeight="16"/>
  <cols>
    <col min="1" max="1" width="22.1640625" bestFit="1" customWidth="1"/>
    <col min="2" max="2" width="33.33203125" bestFit="1" customWidth="1"/>
    <col min="3" max="3" width="20.5" customWidth="1"/>
    <col min="4" max="4" width="12.83203125" customWidth="1"/>
    <col min="5" max="5" width="26" bestFit="1" customWidth="1"/>
    <col min="6" max="6" width="9.6640625" customWidth="1"/>
    <col min="7" max="7" width="13.33203125" customWidth="1"/>
    <col min="8" max="8" width="8.5" customWidth="1"/>
    <col min="9" max="9" width="9.1640625" customWidth="1"/>
    <col min="10" max="10" width="5.1640625" customWidth="1"/>
    <col min="11" max="11" width="6" customWidth="1"/>
    <col min="12" max="12" width="8.5" customWidth="1"/>
    <col min="13" max="13" width="16.1640625" bestFit="1" customWidth="1"/>
    <col min="14" max="14" width="14.6640625" customWidth="1"/>
    <col min="15" max="15" width="74.33203125" customWidth="1"/>
    <col min="16" max="16" width="44.1640625" customWidth="1"/>
    <col min="17" max="17" width="11" bestFit="1" customWidth="1"/>
    <col min="19" max="19" width="21.33203125" customWidth="1"/>
    <col min="20" max="20" width="10.83203125" customWidth="1"/>
    <col min="21" max="21" width="19.5" bestFit="1" customWidth="1"/>
    <col min="22" max="22" width="26" bestFit="1" customWidth="1"/>
    <col min="23" max="23" width="11.5" bestFit="1" customWidth="1"/>
    <col min="24" max="24" width="11.5" customWidth="1"/>
    <col min="25" max="25" width="10.5" bestFit="1" customWidth="1"/>
    <col min="26" max="26" width="7.1640625" bestFit="1" customWidth="1"/>
    <col min="27" max="27" width="11.5" bestFit="1" customWidth="1"/>
    <col min="28" max="28" width="11.33203125" customWidth="1"/>
    <col min="30" max="30" width="14.1640625" hidden="1" customWidth="1"/>
    <col min="31" max="31" width="16.5" hidden="1" customWidth="1"/>
    <col min="32" max="32" width="12.1640625" hidden="1" customWidth="1"/>
    <col min="33" max="33" width="14" hidden="1" customWidth="1"/>
    <col min="34" max="34" width="12.5" hidden="1" customWidth="1"/>
    <col min="35" max="35" width="14.33203125" hidden="1" customWidth="1"/>
    <col min="36" max="36" width="13.1640625" hidden="1" customWidth="1"/>
    <col min="37" max="37" width="10" hidden="1" customWidth="1"/>
    <col min="38" max="38" width="14" hidden="1" customWidth="1"/>
    <col min="39" max="39" width="11" hidden="1" customWidth="1"/>
    <col min="40" max="40" width="11.33203125" hidden="1" customWidth="1"/>
    <col min="41" max="41" width="13.1640625" hidden="1" customWidth="1"/>
    <col min="42" max="42" width="10.33203125" hidden="1" customWidth="1"/>
    <col min="43" max="44" width="10.5" hidden="1" customWidth="1"/>
    <col min="45" max="45" width="10.6640625" bestFit="1" customWidth="1"/>
    <col min="48" max="49" width="10.6640625" bestFit="1" customWidth="1"/>
    <col min="50" max="50" width="10.83203125" customWidth="1"/>
    <col min="52" max="52" width="10.83203125" hidden="1" customWidth="1"/>
    <col min="53" max="53" width="10.1640625" hidden="1" customWidth="1"/>
    <col min="54" max="55" width="10.33203125" hidden="1" customWidth="1"/>
    <col min="56" max="56" width="10.83203125" hidden="1" customWidth="1"/>
    <col min="57" max="57" width="23.83203125" hidden="1" customWidth="1"/>
    <col min="58" max="59" width="10.83203125" hidden="1" customWidth="1"/>
    <col min="60" max="60" width="10.83203125" customWidth="1"/>
    <col min="61" max="61" width="21.1640625" hidden="1" customWidth="1"/>
    <col min="62" max="62" width="11.5" bestFit="1" customWidth="1"/>
  </cols>
  <sheetData>
    <row r="2" spans="1:83">
      <c r="A2" s="54">
        <v>1</v>
      </c>
      <c r="B2" s="54">
        <v>2</v>
      </c>
      <c r="C2" s="54">
        <v>3</v>
      </c>
      <c r="D2" s="54">
        <v>4</v>
      </c>
      <c r="E2" s="54">
        <v>5</v>
      </c>
      <c r="F2" s="54">
        <v>6</v>
      </c>
      <c r="G2" s="54">
        <v>7</v>
      </c>
      <c r="H2" s="54">
        <v>8</v>
      </c>
      <c r="I2" s="54">
        <v>9</v>
      </c>
      <c r="J2" s="54">
        <v>10</v>
      </c>
      <c r="K2" s="54">
        <v>11</v>
      </c>
      <c r="L2" s="54">
        <v>12</v>
      </c>
      <c r="M2" s="54">
        <v>13</v>
      </c>
      <c r="N2" s="54">
        <v>14</v>
      </c>
      <c r="O2" s="54">
        <v>15</v>
      </c>
      <c r="P2" s="54">
        <v>16</v>
      </c>
      <c r="S2" s="104" t="s">
        <v>106</v>
      </c>
      <c r="T2" s="104"/>
      <c r="U2" s="104"/>
      <c r="V2" s="105"/>
      <c r="W2" s="106" t="s">
        <v>36</v>
      </c>
      <c r="X2" s="106"/>
      <c r="Y2" s="106"/>
      <c r="Z2" s="106"/>
      <c r="AA2" s="107" t="s">
        <v>37</v>
      </c>
      <c r="AB2" s="108"/>
      <c r="AD2" s="109" t="s">
        <v>38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J2" s="106" t="s">
        <v>39</v>
      </c>
      <c r="BK2" s="106"/>
    </row>
    <row r="3" spans="1:83" ht="102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8" t="s">
        <v>27</v>
      </c>
      <c r="I3" s="18" t="s">
        <v>28</v>
      </c>
      <c r="J3" s="18" t="s">
        <v>29</v>
      </c>
      <c r="K3" s="18" t="s">
        <v>30</v>
      </c>
      <c r="L3" s="18" t="s">
        <v>31</v>
      </c>
      <c r="M3" s="18" t="s">
        <v>9</v>
      </c>
      <c r="N3" s="18" t="s">
        <v>32</v>
      </c>
      <c r="O3" s="18" t="s">
        <v>33</v>
      </c>
      <c r="P3" s="18" t="s">
        <v>34</v>
      </c>
      <c r="Q3" s="34" t="s">
        <v>94</v>
      </c>
      <c r="R3" s="34" t="s">
        <v>91</v>
      </c>
      <c r="S3" s="20" t="s">
        <v>9</v>
      </c>
      <c r="T3" s="20" t="s">
        <v>40</v>
      </c>
      <c r="U3" s="20" t="s">
        <v>20</v>
      </c>
      <c r="V3" s="20" t="s">
        <v>41</v>
      </c>
      <c r="W3" s="21" t="s">
        <v>42</v>
      </c>
      <c r="X3" s="21" t="s">
        <v>105</v>
      </c>
      <c r="Y3" s="21" t="s">
        <v>43</v>
      </c>
      <c r="Z3" s="21" t="s">
        <v>44</v>
      </c>
      <c r="AA3" s="22" t="s">
        <v>45</v>
      </c>
      <c r="AB3" s="22" t="s">
        <v>46</v>
      </c>
      <c r="AC3" s="40"/>
      <c r="AD3" s="38" t="s">
        <v>47</v>
      </c>
      <c r="AE3" s="38" t="s">
        <v>48</v>
      </c>
      <c r="AF3" s="38" t="s">
        <v>49</v>
      </c>
      <c r="AG3" s="38" t="s">
        <v>50</v>
      </c>
      <c r="AH3" s="38" t="s">
        <v>51</v>
      </c>
      <c r="AI3" s="38" t="s">
        <v>52</v>
      </c>
      <c r="AJ3" s="38" t="s">
        <v>53</v>
      </c>
      <c r="AK3" s="38" t="s">
        <v>54</v>
      </c>
      <c r="AL3" s="38" t="s">
        <v>55</v>
      </c>
      <c r="AM3" s="38" t="s">
        <v>56</v>
      </c>
      <c r="AN3" s="38" t="s">
        <v>57</v>
      </c>
      <c r="AO3" s="38" t="s">
        <v>58</v>
      </c>
      <c r="AP3" s="38" t="s">
        <v>59</v>
      </c>
      <c r="AQ3" s="38" t="s">
        <v>60</v>
      </c>
      <c r="AR3" s="38" t="s">
        <v>61</v>
      </c>
      <c r="AS3" s="35" t="s">
        <v>62</v>
      </c>
      <c r="AT3" s="36" t="s">
        <v>63</v>
      </c>
      <c r="AU3" s="36" t="s">
        <v>64</v>
      </c>
      <c r="AV3" s="35" t="s">
        <v>65</v>
      </c>
      <c r="AW3" s="35" t="s">
        <v>66</v>
      </c>
      <c r="AX3" s="37" t="s">
        <v>67</v>
      </c>
      <c r="AY3" s="35" t="s">
        <v>68</v>
      </c>
      <c r="AZ3" s="35" t="s">
        <v>69</v>
      </c>
      <c r="BA3" s="38" t="s">
        <v>70</v>
      </c>
      <c r="BB3" s="38" t="s">
        <v>71</v>
      </c>
      <c r="BC3" s="38" t="s">
        <v>72</v>
      </c>
      <c r="BD3" s="38" t="s">
        <v>73</v>
      </c>
      <c r="BE3" s="38" t="s">
        <v>74</v>
      </c>
      <c r="BF3" s="38" t="s">
        <v>75</v>
      </c>
      <c r="BG3" s="38" t="s">
        <v>76</v>
      </c>
      <c r="BJ3" s="21" t="s">
        <v>104</v>
      </c>
      <c r="BK3" s="21" t="s">
        <v>77</v>
      </c>
      <c r="BL3" t="s">
        <v>168</v>
      </c>
    </row>
    <row r="4" spans="1:83" s="64" customFormat="1" ht="18" customHeight="1">
      <c r="A4" s="23"/>
      <c r="B4" s="23"/>
      <c r="C4" s="23" t="s">
        <v>107</v>
      </c>
      <c r="D4" s="23"/>
      <c r="E4" s="23"/>
      <c r="F4" s="23" t="s">
        <v>158</v>
      </c>
      <c r="G4" s="24"/>
      <c r="H4" s="23"/>
      <c r="I4" s="23"/>
      <c r="J4" s="23"/>
      <c r="K4" s="23"/>
      <c r="L4" s="23"/>
      <c r="M4" s="23"/>
      <c r="N4" s="23" t="s">
        <v>35</v>
      </c>
      <c r="O4" s="63"/>
      <c r="P4" s="23"/>
      <c r="Q4" s="23"/>
      <c r="R4" s="23"/>
      <c r="S4" s="25">
        <f t="shared" ref="S4:S8" si="0">M4</f>
        <v>0</v>
      </c>
      <c r="T4" s="16">
        <v>1</v>
      </c>
      <c r="U4" s="67">
        <f t="shared" ref="U4:U8" si="1">A4</f>
        <v>0</v>
      </c>
      <c r="V4" s="23">
        <f t="shared" ref="V4:V8" si="2">E4</f>
        <v>0</v>
      </c>
      <c r="W4" s="45">
        <v>10218702</v>
      </c>
      <c r="X4" s="45">
        <f>SUM(W4:W6)</f>
        <v>29826510</v>
      </c>
      <c r="Y4" s="16">
        <v>50</v>
      </c>
      <c r="Z4" s="44">
        <v>54.463523247867798</v>
      </c>
      <c r="AA4" s="45">
        <v>25374519</v>
      </c>
      <c r="AB4" s="68">
        <f>AA4/X4</f>
        <v>0.85073711272287644</v>
      </c>
      <c r="AD4" s="43">
        <v>1268725950</v>
      </c>
      <c r="AE4" s="43">
        <v>1265143957</v>
      </c>
      <c r="AF4" s="43">
        <v>13201250</v>
      </c>
      <c r="AG4" s="43">
        <v>700916521</v>
      </c>
      <c r="AH4" s="43">
        <v>407909116</v>
      </c>
      <c r="AI4" s="43">
        <v>125648034</v>
      </c>
      <c r="AJ4" s="43">
        <v>17720739</v>
      </c>
      <c r="AK4" s="43">
        <v>0</v>
      </c>
      <c r="AL4" s="43">
        <v>0</v>
      </c>
      <c r="AM4" s="43">
        <v>0</v>
      </c>
      <c r="AN4" s="43">
        <v>2608448</v>
      </c>
      <c r="AO4" s="43">
        <v>2733196</v>
      </c>
      <c r="AP4" s="43">
        <v>12092</v>
      </c>
      <c r="AQ4" s="69">
        <v>0.48832300000000001</v>
      </c>
      <c r="AR4" s="69">
        <v>0.51167700000000005</v>
      </c>
      <c r="AS4" s="68">
        <v>1.0435E-2</v>
      </c>
      <c r="AT4" s="68">
        <v>0.55402099999999999</v>
      </c>
      <c r="AU4" s="68">
        <v>0.32242100000000001</v>
      </c>
      <c r="AV4" s="68">
        <v>9.9315000000000001E-2</v>
      </c>
      <c r="AW4" s="68">
        <v>1.4007E-2</v>
      </c>
      <c r="AX4" s="68">
        <v>0.87644200000000005</v>
      </c>
      <c r="AY4" s="68">
        <v>0.87396799999999997</v>
      </c>
      <c r="AZ4" s="68">
        <v>0</v>
      </c>
      <c r="BA4" s="70">
        <v>0.59387800000000002</v>
      </c>
      <c r="BB4" s="70">
        <v>5.8037999999999999E-2</v>
      </c>
      <c r="BC4" s="70">
        <v>0.36871300000000001</v>
      </c>
      <c r="BD4" s="70">
        <v>0.15750400000000001</v>
      </c>
      <c r="BE4" s="16" t="s">
        <v>143</v>
      </c>
      <c r="BF4" s="71"/>
      <c r="BG4" s="71"/>
      <c r="BH4" s="55"/>
      <c r="BI4" s="55" t="s">
        <v>143</v>
      </c>
      <c r="BJ4" s="43">
        <v>21094890</v>
      </c>
      <c r="BK4" s="68">
        <f>BJ4/X4</f>
        <v>0.70725304435550795</v>
      </c>
      <c r="BL4" s="85" t="s">
        <v>167</v>
      </c>
    </row>
    <row r="5" spans="1:83" s="64" customFormat="1" ht="18" customHeight="1">
      <c r="A5" s="23"/>
      <c r="B5" s="23"/>
      <c r="C5" s="23" t="s">
        <v>107</v>
      </c>
      <c r="D5" s="23"/>
      <c r="E5" s="23"/>
      <c r="F5" s="23" t="s">
        <v>158</v>
      </c>
      <c r="G5" s="24"/>
      <c r="H5" s="23"/>
      <c r="I5" s="23"/>
      <c r="J5" s="23"/>
      <c r="K5" s="23"/>
      <c r="L5" s="23"/>
      <c r="M5" s="23"/>
      <c r="N5" s="23" t="s">
        <v>35</v>
      </c>
      <c r="O5" s="63"/>
      <c r="P5" s="23"/>
      <c r="Q5" s="42"/>
      <c r="R5" s="42"/>
      <c r="S5" s="25">
        <f t="shared" si="0"/>
        <v>0</v>
      </c>
      <c r="T5" s="16">
        <v>2</v>
      </c>
      <c r="U5" s="67">
        <f t="shared" si="1"/>
        <v>0</v>
      </c>
      <c r="V5" s="23">
        <f t="shared" si="2"/>
        <v>0</v>
      </c>
      <c r="W5" s="45">
        <v>10473260</v>
      </c>
      <c r="X5" s="45"/>
      <c r="Y5" s="16">
        <v>50</v>
      </c>
      <c r="Z5" s="44">
        <v>54.595622167008699</v>
      </c>
      <c r="AA5" s="45"/>
      <c r="AB5" s="68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69"/>
      <c r="AR5" s="69"/>
      <c r="AS5" s="68"/>
      <c r="AT5" s="68"/>
      <c r="AU5" s="68"/>
      <c r="AV5" s="68"/>
      <c r="AW5" s="68"/>
      <c r="AX5" s="68"/>
      <c r="AY5" s="68"/>
      <c r="AZ5" s="68"/>
      <c r="BA5" s="70"/>
      <c r="BB5" s="70"/>
      <c r="BC5" s="70"/>
      <c r="BD5" s="70"/>
      <c r="BE5" s="16"/>
      <c r="BF5" s="71"/>
      <c r="BG5" s="71"/>
      <c r="BH5" s="55"/>
      <c r="BI5" s="55"/>
      <c r="BJ5" s="43"/>
      <c r="BK5" s="68"/>
      <c r="BL5" s="85" t="s">
        <v>167</v>
      </c>
    </row>
    <row r="6" spans="1:83" s="64" customFormat="1" ht="18" customHeight="1">
      <c r="A6" s="23"/>
      <c r="B6" s="23"/>
      <c r="C6" s="23" t="s">
        <v>107</v>
      </c>
      <c r="D6" s="23"/>
      <c r="E6" s="23"/>
      <c r="F6" s="23" t="s">
        <v>158</v>
      </c>
      <c r="G6" s="24"/>
      <c r="H6" s="23"/>
      <c r="I6" s="23"/>
      <c r="J6" s="23"/>
      <c r="K6" s="23"/>
      <c r="L6" s="23"/>
      <c r="M6" s="23"/>
      <c r="N6" s="23" t="s">
        <v>35</v>
      </c>
      <c r="O6" s="62"/>
      <c r="P6" s="23"/>
      <c r="Q6" s="23"/>
      <c r="R6" s="23"/>
      <c r="S6" s="25">
        <f t="shared" si="0"/>
        <v>0</v>
      </c>
      <c r="T6" s="16">
        <v>2</v>
      </c>
      <c r="U6" s="67">
        <f t="shared" si="1"/>
        <v>0</v>
      </c>
      <c r="V6" s="23">
        <f t="shared" si="2"/>
        <v>0</v>
      </c>
      <c r="W6" s="45">
        <v>9134548</v>
      </c>
      <c r="X6" s="45"/>
      <c r="Y6" s="16">
        <v>50</v>
      </c>
      <c r="Z6" s="44">
        <v>56.058769566459297</v>
      </c>
      <c r="AA6" s="45"/>
      <c r="AB6" s="68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69"/>
      <c r="AR6" s="69"/>
      <c r="AS6" s="68"/>
      <c r="AT6" s="68"/>
      <c r="AU6" s="68"/>
      <c r="AV6" s="68"/>
      <c r="AW6" s="68"/>
      <c r="AX6" s="68"/>
      <c r="AY6" s="68"/>
      <c r="AZ6" s="68"/>
      <c r="BA6" s="70"/>
      <c r="BB6" s="70"/>
      <c r="BC6" s="70"/>
      <c r="BD6" s="70"/>
      <c r="BE6" s="16"/>
      <c r="BF6" s="71"/>
      <c r="BG6" s="71"/>
      <c r="BH6" s="55"/>
      <c r="BI6" s="55"/>
      <c r="BJ6" s="43"/>
      <c r="BK6" s="68"/>
      <c r="BL6" s="85" t="s">
        <v>167</v>
      </c>
    </row>
    <row r="7" spans="1:83" s="64" customFormat="1" ht="18" customHeight="1">
      <c r="A7" s="23"/>
      <c r="B7" s="23"/>
      <c r="C7" s="23" t="s">
        <v>107</v>
      </c>
      <c r="D7" s="23"/>
      <c r="E7" s="23"/>
      <c r="F7" s="23" t="s">
        <v>158</v>
      </c>
      <c r="G7" s="24"/>
      <c r="H7" s="23"/>
      <c r="I7" s="23"/>
      <c r="J7" s="23"/>
      <c r="K7" s="23"/>
      <c r="L7" s="23"/>
      <c r="M7" s="23"/>
      <c r="N7" s="23" t="s">
        <v>35</v>
      </c>
      <c r="O7" s="63"/>
      <c r="P7" s="23"/>
      <c r="Q7" s="23"/>
      <c r="R7" s="42"/>
      <c r="S7" s="25">
        <f t="shared" si="0"/>
        <v>0</v>
      </c>
      <c r="T7" s="16">
        <v>1</v>
      </c>
      <c r="U7" s="67">
        <f t="shared" si="1"/>
        <v>0</v>
      </c>
      <c r="V7" s="23">
        <f t="shared" si="2"/>
        <v>0</v>
      </c>
      <c r="W7" s="45">
        <v>9640090</v>
      </c>
      <c r="X7" s="45">
        <f>SUM(W7:W8)</f>
        <v>19492239</v>
      </c>
      <c r="Y7" s="16">
        <v>50</v>
      </c>
      <c r="Z7" s="44">
        <v>55.105151623393802</v>
      </c>
      <c r="AA7" s="45">
        <v>25780000</v>
      </c>
      <c r="AB7" s="68">
        <f>AA7/X7</f>
        <v>1.3225776679631314</v>
      </c>
      <c r="AD7" s="43">
        <v>1289000000</v>
      </c>
      <c r="AE7" s="43">
        <v>1286117670</v>
      </c>
      <c r="AF7" s="43">
        <v>7274650</v>
      </c>
      <c r="AG7" s="43">
        <v>765178014</v>
      </c>
      <c r="AH7" s="43">
        <v>414936456</v>
      </c>
      <c r="AI7" s="43">
        <v>87594230</v>
      </c>
      <c r="AJ7" s="43">
        <v>11299436</v>
      </c>
      <c r="AK7" s="43">
        <v>0</v>
      </c>
      <c r="AL7" s="43">
        <v>0</v>
      </c>
      <c r="AM7" s="43">
        <v>0</v>
      </c>
      <c r="AN7" s="43">
        <v>2857830</v>
      </c>
      <c r="AO7" s="43">
        <v>2989456</v>
      </c>
      <c r="AP7" s="43">
        <v>10345</v>
      </c>
      <c r="AQ7" s="69">
        <v>0.48874499999999999</v>
      </c>
      <c r="AR7" s="69">
        <v>0.51125500000000001</v>
      </c>
      <c r="AS7" s="68">
        <v>5.6559999999999996E-3</v>
      </c>
      <c r="AT7" s="68">
        <v>0.59495200000000004</v>
      </c>
      <c r="AU7" s="68">
        <v>0.322627</v>
      </c>
      <c r="AV7" s="68">
        <v>6.8107000000000001E-2</v>
      </c>
      <c r="AW7" s="68">
        <v>8.7860000000000004E-3</v>
      </c>
      <c r="AX7" s="68">
        <v>0.91757900000000003</v>
      </c>
      <c r="AY7" s="68">
        <v>0.91552699999999998</v>
      </c>
      <c r="AZ7" s="68">
        <v>0</v>
      </c>
      <c r="BA7" s="70">
        <v>0.58100399999999996</v>
      </c>
      <c r="BB7" s="70">
        <v>5.6578999999999997E-2</v>
      </c>
      <c r="BC7" s="70">
        <v>0.31839899999999999</v>
      </c>
      <c r="BD7" s="70">
        <v>0.16849600000000001</v>
      </c>
      <c r="BE7" s="16" t="s">
        <v>144</v>
      </c>
      <c r="BF7" s="71"/>
      <c r="BG7" s="71"/>
      <c r="BH7" s="55"/>
      <c r="BI7" s="55" t="s">
        <v>144</v>
      </c>
      <c r="BJ7" s="43">
        <v>22609314</v>
      </c>
      <c r="BK7" s="68">
        <f>BJ7/X7</f>
        <v>1.1599136456309611</v>
      </c>
      <c r="BL7" s="85" t="s">
        <v>167</v>
      </c>
    </row>
    <row r="8" spans="1:83" s="64" customFormat="1" ht="18" customHeight="1">
      <c r="A8" s="23"/>
      <c r="B8" s="23"/>
      <c r="C8" s="23" t="s">
        <v>107</v>
      </c>
      <c r="D8" s="23"/>
      <c r="E8" s="23"/>
      <c r="F8" s="23" t="s">
        <v>158</v>
      </c>
      <c r="G8" s="24"/>
      <c r="H8" s="23"/>
      <c r="I8" s="23"/>
      <c r="J8" s="23"/>
      <c r="K8" s="23"/>
      <c r="L8" s="23"/>
      <c r="M8" s="23"/>
      <c r="N8" s="23" t="s">
        <v>35</v>
      </c>
      <c r="O8" s="63"/>
      <c r="P8" s="23"/>
      <c r="Q8" s="42"/>
      <c r="R8" s="23"/>
      <c r="S8" s="25">
        <f t="shared" si="0"/>
        <v>0</v>
      </c>
      <c r="T8" s="16">
        <v>2</v>
      </c>
      <c r="U8" s="67">
        <f t="shared" si="1"/>
        <v>0</v>
      </c>
      <c r="V8" s="23">
        <f t="shared" si="2"/>
        <v>0</v>
      </c>
      <c r="W8" s="45">
        <v>9852149</v>
      </c>
      <c r="X8" s="45"/>
      <c r="Y8" s="16">
        <v>50</v>
      </c>
      <c r="Z8" s="44">
        <v>55.4315082713537</v>
      </c>
      <c r="AA8" s="45"/>
      <c r="AB8" s="68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69"/>
      <c r="AR8" s="69"/>
      <c r="AS8" s="68"/>
      <c r="AT8" s="68"/>
      <c r="AU8" s="68"/>
      <c r="AV8" s="68"/>
      <c r="AW8" s="68"/>
      <c r="AX8" s="68"/>
      <c r="AY8" s="68"/>
      <c r="AZ8" s="68"/>
      <c r="BA8" s="70"/>
      <c r="BB8" s="70"/>
      <c r="BC8" s="70"/>
      <c r="BD8" s="70"/>
      <c r="BE8" s="16"/>
      <c r="BF8" s="71"/>
      <c r="BG8" s="71"/>
      <c r="BH8" s="55"/>
      <c r="BI8" s="55"/>
      <c r="BJ8" s="43"/>
      <c r="BK8" s="68"/>
      <c r="BL8" s="85" t="s">
        <v>167</v>
      </c>
    </row>
    <row r="9" spans="1:83" s="64" customFormat="1" ht="19" customHeight="1" thickBot="1">
      <c r="A9" s="42"/>
      <c r="B9" s="42"/>
      <c r="C9" s="23" t="s">
        <v>107</v>
      </c>
      <c r="D9" s="23"/>
      <c r="E9" s="23"/>
      <c r="F9" s="23" t="s">
        <v>158</v>
      </c>
      <c r="G9" s="24"/>
      <c r="H9" s="23"/>
      <c r="I9" s="23"/>
      <c r="J9" s="23"/>
      <c r="K9" s="23"/>
      <c r="L9" s="23"/>
      <c r="M9" s="48"/>
      <c r="N9" s="23" t="s">
        <v>35</v>
      </c>
      <c r="O9" s="62"/>
      <c r="P9" s="48"/>
      <c r="Q9" s="23"/>
      <c r="R9" s="23"/>
      <c r="S9" s="25">
        <f t="shared" ref="S9" si="3">M9</f>
        <v>0</v>
      </c>
      <c r="T9" s="16">
        <v>1</v>
      </c>
      <c r="U9" s="67">
        <f t="shared" ref="U9" si="4">A9</f>
        <v>0</v>
      </c>
      <c r="V9" s="23">
        <f t="shared" ref="V9" si="5">E9</f>
        <v>0</v>
      </c>
      <c r="W9" s="45">
        <v>10808539</v>
      </c>
      <c r="X9" s="45"/>
      <c r="Y9" s="16">
        <v>50</v>
      </c>
      <c r="Z9" s="44">
        <v>55.672454997025802</v>
      </c>
      <c r="AA9" s="45"/>
      <c r="AB9" s="68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69"/>
      <c r="AR9" s="69"/>
      <c r="AS9" s="68"/>
      <c r="AT9" s="68"/>
      <c r="AU9" s="68"/>
      <c r="AV9" s="68"/>
      <c r="AW9" s="68"/>
      <c r="AX9" s="68"/>
      <c r="AY9" s="68"/>
      <c r="AZ9" s="68"/>
      <c r="BA9" s="44"/>
      <c r="BB9" s="44"/>
      <c r="BC9" s="44"/>
      <c r="BD9" s="44"/>
      <c r="BE9" s="16"/>
      <c r="BF9" s="16"/>
      <c r="BG9" s="16"/>
      <c r="BH9" s="55"/>
      <c r="BI9" s="55"/>
      <c r="BJ9" s="72"/>
      <c r="BK9" s="68"/>
      <c r="BL9" s="85" t="s">
        <v>167</v>
      </c>
    </row>
    <row r="10" spans="1:83" s="64" customFormat="1" ht="17" thickTop="1"/>
    <row r="11" spans="1:83" s="64" customFormat="1" ht="17">
      <c r="V11" s="19" t="s">
        <v>78</v>
      </c>
      <c r="W11" s="72">
        <f>AVERAGE(W$4:W$9)</f>
        <v>10021214.666666666</v>
      </c>
      <c r="X11" s="72">
        <f>AVERAGE(X$4:X$9)</f>
        <v>24659374.5</v>
      </c>
      <c r="Y11" s="16">
        <f>AVERAGE(Y$4:Y$9)</f>
        <v>50</v>
      </c>
      <c r="Z11" s="73">
        <f>AVERAGE(Z$4:Z$9)</f>
        <v>55.221171645518183</v>
      </c>
      <c r="AA11" s="72">
        <f>AVERAGE(AA$4:AA$9)</f>
        <v>25577259.5</v>
      </c>
      <c r="AB11" s="74">
        <f>AVERAGE(AB$4:AB$9)</f>
        <v>1.0866573903430039</v>
      </c>
      <c r="AD11" s="43">
        <f>AVERAGE(AD$4:AD$9)</f>
        <v>1278862975</v>
      </c>
      <c r="AE11" s="43">
        <f>AVERAGE(AE$4:AE$9)</f>
        <v>1275630813.5</v>
      </c>
      <c r="AF11" s="43">
        <f>AVERAGE(AF$4:AF$9)</f>
        <v>10237950</v>
      </c>
      <c r="AG11" s="43">
        <f>AVERAGE(AG$4:AG$9)</f>
        <v>733047267.5</v>
      </c>
      <c r="AH11" s="43">
        <f>AVERAGE(AH$4:AH$9)</f>
        <v>411422786</v>
      </c>
      <c r="AI11" s="43">
        <f>AVERAGE(AI$4:AI$9)</f>
        <v>106621132</v>
      </c>
      <c r="AJ11" s="43">
        <f>AVERAGE(AJ$4:AJ$9)</f>
        <v>14510087.5</v>
      </c>
      <c r="AK11" s="43">
        <f>AVERAGE(AK$4:AK$9)</f>
        <v>0</v>
      </c>
      <c r="AL11" s="43">
        <f>AVERAGE(AL$4:AL$9)</f>
        <v>0</v>
      </c>
      <c r="AM11" s="43">
        <f>AVERAGE(AM$4:AM$9)</f>
        <v>0</v>
      </c>
      <c r="AN11" s="43">
        <f>AVERAGE(AN$4:AN$9)</f>
        <v>2733139</v>
      </c>
      <c r="AO11" s="43">
        <f>AVERAGE(AO$4:AO$9)</f>
        <v>2861326</v>
      </c>
      <c r="AP11" s="43">
        <f>AVERAGE(AP$4:AP$9)</f>
        <v>11218.5</v>
      </c>
      <c r="AQ11" s="69">
        <f>AVERAGE(AQ$4:AQ$9)</f>
        <v>0.48853400000000002</v>
      </c>
      <c r="AR11" s="69">
        <f>AVERAGE(AR$4:AR$9)</f>
        <v>0.51146599999999998</v>
      </c>
      <c r="AS11" s="75">
        <f>AVERAGE(AS$4:AS$9)</f>
        <v>8.0455000000000006E-3</v>
      </c>
      <c r="AT11" s="75">
        <f>AVERAGE(AT$4:AT$9)</f>
        <v>0.57448650000000001</v>
      </c>
      <c r="AU11" s="75">
        <f>AVERAGE(AU$4:AU$9)</f>
        <v>0.32252400000000003</v>
      </c>
      <c r="AV11" s="75">
        <f>AVERAGE(AV$4:AV$9)</f>
        <v>8.3711000000000008E-2</v>
      </c>
      <c r="AW11" s="75">
        <f>AVERAGE(AW$4:AW$9)</f>
        <v>1.13965E-2</v>
      </c>
      <c r="AX11" s="75">
        <f>AVERAGE(AX$4:AX$9)</f>
        <v>0.89701050000000004</v>
      </c>
      <c r="AY11" s="75">
        <f>AVERAGE(AY$4:AY$9)</f>
        <v>0.89474750000000003</v>
      </c>
      <c r="AZ11" s="75">
        <f>AVERAGE(AZ$4:AZ$9)</f>
        <v>0</v>
      </c>
      <c r="BA11" s="70">
        <f>AVERAGE(BA$4:BA$9)</f>
        <v>0.58744099999999999</v>
      </c>
      <c r="BB11" s="70">
        <f>AVERAGE(BB$4:BB$9)</f>
        <v>5.7308499999999998E-2</v>
      </c>
      <c r="BC11" s="70">
        <f>AVERAGE(BC$4:BC$9)</f>
        <v>0.34355599999999997</v>
      </c>
      <c r="BD11" s="70">
        <f>AVERAGE(BD$4:BD$9)</f>
        <v>0.16300000000000001</v>
      </c>
      <c r="BE11" s="16"/>
      <c r="BF11" s="16"/>
      <c r="BG11" s="16"/>
      <c r="BH11" s="55"/>
      <c r="BI11" s="54"/>
      <c r="BJ11" s="76">
        <f>AVERAGE(BJ$4:BJ$9)</f>
        <v>21852102</v>
      </c>
      <c r="BK11" s="74">
        <f>AVERAGE(BK$4:BK$9)</f>
        <v>0.93358334499323448</v>
      </c>
    </row>
    <row r="12" spans="1:83" s="64" customFormat="1" ht="17">
      <c r="V12" s="19" t="s">
        <v>79</v>
      </c>
      <c r="W12" s="72">
        <f>MEDIAN(W$4:W$9)</f>
        <v>10035425.5</v>
      </c>
      <c r="X12" s="72">
        <f>MEDIAN(X$4:X$9)</f>
        <v>24659374.5</v>
      </c>
      <c r="Y12" s="16">
        <f>MEDIAN(Y$4:Y$9)</f>
        <v>50</v>
      </c>
      <c r="Z12" s="73">
        <f>MEDIAN(Z$4:Z$9)</f>
        <v>55.268329947373751</v>
      </c>
      <c r="AA12" s="72">
        <f>MEDIAN(AA$4:AA$9)</f>
        <v>25577259.5</v>
      </c>
      <c r="AB12" s="75">
        <f>MEDIAN(AB$4:AB$9)</f>
        <v>1.0866573903430039</v>
      </c>
      <c r="AD12" s="43">
        <f>MEDIAN(AD$4:AD$9)</f>
        <v>1278862975</v>
      </c>
      <c r="AE12" s="43">
        <f>MEDIAN(AE$4:AE$9)</f>
        <v>1275630813.5</v>
      </c>
      <c r="AF12" s="43">
        <f>MEDIAN(AF$4:AF$9)</f>
        <v>10237950</v>
      </c>
      <c r="AG12" s="43">
        <f>MEDIAN(AG$4:AG$9)</f>
        <v>733047267.5</v>
      </c>
      <c r="AH12" s="43">
        <f>MEDIAN(AH$4:AH$9)</f>
        <v>411422786</v>
      </c>
      <c r="AI12" s="43">
        <f>MEDIAN(AI$4:AI$9)</f>
        <v>106621132</v>
      </c>
      <c r="AJ12" s="43">
        <f>MEDIAN(AJ$4:AJ$9)</f>
        <v>14510087.5</v>
      </c>
      <c r="AK12" s="43">
        <f>MEDIAN(AK$4:AK$9)</f>
        <v>0</v>
      </c>
      <c r="AL12" s="43">
        <f>MEDIAN(AL$4:AL$9)</f>
        <v>0</v>
      </c>
      <c r="AM12" s="43">
        <f>MEDIAN(AM$4:AM$9)</f>
        <v>0</v>
      </c>
      <c r="AN12" s="43">
        <f>MEDIAN(AN$4:AN$9)</f>
        <v>2733139</v>
      </c>
      <c r="AO12" s="43">
        <f>MEDIAN(AO$4:AO$9)</f>
        <v>2861326</v>
      </c>
      <c r="AP12" s="43">
        <f>MEDIAN(AP$4:AP$9)</f>
        <v>11218.5</v>
      </c>
      <c r="AQ12" s="69">
        <f>MEDIAN(AQ$4:AQ$9)</f>
        <v>0.48853400000000002</v>
      </c>
      <c r="AR12" s="69">
        <f>MEDIAN(AR$4:AR$9)</f>
        <v>0.51146599999999998</v>
      </c>
      <c r="AS12" s="75">
        <f>MEDIAN(AS$4:AS$9)</f>
        <v>8.0455000000000006E-3</v>
      </c>
      <c r="AT12" s="75">
        <f>MEDIAN(AT$4:AT$9)</f>
        <v>0.57448650000000001</v>
      </c>
      <c r="AU12" s="75">
        <f>MEDIAN(AU$4:AU$9)</f>
        <v>0.32252400000000003</v>
      </c>
      <c r="AV12" s="75">
        <f>MEDIAN(AV$4:AV$9)</f>
        <v>8.3711000000000008E-2</v>
      </c>
      <c r="AW12" s="75">
        <f>MEDIAN(AW$4:AW$9)</f>
        <v>1.13965E-2</v>
      </c>
      <c r="AX12" s="75">
        <f>MEDIAN(AX$4:AX$9)</f>
        <v>0.89701050000000004</v>
      </c>
      <c r="AY12" s="75">
        <f>MEDIAN(AY$4:AY$9)</f>
        <v>0.89474750000000003</v>
      </c>
      <c r="AZ12" s="75">
        <f>MEDIAN(AZ$4:AZ$9)</f>
        <v>0</v>
      </c>
      <c r="BA12" s="70">
        <f>MEDIAN(BA$4:BA$9)</f>
        <v>0.58744099999999999</v>
      </c>
      <c r="BB12" s="70">
        <f>MEDIAN(BB$4:BB$9)</f>
        <v>5.7308499999999998E-2</v>
      </c>
      <c r="BC12" s="70">
        <f>MEDIAN(BC$4:BC$9)</f>
        <v>0.34355599999999997</v>
      </c>
      <c r="BD12" s="70">
        <f>MEDIAN(BD$4:BD$9)</f>
        <v>0.16300000000000001</v>
      </c>
      <c r="BE12" s="16"/>
      <c r="BF12" s="16"/>
      <c r="BG12" s="16"/>
      <c r="BH12" s="55"/>
      <c r="BI12" s="54"/>
      <c r="BJ12" s="76">
        <f>MEDIAN(BJ$4:BJ$9)</f>
        <v>21852102</v>
      </c>
      <c r="BK12" s="75">
        <f>MEDIAN(BK$4:BK$9)</f>
        <v>0.93358334499323448</v>
      </c>
    </row>
    <row r="13" spans="1:83" s="64" customFormat="1" ht="17">
      <c r="V13" s="19" t="s">
        <v>80</v>
      </c>
      <c r="W13" s="72">
        <f>MIN(W$4:W$9)</f>
        <v>9134548</v>
      </c>
      <c r="X13" s="72">
        <f>MIN(X$4:X$9)</f>
        <v>19492239</v>
      </c>
      <c r="Y13" s="16">
        <f>MIN(Y$4:Y$9)</f>
        <v>50</v>
      </c>
      <c r="Z13" s="73">
        <f>MIN(Z$4:Z$9)</f>
        <v>54.463523247867798</v>
      </c>
      <c r="AA13" s="72">
        <f>MIN(AA$4:AA$9)</f>
        <v>25374519</v>
      </c>
      <c r="AB13" s="75">
        <f>MIN(AB$4:AB$9)</f>
        <v>0.85073711272287644</v>
      </c>
      <c r="AD13" s="43">
        <f>MIN(AD$4:AD$9)</f>
        <v>1268725950</v>
      </c>
      <c r="AE13" s="43">
        <f>MIN(AE$4:AE$9)</f>
        <v>1265143957</v>
      </c>
      <c r="AF13" s="43">
        <f>MIN(AF$4:AF$9)</f>
        <v>7274650</v>
      </c>
      <c r="AG13" s="43">
        <f>MIN(AG$4:AG$9)</f>
        <v>700916521</v>
      </c>
      <c r="AH13" s="43">
        <f>MIN(AH$4:AH$9)</f>
        <v>407909116</v>
      </c>
      <c r="AI13" s="43">
        <f>MIN(AI$4:AI$9)</f>
        <v>87594230</v>
      </c>
      <c r="AJ13" s="43">
        <f>MIN(AJ$4:AJ$9)</f>
        <v>11299436</v>
      </c>
      <c r="AK13" s="43">
        <f>MIN(AK$4:AK$9)</f>
        <v>0</v>
      </c>
      <c r="AL13" s="43">
        <f>MIN(AL$4:AL$9)</f>
        <v>0</v>
      </c>
      <c r="AM13" s="43">
        <f>MIN(AM$4:AM$9)</f>
        <v>0</v>
      </c>
      <c r="AN13" s="43">
        <f>MIN(AN$4:AN$9)</f>
        <v>2608448</v>
      </c>
      <c r="AO13" s="43">
        <f>MIN(AO$4:AO$9)</f>
        <v>2733196</v>
      </c>
      <c r="AP13" s="43">
        <f>MIN(AP$4:AP$9)</f>
        <v>10345</v>
      </c>
      <c r="AQ13" s="69">
        <f>MIN(AQ$4:AQ$9)</f>
        <v>0.48832300000000001</v>
      </c>
      <c r="AR13" s="69">
        <f>MIN(AR$4:AR$9)</f>
        <v>0.51125500000000001</v>
      </c>
      <c r="AS13" s="75">
        <f>MIN(AS$4:AS$9)</f>
        <v>5.6559999999999996E-3</v>
      </c>
      <c r="AT13" s="75">
        <f>MIN(AT$4:AT$9)</f>
        <v>0.55402099999999999</v>
      </c>
      <c r="AU13" s="75">
        <f>MIN(AU$4:AU$9)</f>
        <v>0.32242100000000001</v>
      </c>
      <c r="AV13" s="75">
        <f>MIN(AV$4:AV$9)</f>
        <v>6.8107000000000001E-2</v>
      </c>
      <c r="AW13" s="75">
        <f>MIN(AW$4:AW$9)</f>
        <v>8.7860000000000004E-3</v>
      </c>
      <c r="AX13" s="75">
        <f>MIN(AX$4:AX$9)</f>
        <v>0.87644200000000005</v>
      </c>
      <c r="AY13" s="75">
        <f>MIN(AY$4:AY$9)</f>
        <v>0.87396799999999997</v>
      </c>
      <c r="AZ13" s="75">
        <f>MIN(AZ$4:AZ$9)</f>
        <v>0</v>
      </c>
      <c r="BA13" s="70">
        <f>MIN(BA$4:BA$9)</f>
        <v>0.58100399999999996</v>
      </c>
      <c r="BB13" s="70">
        <f>MIN(BB$4:BB$9)</f>
        <v>5.6578999999999997E-2</v>
      </c>
      <c r="BC13" s="70">
        <f>MIN(BC$4:BC$9)</f>
        <v>0.31839899999999999</v>
      </c>
      <c r="BD13" s="70">
        <f>MIN(BD$4:BD$9)</f>
        <v>0.15750400000000001</v>
      </c>
      <c r="BE13" s="16"/>
      <c r="BF13" s="16"/>
      <c r="BG13" s="16"/>
      <c r="BH13" s="55"/>
      <c r="BI13" s="54"/>
      <c r="BJ13" s="76">
        <f>MIN(BJ$4:BJ$9)</f>
        <v>21094890</v>
      </c>
      <c r="BK13" s="75">
        <f>MIN(BK$4:BK$9)</f>
        <v>0.70725304435550795</v>
      </c>
    </row>
    <row r="14" spans="1:83" s="64" customFormat="1" ht="17">
      <c r="V14" s="19" t="s">
        <v>81</v>
      </c>
      <c r="W14" s="72">
        <f>MAX(W$4:W$9)</f>
        <v>10808539</v>
      </c>
      <c r="X14" s="72">
        <f>MAX(X$4:X$9)</f>
        <v>29826510</v>
      </c>
      <c r="Y14" s="16">
        <f>MAX(Y$4:Y$9)</f>
        <v>50</v>
      </c>
      <c r="Z14" s="73">
        <f>MAX(Z$4:Z$9)</f>
        <v>56.058769566459297</v>
      </c>
      <c r="AA14" s="72">
        <f>MAX(AA$4:AA$9)</f>
        <v>25780000</v>
      </c>
      <c r="AB14" s="68">
        <f>MAX(AB$4:AB$9)</f>
        <v>1.3225776679631314</v>
      </c>
      <c r="AD14" s="72">
        <f>MAX(AD$4:AD$9)</f>
        <v>1289000000</v>
      </c>
      <c r="AE14" s="72">
        <f>MAX(AE$4:AE$9)</f>
        <v>1286117670</v>
      </c>
      <c r="AF14" s="72">
        <f>MAX(AF$4:AF$9)</f>
        <v>13201250</v>
      </c>
      <c r="AG14" s="72">
        <f>MAX(AG$4:AG$9)</f>
        <v>765178014</v>
      </c>
      <c r="AH14" s="72">
        <f>MAX(AH$4:AH$9)</f>
        <v>414936456</v>
      </c>
      <c r="AI14" s="72">
        <f>MAX(AI$4:AI$9)</f>
        <v>125648034</v>
      </c>
      <c r="AJ14" s="72">
        <f>MAX(AJ$4:AJ$9)</f>
        <v>17720739</v>
      </c>
      <c r="AK14" s="72">
        <f>MAX(AK$4:AK$9)</f>
        <v>0</v>
      </c>
      <c r="AL14" s="72">
        <f>MAX(AL$4:AL$9)</f>
        <v>0</v>
      </c>
      <c r="AM14" s="72">
        <f>MAX(AM$4:AM$9)</f>
        <v>0</v>
      </c>
      <c r="AN14" s="72">
        <f>MAX(AN$4:AN$9)</f>
        <v>2857830</v>
      </c>
      <c r="AO14" s="72">
        <f>MAX(AO$4:AO$9)</f>
        <v>2989456</v>
      </c>
      <c r="AP14" s="72">
        <f>MAX(AP$4:AP$9)</f>
        <v>12092</v>
      </c>
      <c r="AQ14" s="77">
        <f>MAX(AQ$4:AQ$9)</f>
        <v>0.48874499999999999</v>
      </c>
      <c r="AR14" s="77">
        <f>MAX(AR$4:AR$9)</f>
        <v>0.51167700000000005</v>
      </c>
      <c r="AS14" s="68">
        <f>MAX(AS$4:AS$9)</f>
        <v>1.0435E-2</v>
      </c>
      <c r="AT14" s="68">
        <f>MAX(AT$4:AT$9)</f>
        <v>0.59495200000000004</v>
      </c>
      <c r="AU14" s="68">
        <f>MAX(AU$4:AU$9)</f>
        <v>0.322627</v>
      </c>
      <c r="AV14" s="68">
        <f>MAX(AV$4:AV$9)</f>
        <v>9.9315000000000001E-2</v>
      </c>
      <c r="AW14" s="68">
        <f>MAX(AW$4:AW$9)</f>
        <v>1.4007E-2</v>
      </c>
      <c r="AX14" s="68">
        <f>MAX(AX$4:AX$9)</f>
        <v>0.91757900000000003</v>
      </c>
      <c r="AY14" s="68">
        <f>MAX(AY$4:AY$9)</f>
        <v>0.91552699999999998</v>
      </c>
      <c r="AZ14" s="68">
        <f>MAX(AZ$4:AZ$9)</f>
        <v>0</v>
      </c>
      <c r="BA14" s="44">
        <f>MAX(BA$4:BA$9)</f>
        <v>0.59387800000000002</v>
      </c>
      <c r="BB14" s="44">
        <f>MAX(BB$4:BB$9)</f>
        <v>5.8037999999999999E-2</v>
      </c>
      <c r="BC14" s="44">
        <f>MAX(BC$4:BC$9)</f>
        <v>0.36871300000000001</v>
      </c>
      <c r="BD14" s="44">
        <f>MAX(BD$4:BD$9)</f>
        <v>0.16849600000000001</v>
      </c>
      <c r="BE14" s="16"/>
      <c r="BF14" s="16"/>
      <c r="BG14" s="16"/>
      <c r="BH14" s="55"/>
      <c r="BI14" s="54"/>
      <c r="BJ14" s="76">
        <f>MAX(BJ$4:BJ$9)</f>
        <v>22609314</v>
      </c>
      <c r="BK14" s="75">
        <f>MAX(BK$4:BK$9)</f>
        <v>1.1599136456309611</v>
      </c>
    </row>
    <row r="15" spans="1:83">
      <c r="AB15" s="39" t="e">
        <f>AVERAGE(AB4:AB8,#REF!,AB9:AB9)</f>
        <v>#REF!</v>
      </c>
      <c r="AZ15" s="39"/>
    </row>
    <row r="16" spans="1:83" ht="126" customHeight="1">
      <c r="BO16" s="26" t="s">
        <v>82</v>
      </c>
      <c r="BP16" s="102" t="s">
        <v>155</v>
      </c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</row>
    <row r="17" spans="67:83" ht="142" customHeight="1">
      <c r="BO17" s="27" t="s">
        <v>83</v>
      </c>
      <c r="BP17" s="102" t="s">
        <v>156</v>
      </c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</row>
    <row r="18" spans="67:83" ht="177" customHeight="1">
      <c r="BO18" s="27" t="s">
        <v>38</v>
      </c>
      <c r="BP18" s="103" t="s">
        <v>159</v>
      </c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</row>
    <row r="19" spans="67:83" ht="119">
      <c r="BO19" s="21" t="s">
        <v>84</v>
      </c>
      <c r="BP19" s="103" t="s">
        <v>157</v>
      </c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</row>
  </sheetData>
  <autoFilter ref="A3:BL9" xr:uid="{D143D5C9-FBED-AF4D-B9ED-2FB8626FEDA0}"/>
  <sortState ref="A4:Z9">
    <sortCondition ref="A4:A9"/>
  </sortState>
  <mergeCells count="9">
    <mergeCell ref="BP17:CE17"/>
    <mergeCell ref="BP18:CE18"/>
    <mergeCell ref="BP19:CE19"/>
    <mergeCell ref="S2:V2"/>
    <mergeCell ref="W2:Z2"/>
    <mergeCell ref="AA2:AB2"/>
    <mergeCell ref="AD2:BG2"/>
    <mergeCell ref="BJ2:BK2"/>
    <mergeCell ref="BP16:CE16"/>
  </mergeCells>
  <conditionalFormatting sqref="BE4:BE9">
    <cfRule type="expression" dxfId="1" priority="11">
      <formula>$A4&lt;&gt;$BE4</formula>
    </cfRule>
  </conditionalFormatting>
  <conditionalFormatting sqref="BI4:BI9">
    <cfRule type="expression" dxfId="0" priority="1">
      <formula>$A4&lt;&gt;$BI4</formula>
    </cfRule>
  </conditionalFormatting>
  <pageMargins left="0.25" right="0.25" top="0.75" bottom="0.75" header="0.3" footer="0.3"/>
  <pageSetup scale="56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41E3-D12A-4F49-9AE9-B403088C23AE}">
  <dimension ref="A1:N38"/>
  <sheetViews>
    <sheetView workbookViewId="0">
      <selection activeCell="N38" sqref="A1:N38"/>
    </sheetView>
  </sheetViews>
  <sheetFormatPr baseColWidth="10" defaultRowHeight="16"/>
  <cols>
    <col min="1" max="1" width="21.83203125" bestFit="1" customWidth="1"/>
    <col min="2" max="2" width="22.1640625" bestFit="1" customWidth="1"/>
    <col min="4" max="4" width="15.1640625" bestFit="1" customWidth="1"/>
  </cols>
  <sheetData>
    <row r="1" spans="1:14" ht="60">
      <c r="A1" s="80" t="s">
        <v>20</v>
      </c>
      <c r="B1" s="80" t="s">
        <v>41</v>
      </c>
      <c r="C1" s="80" t="s">
        <v>160</v>
      </c>
      <c r="D1" s="80" t="s">
        <v>161</v>
      </c>
      <c r="E1" s="80" t="s">
        <v>46</v>
      </c>
      <c r="F1" s="80" t="s">
        <v>62</v>
      </c>
      <c r="G1" s="80" t="s">
        <v>63</v>
      </c>
      <c r="H1" s="80" t="s">
        <v>64</v>
      </c>
      <c r="I1" s="80" t="s">
        <v>65</v>
      </c>
      <c r="J1" s="80" t="s">
        <v>66</v>
      </c>
      <c r="K1" s="80" t="s">
        <v>67</v>
      </c>
      <c r="L1" s="80" t="s">
        <v>68</v>
      </c>
      <c r="M1" s="80" t="s">
        <v>162</v>
      </c>
      <c r="N1" s="80" t="s">
        <v>77</v>
      </c>
    </row>
    <row r="2" spans="1:14">
      <c r="A2" s="16" t="s">
        <v>132</v>
      </c>
      <c r="B2" s="16" t="s">
        <v>169</v>
      </c>
      <c r="C2" s="81">
        <v>29826510</v>
      </c>
      <c r="D2" s="81">
        <v>25374519</v>
      </c>
      <c r="E2" s="82">
        <v>0.85073711272287644</v>
      </c>
      <c r="F2" s="68">
        <v>1.0435E-2</v>
      </c>
      <c r="G2" s="68">
        <v>0.55402099999999999</v>
      </c>
      <c r="H2" s="68">
        <v>0.32242100000000001</v>
      </c>
      <c r="I2" s="68">
        <v>9.9315000000000001E-2</v>
      </c>
      <c r="J2" s="68">
        <v>1.4007E-2</v>
      </c>
      <c r="K2" s="68">
        <v>0.87644200000000005</v>
      </c>
      <c r="L2" s="68">
        <v>0.87396799999999997</v>
      </c>
      <c r="M2" s="81">
        <v>21094890</v>
      </c>
      <c r="N2" s="82">
        <v>0.70725304435550795</v>
      </c>
    </row>
    <row r="3" spans="1:14">
      <c r="A3" s="16" t="s">
        <v>133</v>
      </c>
      <c r="B3" s="16" t="s">
        <v>170</v>
      </c>
      <c r="C3" s="81">
        <v>29588894</v>
      </c>
      <c r="D3" s="81">
        <v>25780000</v>
      </c>
      <c r="E3" s="82">
        <v>0.87127284987401021</v>
      </c>
      <c r="F3" s="68">
        <v>5.6559999999999996E-3</v>
      </c>
      <c r="G3" s="68">
        <v>0.59495200000000004</v>
      </c>
      <c r="H3" s="68">
        <v>0.322627</v>
      </c>
      <c r="I3" s="68">
        <v>6.8107000000000001E-2</v>
      </c>
      <c r="J3" s="68">
        <v>8.7860000000000004E-3</v>
      </c>
      <c r="K3" s="68">
        <v>0.91757900000000003</v>
      </c>
      <c r="L3" s="68">
        <v>0.91552699999999998</v>
      </c>
      <c r="M3" s="81">
        <v>22609314</v>
      </c>
      <c r="N3" s="82">
        <v>0.76411487364144126</v>
      </c>
    </row>
    <row r="4" spans="1:14">
      <c r="A4" s="16" t="s">
        <v>134</v>
      </c>
      <c r="B4" s="16" t="s">
        <v>171</v>
      </c>
      <c r="C4" s="81">
        <v>29108891</v>
      </c>
      <c r="D4" s="81">
        <v>24772319</v>
      </c>
      <c r="E4" s="82">
        <v>0.85102242472926914</v>
      </c>
      <c r="F4" s="68">
        <v>8.0040000000000007E-3</v>
      </c>
      <c r="G4" s="68">
        <v>0.57474999999999998</v>
      </c>
      <c r="H4" s="68">
        <v>0.32774999999999999</v>
      </c>
      <c r="I4" s="68">
        <v>7.8460000000000002E-2</v>
      </c>
      <c r="J4" s="68">
        <v>1.1209999999999999E-2</v>
      </c>
      <c r="K4" s="68">
        <v>0.90249900000000005</v>
      </c>
      <c r="L4" s="68">
        <v>0.89994200000000002</v>
      </c>
      <c r="M4" s="81">
        <v>21339140</v>
      </c>
      <c r="N4" s="82">
        <v>0.73307980025759145</v>
      </c>
    </row>
    <row r="5" spans="1:14">
      <c r="A5" s="16" t="s">
        <v>142</v>
      </c>
      <c r="B5" s="16" t="s">
        <v>197</v>
      </c>
      <c r="C5" s="81">
        <v>29689813</v>
      </c>
      <c r="D5" s="81">
        <v>25293347</v>
      </c>
      <c r="E5" s="82">
        <v>0.85192005082686106</v>
      </c>
      <c r="F5" s="68">
        <v>1.0647999999999999E-2</v>
      </c>
      <c r="G5" s="68">
        <v>0.55451600000000001</v>
      </c>
      <c r="H5" s="68">
        <v>0.32128400000000001</v>
      </c>
      <c r="I5" s="68">
        <v>9.9130999999999997E-2</v>
      </c>
      <c r="J5" s="68">
        <v>1.4648E-2</v>
      </c>
      <c r="K5" s="68">
        <v>0.87580100000000005</v>
      </c>
      <c r="L5" s="68">
        <v>0.87227299999999997</v>
      </c>
      <c r="M5" s="81">
        <v>21034495</v>
      </c>
      <c r="N5" s="82">
        <v>0.70847515947641704</v>
      </c>
    </row>
    <row r="6" spans="1:14">
      <c r="A6" s="16" t="s">
        <v>127</v>
      </c>
      <c r="B6" s="16" t="s">
        <v>172</v>
      </c>
      <c r="C6" s="81">
        <v>29957968</v>
      </c>
      <c r="D6" s="81">
        <v>25896741</v>
      </c>
      <c r="E6" s="82">
        <v>0.86443583223000975</v>
      </c>
      <c r="F6" s="68">
        <v>5.8609999999999999E-3</v>
      </c>
      <c r="G6" s="68">
        <v>0.56937800000000005</v>
      </c>
      <c r="H6" s="68">
        <v>0.32459900000000003</v>
      </c>
      <c r="I6" s="68">
        <v>8.7845000000000006E-2</v>
      </c>
      <c r="J6" s="68">
        <v>1.2442999999999999E-2</v>
      </c>
      <c r="K6" s="68">
        <v>0.89397700000000002</v>
      </c>
      <c r="L6" s="68">
        <v>0.89144100000000004</v>
      </c>
      <c r="M6" s="81">
        <v>22103620</v>
      </c>
      <c r="N6" s="82">
        <v>0.73782106984025086</v>
      </c>
    </row>
    <row r="7" spans="1:14">
      <c r="A7" s="16" t="s">
        <v>128</v>
      </c>
      <c r="B7" s="16" t="s">
        <v>173</v>
      </c>
      <c r="C7" s="81">
        <v>30092853</v>
      </c>
      <c r="D7" s="81">
        <v>25742335</v>
      </c>
      <c r="E7" s="82">
        <v>0.85543019134809184</v>
      </c>
      <c r="F7" s="68">
        <v>5.7320000000000001E-3</v>
      </c>
      <c r="G7" s="68">
        <v>0.56593300000000002</v>
      </c>
      <c r="H7" s="68">
        <v>0.33030399999999999</v>
      </c>
      <c r="I7" s="68">
        <v>8.6199999999999999E-2</v>
      </c>
      <c r="J7" s="68">
        <v>1.1958E-2</v>
      </c>
      <c r="K7" s="68">
        <v>0.89623699999999995</v>
      </c>
      <c r="L7" s="68">
        <v>0.89222500000000005</v>
      </c>
      <c r="M7" s="81">
        <v>22011290</v>
      </c>
      <c r="N7" s="82">
        <v>0.73144576886744506</v>
      </c>
    </row>
    <row r="8" spans="1:14">
      <c r="A8" s="16" t="s">
        <v>139</v>
      </c>
      <c r="B8" s="16" t="s">
        <v>198</v>
      </c>
      <c r="C8" s="81">
        <v>29254255</v>
      </c>
      <c r="D8" s="81">
        <v>25011547</v>
      </c>
      <c r="E8" s="82">
        <v>0.85497125119063877</v>
      </c>
      <c r="F8" s="68">
        <v>1.119E-2</v>
      </c>
      <c r="G8" s="68">
        <v>0.55066199999999998</v>
      </c>
      <c r="H8" s="68">
        <v>0.32334200000000002</v>
      </c>
      <c r="I8" s="68">
        <v>0.10052700000000001</v>
      </c>
      <c r="J8" s="68">
        <v>1.4525E-2</v>
      </c>
      <c r="K8" s="68">
        <v>0.87400299999999997</v>
      </c>
      <c r="L8" s="68">
        <v>0.87143300000000001</v>
      </c>
      <c r="M8" s="81">
        <v>20794344</v>
      </c>
      <c r="N8" s="82">
        <v>0.71081434136675159</v>
      </c>
    </row>
    <row r="9" spans="1:14">
      <c r="A9" s="16" t="s">
        <v>140</v>
      </c>
      <c r="B9" s="16" t="s">
        <v>199</v>
      </c>
      <c r="C9" s="81">
        <v>29733198</v>
      </c>
      <c r="D9" s="81">
        <v>25592454</v>
      </c>
      <c r="E9" s="82">
        <v>0.86073667555033939</v>
      </c>
      <c r="F9" s="68">
        <v>1.014E-2</v>
      </c>
      <c r="G9" s="68">
        <v>0.54474599999999995</v>
      </c>
      <c r="H9" s="68">
        <v>0.31960100000000002</v>
      </c>
      <c r="I9" s="68">
        <v>0.110309</v>
      </c>
      <c r="J9" s="68">
        <v>1.5422999999999999E-2</v>
      </c>
      <c r="K9" s="68">
        <v>0.86434699999999998</v>
      </c>
      <c r="L9" s="68">
        <v>0.86127799999999999</v>
      </c>
      <c r="M9" s="81">
        <v>20996433</v>
      </c>
      <c r="N9" s="82">
        <v>0.70616127468024126</v>
      </c>
    </row>
    <row r="10" spans="1:14">
      <c r="A10" s="16" t="s">
        <v>129</v>
      </c>
      <c r="B10" s="16" t="s">
        <v>174</v>
      </c>
      <c r="C10" s="81">
        <v>29624151</v>
      </c>
      <c r="D10" s="81">
        <v>25231171</v>
      </c>
      <c r="E10" s="82">
        <v>0.85170950553148339</v>
      </c>
      <c r="F10" s="68">
        <v>8.0099999999999998E-3</v>
      </c>
      <c r="G10" s="68">
        <v>0.54990099999999997</v>
      </c>
      <c r="H10" s="68">
        <v>0.32178699999999999</v>
      </c>
      <c r="I10" s="68">
        <v>0.106878</v>
      </c>
      <c r="J10" s="68">
        <v>1.3589E-2</v>
      </c>
      <c r="K10" s="68">
        <v>0.87168800000000002</v>
      </c>
      <c r="L10" s="68">
        <v>0.86931599999999998</v>
      </c>
      <c r="M10" s="81">
        <v>20868950</v>
      </c>
      <c r="N10" s="82">
        <v>0.70445731930005351</v>
      </c>
    </row>
    <row r="11" spans="1:14">
      <c r="A11" s="16" t="s">
        <v>130</v>
      </c>
      <c r="B11" s="16" t="s">
        <v>175</v>
      </c>
      <c r="C11" s="81">
        <v>29758350</v>
      </c>
      <c r="D11" s="81">
        <v>25850511</v>
      </c>
      <c r="E11" s="82">
        <v>0.86868092484966408</v>
      </c>
      <c r="F11" s="68">
        <v>6.5490000000000001E-3</v>
      </c>
      <c r="G11" s="68">
        <v>0.58565500000000004</v>
      </c>
      <c r="H11" s="68">
        <v>0.32267000000000001</v>
      </c>
      <c r="I11" s="68">
        <v>7.4574000000000001E-2</v>
      </c>
      <c r="J11" s="68">
        <v>1.0703000000000001E-2</v>
      </c>
      <c r="K11" s="68">
        <v>0.90832500000000005</v>
      </c>
      <c r="L11" s="68">
        <v>0.90619099999999997</v>
      </c>
      <c r="M11" s="81">
        <v>22405938</v>
      </c>
      <c r="N11" s="82">
        <v>0.75292944669311301</v>
      </c>
    </row>
    <row r="12" spans="1:14">
      <c r="A12" s="16" t="s">
        <v>131</v>
      </c>
      <c r="B12" s="16" t="s">
        <v>176</v>
      </c>
      <c r="C12" s="81">
        <v>28824314</v>
      </c>
      <c r="D12" s="81">
        <v>24579861</v>
      </c>
      <c r="E12" s="82">
        <v>0.85274747562075548</v>
      </c>
      <c r="F12" s="68">
        <v>7.2529999999999999E-3</v>
      </c>
      <c r="G12" s="68">
        <v>0.55876499999999996</v>
      </c>
      <c r="H12" s="68">
        <v>0.32332100000000003</v>
      </c>
      <c r="I12" s="68">
        <v>9.7028000000000003E-2</v>
      </c>
      <c r="J12" s="68">
        <v>1.3790999999999999E-2</v>
      </c>
      <c r="K12" s="68">
        <v>0.88208600000000004</v>
      </c>
      <c r="L12" s="68">
        <v>0.87980599999999998</v>
      </c>
      <c r="M12" s="81">
        <v>20613527</v>
      </c>
      <c r="N12" s="82">
        <v>0.7151437151288319</v>
      </c>
    </row>
    <row r="13" spans="1:14">
      <c r="A13" s="16" t="s">
        <v>141</v>
      </c>
      <c r="B13" s="16" t="s">
        <v>200</v>
      </c>
      <c r="C13" s="81">
        <v>29253338</v>
      </c>
      <c r="D13" s="81">
        <v>25040777</v>
      </c>
      <c r="E13" s="82">
        <v>0.85599725405695581</v>
      </c>
      <c r="F13" s="68">
        <v>1.5081000000000001E-2</v>
      </c>
      <c r="G13" s="68">
        <v>0.53512800000000005</v>
      </c>
      <c r="H13" s="68">
        <v>0.32016699999999998</v>
      </c>
      <c r="I13" s="68">
        <v>0.111675</v>
      </c>
      <c r="J13" s="68">
        <v>1.8252999999999998E-2</v>
      </c>
      <c r="K13" s="68">
        <v>0.85529599999999995</v>
      </c>
      <c r="L13" s="68">
        <v>0.852711</v>
      </c>
      <c r="M13" s="81">
        <v>20334473</v>
      </c>
      <c r="N13" s="82">
        <v>0.69511633168153319</v>
      </c>
    </row>
    <row r="14" spans="1:14">
      <c r="A14" s="16" t="s">
        <v>123</v>
      </c>
      <c r="B14" s="16" t="s">
        <v>177</v>
      </c>
      <c r="C14" s="81">
        <v>28379002</v>
      </c>
      <c r="D14" s="81">
        <v>23954556</v>
      </c>
      <c r="E14" s="82">
        <v>0.84409437653938646</v>
      </c>
      <c r="F14" s="68">
        <v>1.4426E-2</v>
      </c>
      <c r="G14" s="68">
        <v>0.52727199999999996</v>
      </c>
      <c r="H14" s="68">
        <v>0.31650400000000001</v>
      </c>
      <c r="I14" s="68">
        <v>0.12275</v>
      </c>
      <c r="J14" s="68">
        <v>1.9324000000000001E-2</v>
      </c>
      <c r="K14" s="68">
        <v>0.84377599999999997</v>
      </c>
      <c r="L14" s="68">
        <v>0.84110799999999997</v>
      </c>
      <c r="M14" s="81">
        <v>19040591</v>
      </c>
      <c r="N14" s="82">
        <v>0.67093941499422705</v>
      </c>
    </row>
    <row r="15" spans="1:14">
      <c r="A15" s="16" t="s">
        <v>124</v>
      </c>
      <c r="B15" s="16" t="s">
        <v>178</v>
      </c>
      <c r="C15" s="81">
        <v>29443629</v>
      </c>
      <c r="D15" s="81">
        <v>25562394</v>
      </c>
      <c r="E15" s="82">
        <v>0.86818082105300265</v>
      </c>
      <c r="F15" s="68">
        <v>5.94E-3</v>
      </c>
      <c r="G15" s="68">
        <v>0.56057500000000005</v>
      </c>
      <c r="H15" s="68">
        <v>0.32457399999999997</v>
      </c>
      <c r="I15" s="68">
        <v>9.6810999999999994E-2</v>
      </c>
      <c r="J15" s="68">
        <v>1.2239E-2</v>
      </c>
      <c r="K15" s="68">
        <v>0.88514899999999996</v>
      </c>
      <c r="L15" s="68">
        <v>0.883104</v>
      </c>
      <c r="M15" s="81">
        <v>21595603</v>
      </c>
      <c r="N15" s="82">
        <v>0.73345588616131518</v>
      </c>
    </row>
    <row r="16" spans="1:14">
      <c r="A16" s="16" t="s">
        <v>125</v>
      </c>
      <c r="B16" s="16" t="s">
        <v>179</v>
      </c>
      <c r="C16" s="81">
        <v>29414095</v>
      </c>
      <c r="D16" s="81">
        <v>25230039</v>
      </c>
      <c r="E16" s="82">
        <v>0.8577533662007959</v>
      </c>
      <c r="F16" s="68">
        <v>6.4050000000000001E-3</v>
      </c>
      <c r="G16" s="68">
        <v>0.55492200000000003</v>
      </c>
      <c r="H16" s="68">
        <v>0.32367099999999999</v>
      </c>
      <c r="I16" s="68">
        <v>0.101023</v>
      </c>
      <c r="J16" s="68">
        <v>1.4121999999999999E-2</v>
      </c>
      <c r="K16" s="68">
        <v>0.87859299999999996</v>
      </c>
      <c r="L16" s="68">
        <v>0.87606799999999996</v>
      </c>
      <c r="M16" s="81">
        <v>21107734</v>
      </c>
      <c r="N16" s="82">
        <v>0.71760610006869152</v>
      </c>
    </row>
    <row r="17" spans="1:14">
      <c r="A17" s="16" t="s">
        <v>126</v>
      </c>
      <c r="B17" s="16" t="s">
        <v>180</v>
      </c>
      <c r="C17" s="81">
        <v>29341240</v>
      </c>
      <c r="D17" s="81">
        <v>25159297</v>
      </c>
      <c r="E17" s="82">
        <v>0.85747217908990891</v>
      </c>
      <c r="F17" s="68">
        <v>7.711E-3</v>
      </c>
      <c r="G17" s="68">
        <v>0.55470799999999998</v>
      </c>
      <c r="H17" s="68">
        <v>0.32245299999999999</v>
      </c>
      <c r="I17" s="68">
        <v>9.8748000000000002E-2</v>
      </c>
      <c r="J17" s="68">
        <v>1.6539000000000002E-2</v>
      </c>
      <c r="K17" s="68">
        <v>0.87716099999999997</v>
      </c>
      <c r="L17" s="68">
        <v>0.874861</v>
      </c>
      <c r="M17" s="81">
        <v>20977128</v>
      </c>
      <c r="N17" s="82">
        <v>0.71493665571052889</v>
      </c>
    </row>
    <row r="18" spans="1:14">
      <c r="A18" s="16" t="s">
        <v>119</v>
      </c>
      <c r="B18" s="16" t="s">
        <v>181</v>
      </c>
      <c r="C18" s="81">
        <v>30199055</v>
      </c>
      <c r="D18" s="81">
        <v>26257387</v>
      </c>
      <c r="E18" s="82">
        <v>0.86947710781016163</v>
      </c>
      <c r="F18" s="68">
        <v>6.6010000000000001E-3</v>
      </c>
      <c r="G18" s="68">
        <v>0.56593000000000004</v>
      </c>
      <c r="H18" s="68">
        <v>0.33290799999999998</v>
      </c>
      <c r="I18" s="68">
        <v>8.3922999999999998E-2</v>
      </c>
      <c r="J18" s="68">
        <v>1.0791E-2</v>
      </c>
      <c r="K18" s="68">
        <v>0.89883800000000003</v>
      </c>
      <c r="L18" s="68">
        <v>0.89636300000000002</v>
      </c>
      <c r="M18" s="81">
        <v>22556390</v>
      </c>
      <c r="N18" s="82">
        <v>0.74692370340727554</v>
      </c>
    </row>
    <row r="19" spans="1:14">
      <c r="A19" s="16" t="s">
        <v>120</v>
      </c>
      <c r="B19" s="16" t="s">
        <v>182</v>
      </c>
      <c r="C19" s="81">
        <v>29101388</v>
      </c>
      <c r="D19" s="81">
        <v>25127190</v>
      </c>
      <c r="E19" s="82">
        <v>0.86343613576094724</v>
      </c>
      <c r="F19" s="68">
        <v>7.2490000000000002E-3</v>
      </c>
      <c r="G19" s="68">
        <v>0.58426599999999995</v>
      </c>
      <c r="H19" s="68">
        <v>0.33565699999999998</v>
      </c>
      <c r="I19" s="68">
        <v>6.3458000000000001E-2</v>
      </c>
      <c r="J19" s="68">
        <v>9.5469999999999999E-3</v>
      </c>
      <c r="K19" s="68">
        <v>0.91992300000000005</v>
      </c>
      <c r="L19" s="68">
        <v>0.91613699999999998</v>
      </c>
      <c r="M19" s="81">
        <v>22088498</v>
      </c>
      <c r="N19" s="82">
        <v>0.7590187107226638</v>
      </c>
    </row>
    <row r="20" spans="1:14">
      <c r="A20" s="16" t="s">
        <v>121</v>
      </c>
      <c r="B20" s="16" t="s">
        <v>183</v>
      </c>
      <c r="C20" s="81">
        <v>29935582</v>
      </c>
      <c r="D20" s="81">
        <v>25793199</v>
      </c>
      <c r="E20" s="82">
        <v>0.86162343528179941</v>
      </c>
      <c r="F20" s="68">
        <v>6.3039999999999997E-3</v>
      </c>
      <c r="G20" s="68">
        <v>0.558307</v>
      </c>
      <c r="H20" s="68">
        <v>0.33635300000000001</v>
      </c>
      <c r="I20" s="68">
        <v>8.7834999999999996E-2</v>
      </c>
      <c r="J20" s="68">
        <v>1.1354E-2</v>
      </c>
      <c r="K20" s="68">
        <v>0.89466100000000004</v>
      </c>
      <c r="L20" s="68">
        <v>0.89086100000000001</v>
      </c>
      <c r="M20" s="81">
        <v>22020795</v>
      </c>
      <c r="N20" s="82">
        <v>0.73560604233450344</v>
      </c>
    </row>
    <row r="21" spans="1:14">
      <c r="A21" s="16" t="s">
        <v>122</v>
      </c>
      <c r="B21" s="16" t="s">
        <v>184</v>
      </c>
      <c r="C21" s="81">
        <v>28750721</v>
      </c>
      <c r="D21" s="81">
        <v>24978167</v>
      </c>
      <c r="E21" s="82">
        <v>0.86878402110333164</v>
      </c>
      <c r="F21" s="68">
        <v>6.6280000000000002E-3</v>
      </c>
      <c r="G21" s="68">
        <v>0.57298899999999997</v>
      </c>
      <c r="H21" s="68">
        <v>0.34146399999999999</v>
      </c>
      <c r="I21" s="68">
        <v>6.8750000000000006E-2</v>
      </c>
      <c r="J21" s="68">
        <v>1.0340999999999999E-2</v>
      </c>
      <c r="K21" s="68">
        <v>0.91445299999999996</v>
      </c>
      <c r="L21" s="68">
        <v>0.91156300000000001</v>
      </c>
      <c r="M21" s="81">
        <v>21858935</v>
      </c>
      <c r="N21" s="82">
        <v>0.76029171581470945</v>
      </c>
    </row>
    <row r="22" spans="1:14">
      <c r="A22" s="16" t="s">
        <v>138</v>
      </c>
      <c r="B22" s="16" t="s">
        <v>201</v>
      </c>
      <c r="C22" s="81">
        <v>29861512</v>
      </c>
      <c r="D22" s="81">
        <v>25866153</v>
      </c>
      <c r="E22" s="82">
        <v>0.8662037273933082</v>
      </c>
      <c r="F22" s="68">
        <v>7.391E-3</v>
      </c>
      <c r="G22" s="68">
        <v>0.53815900000000005</v>
      </c>
      <c r="H22" s="68">
        <v>0.32828499999999999</v>
      </c>
      <c r="I22" s="68">
        <v>0.11032</v>
      </c>
      <c r="J22" s="68">
        <v>1.6024E-2</v>
      </c>
      <c r="K22" s="68">
        <v>0.86644399999999999</v>
      </c>
      <c r="L22" s="68">
        <v>0.86342799999999997</v>
      </c>
      <c r="M22" s="81">
        <v>21318316</v>
      </c>
      <c r="N22" s="82">
        <v>0.71390611433205386</v>
      </c>
    </row>
    <row r="23" spans="1:14">
      <c r="A23" s="16" t="s">
        <v>112</v>
      </c>
      <c r="B23" s="16" t="s">
        <v>185</v>
      </c>
      <c r="C23" s="81">
        <v>28620197</v>
      </c>
      <c r="D23" s="81">
        <v>24852558</v>
      </c>
      <c r="E23" s="82">
        <v>0.86835733520632297</v>
      </c>
      <c r="F23" s="68">
        <v>6.5300000000000002E-3</v>
      </c>
      <c r="G23" s="68">
        <v>0.54600800000000005</v>
      </c>
      <c r="H23" s="68">
        <v>0.34029500000000001</v>
      </c>
      <c r="I23" s="68">
        <v>9.5911999999999997E-2</v>
      </c>
      <c r="J23" s="68">
        <v>1.1407E-2</v>
      </c>
      <c r="K23" s="68">
        <v>0.88630299999999995</v>
      </c>
      <c r="L23" s="68">
        <v>0.88378400000000001</v>
      </c>
      <c r="M23" s="81">
        <v>21066012</v>
      </c>
      <c r="N23" s="82">
        <v>0.7360540530171753</v>
      </c>
    </row>
    <row r="24" spans="1:14">
      <c r="A24" s="16" t="s">
        <v>113</v>
      </c>
      <c r="B24" s="16" t="s">
        <v>186</v>
      </c>
      <c r="C24" s="81">
        <v>29421133</v>
      </c>
      <c r="D24" s="81">
        <v>25527890</v>
      </c>
      <c r="E24" s="82">
        <v>0.86767188741507673</v>
      </c>
      <c r="F24" s="68">
        <v>7.4799999999999997E-3</v>
      </c>
      <c r="G24" s="68">
        <v>0.579453</v>
      </c>
      <c r="H24" s="68">
        <v>0.33713100000000001</v>
      </c>
      <c r="I24" s="68">
        <v>6.6635E-2</v>
      </c>
      <c r="J24" s="68">
        <v>9.4859999999999996E-3</v>
      </c>
      <c r="K24" s="68">
        <v>0.91658300000000004</v>
      </c>
      <c r="L24" s="68">
        <v>0.91359299999999999</v>
      </c>
      <c r="M24" s="81">
        <v>22392694</v>
      </c>
      <c r="N24" s="82">
        <v>0.76110916598623168</v>
      </c>
    </row>
    <row r="25" spans="1:14">
      <c r="A25" s="16" t="s">
        <v>114</v>
      </c>
      <c r="B25" s="16" t="s">
        <v>187</v>
      </c>
      <c r="C25" s="81">
        <v>29256743</v>
      </c>
      <c r="D25" s="81">
        <v>25361327</v>
      </c>
      <c r="E25" s="82">
        <v>0.86685407873323428</v>
      </c>
      <c r="F25" s="68">
        <v>7.2989999999999999E-3</v>
      </c>
      <c r="G25" s="68">
        <v>0.57074999999999998</v>
      </c>
      <c r="H25" s="68">
        <v>0.34311599999999998</v>
      </c>
      <c r="I25" s="68">
        <v>6.9171999999999997E-2</v>
      </c>
      <c r="J25" s="68">
        <v>9.8519999999999996E-3</v>
      </c>
      <c r="K25" s="68">
        <v>0.91386500000000004</v>
      </c>
      <c r="L25" s="68">
        <v>0.91125400000000001</v>
      </c>
      <c r="M25" s="81">
        <v>22190345</v>
      </c>
      <c r="N25" s="82">
        <v>0.7584694236128745</v>
      </c>
    </row>
    <row r="26" spans="1:14">
      <c r="A26" s="16" t="s">
        <v>135</v>
      </c>
      <c r="B26" s="16" t="s">
        <v>202</v>
      </c>
      <c r="C26" s="81">
        <v>29700300</v>
      </c>
      <c r="D26" s="81">
        <v>25782687</v>
      </c>
      <c r="E26" s="82">
        <v>0.86809517075585096</v>
      </c>
      <c r="F26" s="68">
        <v>7.378E-3</v>
      </c>
      <c r="G26" s="68">
        <v>0.53236799999999995</v>
      </c>
      <c r="H26" s="68">
        <v>0.33732400000000001</v>
      </c>
      <c r="I26" s="68">
        <v>0.10922999999999999</v>
      </c>
      <c r="J26" s="68">
        <v>1.3861999999999999E-2</v>
      </c>
      <c r="K26" s="68">
        <v>0.86969200000000002</v>
      </c>
      <c r="L26" s="68">
        <v>0.86702100000000004</v>
      </c>
      <c r="M26" s="81">
        <v>21364824</v>
      </c>
      <c r="N26" s="82">
        <v>0.71934707730224945</v>
      </c>
    </row>
    <row r="27" spans="1:14">
      <c r="A27" s="16" t="s">
        <v>136</v>
      </c>
      <c r="B27" s="16" t="s">
        <v>203</v>
      </c>
      <c r="C27" s="81">
        <v>29444879</v>
      </c>
      <c r="D27" s="81">
        <v>25776742</v>
      </c>
      <c r="E27" s="82">
        <v>0.87542360082376292</v>
      </c>
      <c r="F27" s="68">
        <v>7.4469999999999996E-3</v>
      </c>
      <c r="G27" s="68">
        <v>0.52952100000000002</v>
      </c>
      <c r="H27" s="68">
        <v>0.32864700000000002</v>
      </c>
      <c r="I27" s="68">
        <v>0.118925</v>
      </c>
      <c r="J27" s="68">
        <v>1.5635E-2</v>
      </c>
      <c r="K27" s="68">
        <v>0.85816700000000001</v>
      </c>
      <c r="L27" s="68">
        <v>0.85583299999999995</v>
      </c>
      <c r="M27" s="81">
        <v>21055246</v>
      </c>
      <c r="N27" s="82">
        <v>0.71507327301294055</v>
      </c>
    </row>
    <row r="28" spans="1:14">
      <c r="A28" s="16" t="s">
        <v>115</v>
      </c>
      <c r="B28" s="16" t="s">
        <v>188</v>
      </c>
      <c r="C28" s="81">
        <v>29363863</v>
      </c>
      <c r="D28" s="81">
        <v>25416579</v>
      </c>
      <c r="E28" s="82">
        <v>0.86557340905724833</v>
      </c>
      <c r="F28" s="68">
        <v>9.3419999999999996E-3</v>
      </c>
      <c r="G28" s="68">
        <v>0.52679699999999996</v>
      </c>
      <c r="H28" s="68">
        <v>0.32178099999999998</v>
      </c>
      <c r="I28" s="68">
        <v>0.12801100000000001</v>
      </c>
      <c r="J28" s="68">
        <v>1.4305E-2</v>
      </c>
      <c r="K28" s="68">
        <v>0.84857800000000005</v>
      </c>
      <c r="L28" s="68">
        <v>0.84615300000000004</v>
      </c>
      <c r="M28" s="81">
        <v>20514440</v>
      </c>
      <c r="N28" s="82">
        <v>0.69862878736356993</v>
      </c>
    </row>
    <row r="29" spans="1:14">
      <c r="A29" s="16" t="s">
        <v>116</v>
      </c>
      <c r="B29" s="16" t="s">
        <v>189</v>
      </c>
      <c r="C29" s="81">
        <v>29227382</v>
      </c>
      <c r="D29" s="81">
        <v>25564351</v>
      </c>
      <c r="E29" s="82">
        <v>0.87467125861632078</v>
      </c>
      <c r="F29" s="68">
        <v>8.6119999999999999E-3</v>
      </c>
      <c r="G29" s="68">
        <v>0.59175500000000003</v>
      </c>
      <c r="H29" s="68">
        <v>0.32181999999999999</v>
      </c>
      <c r="I29" s="68">
        <v>6.8080000000000002E-2</v>
      </c>
      <c r="J29" s="68">
        <v>9.953E-3</v>
      </c>
      <c r="K29" s="68">
        <v>0.913574</v>
      </c>
      <c r="L29" s="68">
        <v>0.91113200000000005</v>
      </c>
      <c r="M29" s="81">
        <v>22317823</v>
      </c>
      <c r="N29" s="82">
        <v>0.7635929554005213</v>
      </c>
    </row>
    <row r="30" spans="1:14">
      <c r="A30" s="16" t="s">
        <v>117</v>
      </c>
      <c r="B30" s="16" t="s">
        <v>190</v>
      </c>
      <c r="C30" s="81">
        <v>30254924</v>
      </c>
      <c r="D30" s="81">
        <v>26198207</v>
      </c>
      <c r="E30" s="82">
        <v>0.86591547874983921</v>
      </c>
      <c r="F30" s="68">
        <v>7.0730000000000003E-3</v>
      </c>
      <c r="G30" s="68">
        <v>0.55091900000000005</v>
      </c>
      <c r="H30" s="68">
        <v>0.32570100000000002</v>
      </c>
      <c r="I30" s="68">
        <v>0.10248</v>
      </c>
      <c r="J30" s="68">
        <v>1.4001E-2</v>
      </c>
      <c r="K30" s="68">
        <v>0.87662099999999998</v>
      </c>
      <c r="L30" s="68">
        <v>0.87377099999999996</v>
      </c>
      <c r="M30" s="81">
        <v>21879383</v>
      </c>
      <c r="N30" s="82">
        <v>0.7231676734669702</v>
      </c>
    </row>
    <row r="31" spans="1:14">
      <c r="A31" s="16" t="s">
        <v>118</v>
      </c>
      <c r="B31" s="16" t="s">
        <v>191</v>
      </c>
      <c r="C31" s="81">
        <v>29922723</v>
      </c>
      <c r="D31" s="81">
        <v>25882216</v>
      </c>
      <c r="E31" s="82">
        <v>0.86496860596543967</v>
      </c>
      <c r="F31" s="68">
        <v>5.9709999999999997E-3</v>
      </c>
      <c r="G31" s="68">
        <v>0.58178700000000005</v>
      </c>
      <c r="H31" s="68">
        <v>0.33445799999999998</v>
      </c>
      <c r="I31" s="68">
        <v>6.7924999999999999E-2</v>
      </c>
      <c r="J31" s="68">
        <v>9.9989999999999992E-3</v>
      </c>
      <c r="K31" s="68">
        <v>0.91624499999999998</v>
      </c>
      <c r="L31" s="68">
        <v>0.91313599999999995</v>
      </c>
      <c r="M31" s="81">
        <v>22628000</v>
      </c>
      <c r="N31" s="82">
        <v>0.75621459985443173</v>
      </c>
    </row>
    <row r="32" spans="1:14">
      <c r="A32" s="16" t="s">
        <v>137</v>
      </c>
      <c r="B32" s="16" t="s">
        <v>204</v>
      </c>
      <c r="C32" s="81">
        <v>29412380</v>
      </c>
      <c r="D32" s="81">
        <v>25518142</v>
      </c>
      <c r="E32" s="82">
        <v>0.86759867783565969</v>
      </c>
      <c r="F32" s="68">
        <v>8.4650000000000003E-3</v>
      </c>
      <c r="G32" s="68">
        <v>0.53495000000000004</v>
      </c>
      <c r="H32" s="68">
        <v>0.31878800000000002</v>
      </c>
      <c r="I32" s="68">
        <v>0.119562</v>
      </c>
      <c r="J32" s="68">
        <v>1.8426999999999999E-2</v>
      </c>
      <c r="K32" s="68">
        <v>0.853738</v>
      </c>
      <c r="L32" s="68">
        <v>0.850688</v>
      </c>
      <c r="M32" s="81">
        <v>20672692</v>
      </c>
      <c r="N32" s="82">
        <v>0.70285682423523699</v>
      </c>
    </row>
    <row r="33" spans="1:14">
      <c r="A33" s="16" t="s">
        <v>108</v>
      </c>
      <c r="B33" s="16" t="s">
        <v>192</v>
      </c>
      <c r="C33" s="81">
        <v>28430469</v>
      </c>
      <c r="D33" s="81">
        <v>24710444</v>
      </c>
      <c r="E33" s="82">
        <v>0.86915358308018065</v>
      </c>
      <c r="F33" s="68">
        <v>7.1500000000000001E-3</v>
      </c>
      <c r="G33" s="68">
        <v>0.54421699999999995</v>
      </c>
      <c r="H33" s="68">
        <v>0.33289200000000002</v>
      </c>
      <c r="I33" s="68">
        <v>0.10361099999999999</v>
      </c>
      <c r="J33" s="68">
        <v>1.2298E-2</v>
      </c>
      <c r="K33" s="68">
        <v>0.877108</v>
      </c>
      <c r="L33" s="68">
        <v>0.87481100000000001</v>
      </c>
      <c r="M33" s="81">
        <v>20667356</v>
      </c>
      <c r="N33" s="82">
        <v>0.72694389951850602</v>
      </c>
    </row>
    <row r="34" spans="1:14">
      <c r="A34" s="16" t="s">
        <v>109</v>
      </c>
      <c r="B34" s="16" t="s">
        <v>193</v>
      </c>
      <c r="C34" s="81">
        <v>29429054</v>
      </c>
      <c r="D34" s="81">
        <v>25510848</v>
      </c>
      <c r="E34" s="82">
        <v>0.86685926091949816</v>
      </c>
      <c r="F34" s="68">
        <v>7.5729999999999999E-3</v>
      </c>
      <c r="G34" s="68">
        <v>0.57695099999999999</v>
      </c>
      <c r="H34" s="68">
        <v>0.334175</v>
      </c>
      <c r="I34" s="68">
        <v>7.1486999999999995E-2</v>
      </c>
      <c r="J34" s="68">
        <v>1.0005E-2</v>
      </c>
      <c r="K34" s="68">
        <v>0.91112700000000002</v>
      </c>
      <c r="L34" s="68">
        <v>0.90864500000000004</v>
      </c>
      <c r="M34" s="81">
        <v>22229780</v>
      </c>
      <c r="N34" s="82">
        <v>0.75536848720995242</v>
      </c>
    </row>
    <row r="35" spans="1:14">
      <c r="A35" s="16" t="s">
        <v>110</v>
      </c>
      <c r="B35" s="16" t="s">
        <v>194</v>
      </c>
      <c r="C35" s="81">
        <v>29362620</v>
      </c>
      <c r="D35" s="81">
        <v>25348627</v>
      </c>
      <c r="E35" s="82">
        <v>0.86329581624528051</v>
      </c>
      <c r="F35" s="68">
        <v>6.2969999999999996E-3</v>
      </c>
      <c r="G35" s="68">
        <v>0.56989400000000001</v>
      </c>
      <c r="H35" s="68">
        <v>0.33409100000000003</v>
      </c>
      <c r="I35" s="68">
        <v>7.8994999999999996E-2</v>
      </c>
      <c r="J35" s="68">
        <v>1.0872E-2</v>
      </c>
      <c r="K35" s="68">
        <v>0.90398500000000004</v>
      </c>
      <c r="L35" s="68">
        <v>0.90100800000000003</v>
      </c>
      <c r="M35" s="81">
        <v>21879689</v>
      </c>
      <c r="N35" s="82">
        <v>0.74515451958987311</v>
      </c>
    </row>
    <row r="36" spans="1:14">
      <c r="A36" s="16" t="s">
        <v>111</v>
      </c>
      <c r="B36" s="16" t="s">
        <v>195</v>
      </c>
      <c r="C36" s="81">
        <v>29682818</v>
      </c>
      <c r="D36" s="81">
        <v>25627104</v>
      </c>
      <c r="E36" s="82">
        <v>0.86336492714404678</v>
      </c>
      <c r="F36" s="68">
        <v>6.927E-3</v>
      </c>
      <c r="G36" s="68">
        <v>0.58558699999999997</v>
      </c>
      <c r="H36" s="68">
        <v>0.32997900000000002</v>
      </c>
      <c r="I36" s="68">
        <v>6.6730999999999999E-2</v>
      </c>
      <c r="J36" s="68">
        <v>1.0936E-2</v>
      </c>
      <c r="K36" s="68">
        <v>0.91556700000000002</v>
      </c>
      <c r="L36" s="68">
        <v>0.91247699999999998</v>
      </c>
      <c r="M36" s="81">
        <v>22374612</v>
      </c>
      <c r="N36" s="82">
        <v>0.75379002088009295</v>
      </c>
    </row>
    <row r="37" spans="1:14">
      <c r="C37" s="78"/>
      <c r="D37" s="79"/>
      <c r="E37" s="79"/>
      <c r="F37" s="79"/>
      <c r="G37" s="79"/>
      <c r="H37" s="79"/>
      <c r="I37" s="79"/>
      <c r="J37" s="60"/>
      <c r="K37" s="79"/>
    </row>
    <row r="38" spans="1:14">
      <c r="A38" s="80" t="s">
        <v>196</v>
      </c>
      <c r="B38" s="80" t="s">
        <v>78</v>
      </c>
      <c r="C38" s="81">
        <f>AVERAGE(C2:C36)</f>
        <v>29447664.114285715</v>
      </c>
      <c r="D38" s="81">
        <f>AVERAGE(D2:D36)</f>
        <v>25404905.314285714</v>
      </c>
      <c r="E38" s="83">
        <f>AVERAGE(E2:E36)</f>
        <v>0.86269970883746738</v>
      </c>
      <c r="F38" s="87">
        <f t="shared" ref="F38:L38" si="0">AVERAGE(F2:F36)</f>
        <v>7.9073714285714282E-3</v>
      </c>
      <c r="G38" s="87">
        <f t="shared" si="0"/>
        <v>0.55932834285714295</v>
      </c>
      <c r="H38" s="87">
        <f t="shared" si="0"/>
        <v>0.32805542857142861</v>
      </c>
      <c r="I38" s="87">
        <f t="shared" si="0"/>
        <v>9.2012085714285707E-2</v>
      </c>
      <c r="J38" s="87">
        <f t="shared" si="0"/>
        <v>1.2875857142857139E-2</v>
      </c>
      <c r="K38" s="87">
        <f t="shared" si="0"/>
        <v>0.88738374285714305</v>
      </c>
      <c r="L38" s="87">
        <f t="shared" si="0"/>
        <v>0.8846545714285714</v>
      </c>
      <c r="M38" s="81">
        <f>AVERAGE(M2:M36)</f>
        <v>21485808.571428571</v>
      </c>
      <c r="N38" s="83">
        <f>AVERAGE(N2:N36)</f>
        <v>0.72957906426530805</v>
      </c>
    </row>
  </sheetData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6657-C3F2-3C40-8C1F-54015FDDF4A8}">
  <dimension ref="A1:D6"/>
  <sheetViews>
    <sheetView workbookViewId="0">
      <selection activeCell="D6" sqref="C2:D6"/>
    </sheetView>
  </sheetViews>
  <sheetFormatPr baseColWidth="10" defaultRowHeight="16"/>
  <cols>
    <col min="2" max="2" width="0" hidden="1" customWidth="1"/>
  </cols>
  <sheetData>
    <row r="1" spans="1:4" ht="51">
      <c r="A1" s="65" t="s">
        <v>154</v>
      </c>
      <c r="B1" s="33" t="s">
        <v>146</v>
      </c>
      <c r="C1" s="65" t="s">
        <v>152</v>
      </c>
      <c r="D1" s="65" t="s">
        <v>153</v>
      </c>
    </row>
    <row r="2" spans="1:4">
      <c r="A2" s="66" t="s">
        <v>147</v>
      </c>
      <c r="B2" s="12">
        <v>3197.2029000000002</v>
      </c>
      <c r="C2" s="44">
        <v>24.492025000000002</v>
      </c>
      <c r="D2" s="44">
        <v>24.49203</v>
      </c>
    </row>
    <row r="3" spans="1:4">
      <c r="A3" s="66" t="s">
        <v>148</v>
      </c>
      <c r="B3" s="12">
        <v>1736.7244000000001</v>
      </c>
      <c r="C3" s="44">
        <v>13.304097000000001</v>
      </c>
      <c r="D3" s="44">
        <v>37.796120000000002</v>
      </c>
    </row>
    <row r="4" spans="1:4">
      <c r="A4" s="66" t="s">
        <v>149</v>
      </c>
      <c r="B4" s="12">
        <v>1444.7121999999999</v>
      </c>
      <c r="C4" s="44">
        <v>11.067151000000001</v>
      </c>
      <c r="D4" s="44">
        <v>48.86327</v>
      </c>
    </row>
    <row r="5" spans="1:4">
      <c r="A5" s="66" t="s">
        <v>150</v>
      </c>
      <c r="B5" s="12">
        <v>747.80020000000002</v>
      </c>
      <c r="C5" s="44">
        <v>5.7284889999999997</v>
      </c>
      <c r="D5" s="44">
        <v>54.591760000000001</v>
      </c>
    </row>
    <row r="6" spans="1:4">
      <c r="A6" s="66" t="s">
        <v>151</v>
      </c>
      <c r="B6" s="12">
        <v>619.91880000000003</v>
      </c>
      <c r="C6" s="44">
        <v>4.7488590000000004</v>
      </c>
      <c r="D6" s="44">
        <v>59.340620000000001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SampleDesc</vt:lpstr>
      <vt:lpstr>meta-RNAseq</vt:lpstr>
      <vt:lpstr>alnStat</vt:lpstr>
      <vt:lpstr>PCA-first5PCs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Wen-Ching</dc:creator>
  <cp:lastModifiedBy>Wen-Ching Chan</cp:lastModifiedBy>
  <cp:lastPrinted>2018-03-06T21:37:01Z</cp:lastPrinted>
  <dcterms:created xsi:type="dcterms:W3CDTF">2017-09-01T17:58:59Z</dcterms:created>
  <dcterms:modified xsi:type="dcterms:W3CDTF">2018-11-07T17:32:37Z</dcterms:modified>
</cp:coreProperties>
</file>