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oqi\Google Drive\Data Analytics Course\Homework\01-Excel\"/>
    </mc:Choice>
  </mc:AlternateContent>
  <xr:revisionPtr revIDLastSave="0" documentId="13_ncr:1_{E7306E61-C39F-48A9-810A-96ECF7D0D3C1}" xr6:coauthVersionLast="36" xr6:coauthVersionMax="36" xr10:uidLastSave="{00000000-0000-0000-0000-000000000000}"/>
  <bookViews>
    <workbookView xWindow="0" yWindow="0" windowWidth="21600" windowHeight="10530" xr2:uid="{00000000-000D-0000-FFFF-FFFF00000000}"/>
  </bookViews>
  <sheets>
    <sheet name="Data" sheetId="1" r:id="rId1"/>
    <sheet name="Pivot 1" sheetId="2" r:id="rId2"/>
    <sheet name="Pivot 2" sheetId="3" r:id="rId3"/>
    <sheet name="Pivot 3" sheetId="4" r:id="rId4"/>
    <sheet name="Bonus" sheetId="5" r:id="rId5"/>
  </sheets>
  <definedNames>
    <definedName name="_xlnm._FilterDatabase" localSheetId="0" hidden="1">Data!$A$1:$R$4115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F4" i="5" l="1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F3" i="5"/>
  <c r="G3" i="5"/>
  <c r="H3" i="5"/>
  <c r="G2" i="5"/>
  <c r="H2" i="5"/>
  <c r="F2" i="5"/>
  <c r="E3" i="5" l="1"/>
  <c r="E4" i="5"/>
  <c r="E5" i="5"/>
  <c r="E6" i="5"/>
  <c r="E7" i="5"/>
  <c r="E8" i="5"/>
  <c r="E9" i="5"/>
  <c r="E10" i="5"/>
  <c r="E11" i="5"/>
  <c r="E12" i="5"/>
  <c r="E13" i="5"/>
  <c r="E2" i="5"/>
  <c r="D13" i="5"/>
  <c r="C13" i="5"/>
  <c r="B13" i="5"/>
  <c r="D11" i="5"/>
  <c r="C11" i="5"/>
  <c r="B11" i="5"/>
  <c r="D12" i="5"/>
  <c r="C12" i="5"/>
  <c r="B12" i="5"/>
  <c r="D10" i="5"/>
  <c r="C10" i="5"/>
  <c r="B10" i="5"/>
  <c r="D9" i="5"/>
  <c r="C9" i="5"/>
  <c r="B9" i="5"/>
  <c r="D8" i="5"/>
  <c r="C8" i="5"/>
  <c r="B8" i="5"/>
  <c r="C7" i="5"/>
  <c r="D7" i="5"/>
  <c r="B7" i="5"/>
  <c r="D6" i="5"/>
  <c r="C6" i="5"/>
  <c r="B6" i="5"/>
  <c r="D5" i="5"/>
  <c r="C5" i="5"/>
  <c r="B5" i="5"/>
  <c r="D4" i="5"/>
  <c r="C4" i="5"/>
  <c r="B4" i="5"/>
  <c r="D3" i="5"/>
  <c r="C3" i="5"/>
  <c r="B3" i="5"/>
  <c r="B2" i="5"/>
  <c r="D2" i="5" l="1"/>
  <c r="C2" i="5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<sst xmlns="http://schemas.openxmlformats.org/spreadsheetml/2006/main" count="24820" uniqueCount="8400">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</sst>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theme="2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1_StarterBook.xlsx]Pivot 1!PivotTable2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B3-41FF-ACE4-92516B4DDFC8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B3-41FF-ACE4-92516B4DDFC8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B3-41FF-ACE4-92516B4DDFC8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B3-41FF-ACE4-92516B4DD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8719344"/>
        <c:axId val="508721312"/>
      </c:barChart>
      <c:catAx>
        <c:axId val="50871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21312"/>
        <c:crosses val="autoZero"/>
        <c:auto val="1"/>
        <c:lblAlgn val="ctr"/>
        <c:lblOffset val="100"/>
        <c:noMultiLvlLbl val="0"/>
      </c:catAx>
      <c:valAx>
        <c:axId val="50872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1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1_StarterBook.xlsx]Pivot 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BE-4D96-ADB1-D8E9DE6AAD93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BE-4D96-ADB1-D8E9DE6AAD93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BE-4D96-ADB1-D8E9DE6AAD93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BE-4D96-ADB1-D8E9DE6AA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8719344"/>
        <c:axId val="508721312"/>
      </c:barChart>
      <c:catAx>
        <c:axId val="50871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21312"/>
        <c:crosses val="autoZero"/>
        <c:auto val="1"/>
        <c:lblAlgn val="ctr"/>
        <c:lblOffset val="100"/>
        <c:noMultiLvlLbl val="0"/>
      </c:catAx>
      <c:valAx>
        <c:axId val="50872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1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1_StarterBook.xlsx]Pivot 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3'!$B$7:$B$19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7E-4973-ABF0-6721C9A774B2}"/>
            </c:ext>
          </c:extLst>
        </c:ser>
        <c:ser>
          <c:idx val="1"/>
          <c:order val="1"/>
          <c:tx>
            <c:strRef>
              <c:f>'Pivot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7E-4973-ABF0-6721C9A774B2}"/>
            </c:ext>
          </c:extLst>
        </c:ser>
        <c:ser>
          <c:idx val="2"/>
          <c:order val="2"/>
          <c:tx>
            <c:strRef>
              <c:f>'Pivot 3'!$D$5:$D$6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7E-4973-ABF0-6721C9A77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7489336"/>
        <c:axId val="397490320"/>
      </c:lineChart>
      <c:catAx>
        <c:axId val="397489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90320"/>
        <c:crosses val="autoZero"/>
        <c:auto val="1"/>
        <c:lblAlgn val="ctr"/>
        <c:lblOffset val="100"/>
        <c:noMultiLvlLbl val="0"/>
      </c:catAx>
      <c:valAx>
        <c:axId val="39749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89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A6-4A47-B71D-616918C3308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A6-4A47-B71D-616918C3308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A6-4A47-B71D-616918C33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4589776"/>
        <c:axId val="694587152"/>
      </c:lineChart>
      <c:catAx>
        <c:axId val="69458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587152"/>
        <c:crosses val="autoZero"/>
        <c:auto val="1"/>
        <c:lblAlgn val="ctr"/>
        <c:lblOffset val="100"/>
        <c:noMultiLvlLbl val="0"/>
      </c:catAx>
      <c:valAx>
        <c:axId val="69458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58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1</xdr:row>
      <xdr:rowOff>101600</xdr:rowOff>
    </xdr:from>
    <xdr:to>
      <xdr:col>14</xdr:col>
      <xdr:colOff>171450</xdr:colOff>
      <xdr:row>16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B3499C-6132-4953-9E51-DE7F1B0E86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1</xdr:row>
      <xdr:rowOff>101600</xdr:rowOff>
    </xdr:from>
    <xdr:to>
      <xdr:col>14</xdr:col>
      <xdr:colOff>171450</xdr:colOff>
      <xdr:row>16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B5AD88-4F39-4C70-B26D-BD7A4C3241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549275</xdr:colOff>
      <xdr:row>4</xdr:row>
      <xdr:rowOff>63500</xdr:rowOff>
    </xdr:from>
    <xdr:to>
      <xdr:col>13</xdr:col>
      <xdr:colOff>104775</xdr:colOff>
      <xdr:row>19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DC4AC3-A939-439B-A299-89F0E319A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14</xdr:row>
      <xdr:rowOff>165100</xdr:rowOff>
    </xdr:from>
    <xdr:to>
      <xdr:col>7</xdr:col>
      <xdr:colOff>1447800</xdr:colOff>
      <xdr:row>35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4E6DFC-DEFA-4BF6-BF07-1682C8C6B4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aoqi Guo" refreshedDate="43572.894566782408" createdVersion="6" refreshedVersion="6" minRefreshableVersion="3" recordCount="4114" xr:uid="{3C1AE870-746D-4AC8-ADC4-20DD3C7B356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aoqi Guo" refreshedDate="43575.43444409722" createdVersion="6" refreshedVersion="6" minRefreshableVersion="3" recordCount="4114" xr:uid="{B8241426-4680-4E59-984E-75D8A8B2CCA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6F0765-AFAE-4AA1-BF8F-B7068E719A7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B9B770-15EE-48F1-8A0E-B2750D45687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B72362-213C-4A96-B15A-8BF9879F418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L1" zoomScale="70" zoomScaleNormal="70" workbookViewId="0">
      <selection activeCell="S2" sqref="S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6" width="19" customWidth="1"/>
    <col min="17" max="17" width="41.1796875" customWidth="1"/>
    <col min="18" max="18" width="11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ROUND(E2/D2*100,0)</f>
        <v>137</v>
      </c>
      <c r="P2">
        <f>E2/L2</f>
        <v>63.917582417582416</v>
      </c>
      <c r="Q2" t="str">
        <f>LEFT(N2,FIND("/",N2)-1)</f>
        <v>film &amp; video</v>
      </c>
      <c r="R2" t="str">
        <f>RIGHT(N2,LEN(N2)-LEN(LEFT(N2,FIND("/",N2))))</f>
        <v>television</v>
      </c>
      <c r="S2" s="10">
        <f>(J2/86400)+25569</f>
        <v>42177.007071759261</v>
      </c>
      <c r="T2" s="10">
        <f>(I2/86400)+25569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143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RIGHT(N3,LEN(N3)-LEN(LEFT(N3,FIND("/",N3))))</f>
        <v>television</v>
      </c>
      <c r="S3" s="10">
        <f t="shared" ref="S3:S66" si="4">(J3/86400)+25569</f>
        <v>42766.600497685184</v>
      </c>
      <c r="T3" s="10">
        <f t="shared" ref="T3:T66" si="5">(I3/86400)+25569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104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123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110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42516.047071759254</v>
      </c>
      <c r="T9" s="10">
        <f t="shared" si="5"/>
        <v>42556.047071759254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126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101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160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101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107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101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41869.542314814811</v>
      </c>
      <c r="T20" s="10">
        <f t="shared" si="5"/>
        <v>41899.542314814811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42200.758240740739</v>
      </c>
      <c r="T22" s="10">
        <f t="shared" si="5"/>
        <v>42260.758240740739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119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109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42262.818749999999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112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42316.702557870369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167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41375.057222222225</v>
      </c>
      <c r="T40" s="10">
        <f t="shared" si="5"/>
        <v>41405.057222222225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142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309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41874.098807870367</v>
      </c>
      <c r="T46" s="10">
        <f t="shared" si="5"/>
        <v>41919.098807870367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</v>
      </c>
      <c r="T48" s="10">
        <f t="shared" si="5"/>
        <v>42353.96497685185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108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108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42196.928668981476</v>
      </c>
      <c r="T53" s="10">
        <f t="shared" si="5"/>
        <v>42226.928668981476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110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129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42149.548888888894</v>
      </c>
      <c r="T58" s="10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102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103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42230.235833333332</v>
      </c>
      <c r="T61" s="10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41701.901817129634</v>
      </c>
      <c r="T62" s="10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41409.814317129625</v>
      </c>
      <c r="T63" s="10">
        <f t="shared" si="5"/>
        <v>41431.814317129625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155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114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ROUND(E66/D66*100,0)</f>
        <v>173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108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RIGHT(N67,LEN(N67)-LEN(LEFT(N67,FIND("/",N67))))</f>
        <v>shorts</v>
      </c>
      <c r="S67" s="10">
        <f t="shared" ref="S67:S130" si="10">(J67/86400)+25569</f>
        <v>41835.821226851855</v>
      </c>
      <c r="T67" s="10">
        <f t="shared" ref="T67:T130" si="11">(I67/86400)+25569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111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124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41208.010196759264</v>
      </c>
      <c r="T74" s="10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113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393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40997.144872685181</v>
      </c>
      <c r="T79" s="10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41100.158877314811</v>
      </c>
      <c r="T83" s="10">
        <f t="shared" si="11"/>
        <v>41104.126388888893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103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126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40322.539386574077</v>
      </c>
      <c r="T89" s="10">
        <f t="shared" si="11"/>
        <v>40332.070138888885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41402.752222222218</v>
      </c>
      <c r="T91" s="10">
        <f t="shared" si="11"/>
        <v>41427.752222222218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115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41214.794837962967</v>
      </c>
      <c r="T100" s="10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128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101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40987.776631944442</v>
      </c>
      <c r="T108" s="10">
        <f t="shared" si="11"/>
        <v>41001.776631944442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247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220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131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155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41718.043032407411</v>
      </c>
      <c r="T114" s="10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40918.738935185189</v>
      </c>
      <c r="T117" s="10">
        <f t="shared" si="11"/>
        <v>40943.738935185189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114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105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6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ROUND(E130/D130*100,0)</f>
        <v>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RIGHT(N131,LEN(N131)-LEN(LEFT(N131,FIND("/",N131))))</f>
        <v>science fiction</v>
      </c>
      <c r="S131" s="10">
        <f t="shared" ref="S131:S194" si="16">(J131/86400)+25569</f>
        <v>41882.937303240738</v>
      </c>
      <c r="T131" s="10">
        <f t="shared" ref="T131:T194" si="17">(I131/86400)+25569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41778.91541666667</v>
      </c>
      <c r="T132" s="10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10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11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42559.064143518517</v>
      </c>
      <c r="T145" s="10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28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8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1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1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41875.077546296292</v>
      </c>
      <c r="T154" s="10">
        <f t="shared" si="17"/>
        <v>41905.077546296292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3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42171.913090277776</v>
      </c>
      <c r="T162" s="10">
        <f t="shared" si="17"/>
        <v>42231.913090277776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1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42082.353275462963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>ROUND(E194/D194*100,0)</f>
        <v>0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RIGHT(N195,LEN(N195)-LEN(LEFT(N195,FIND("/",N195))))</f>
        <v>drama</v>
      </c>
      <c r="S195" s="10">
        <f t="shared" ref="S195:S258" si="22">(J195/86400)+25569</f>
        <v>41911.934791666667</v>
      </c>
      <c r="T195" s="10">
        <f t="shared" ref="T195:T258" si="23">(I195/86400)+25569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42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41867.083368055552</v>
      </c>
      <c r="T202" s="10">
        <f t="shared" si="23"/>
        <v>41897.083368055552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51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45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42236.159918981481</v>
      </c>
      <c r="T213" s="10">
        <f t="shared" si="23"/>
        <v>42266.159918981481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56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12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18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42236.837500000001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42129.77721064815</v>
      </c>
      <c r="T232" s="10">
        <f t="shared" si="23"/>
        <v>42159.77721064815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42341.958923611106</v>
      </c>
      <c r="T233" s="10">
        <f t="shared" si="23"/>
        <v>42371.958923611106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3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42321.084479166668</v>
      </c>
      <c r="T238" s="10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42713.962500000001</v>
      </c>
      <c r="T240" s="10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108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113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103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114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40253.295833333337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104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113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106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126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185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</v>
      </c>
      <c r="T254" s="10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101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117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42263.952662037038</v>
      </c>
      <c r="T256" s="10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107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>ROUND(E258/D258*100,0)</f>
        <v>139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107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RIGHT(N259,LEN(N259)-LEN(LEFT(N259,FIND("/",N259))))</f>
        <v>documentary</v>
      </c>
      <c r="S259" s="10">
        <f t="shared" ref="S259:S322" si="28">(J259/86400)+25569</f>
        <v>42479.626875000002</v>
      </c>
      <c r="T259" s="10">
        <f t="shared" ref="T259:T322" si="29">(I259/86400)+25569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40267.245717592596</v>
      </c>
      <c r="T267" s="10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146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132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153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40637.86655092593</v>
      </c>
      <c r="T272" s="10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105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41612.100243055553</v>
      </c>
      <c r="T273" s="10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148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40967.081875000003</v>
      </c>
      <c r="T278" s="10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41744.590682870374</v>
      </c>
      <c r="T282" s="10">
        <f t="shared" si="29"/>
        <v>41789.590682870374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121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229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41313.816250000003</v>
      </c>
      <c r="T288" s="10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105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107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102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119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101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42089.728020833332</v>
      </c>
      <c r="T299" s="10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179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102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41032.071134259255</v>
      </c>
      <c r="T305" s="10">
        <f t="shared" si="29"/>
        <v>41062.071134259255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232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293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41282.944456018522</v>
      </c>
      <c r="T309" s="10">
        <f t="shared" si="29"/>
        <v>41312.944456018522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106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119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112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105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114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101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113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>ROUND(E322/D322*100,0)</f>
        <v>107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103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RIGHT(N323,LEN(N323)-LEN(LEFT(N323,FIND("/",N323))))</f>
        <v>documentary</v>
      </c>
      <c r="S323" s="10">
        <f t="shared" ref="S323:S386" si="34">(J323/86400)+25569</f>
        <v>42647.446597222224</v>
      </c>
      <c r="T323" s="10">
        <f t="shared" ref="T323:T386" si="35">(I323/86400)+25569</f>
        <v>42682.488263888888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108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102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106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107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103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117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107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42261.500243055554</v>
      </c>
      <c r="T348" s="10">
        <f t="shared" si="35"/>
        <v>42291.500243055554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112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107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115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117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109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103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105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41935.070486111115</v>
      </c>
      <c r="T361" s="10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41019.793032407411</v>
      </c>
      <c r="T368" s="10">
        <f t="shared" si="35"/>
        <v>41049.793032407411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131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106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112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142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105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256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207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>ROUND(E386/D386*100,0)</f>
        <v>112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106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RIGHT(N387,LEN(N387)-LEN(LEFT(N387,FIND("/",N387))))</f>
        <v>documentary</v>
      </c>
      <c r="S387" s="10">
        <f t="shared" ref="S387:S450" si="40">(J387/86400)+25569</f>
        <v>41934.584502314814</v>
      </c>
      <c r="T387" s="10">
        <f t="shared" ref="T387:T450" si="41">(I387/86400)+25569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214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42549.076157407406</v>
      </c>
      <c r="T390" s="10">
        <f t="shared" si="41"/>
        <v>42579.076157407406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182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41674.063078703708</v>
      </c>
      <c r="T391" s="10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40865.042256944442</v>
      </c>
      <c r="T393" s="10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101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41082.564884259264</v>
      </c>
      <c r="T398" s="10">
        <f t="shared" si="41"/>
        <v>41097.564884259264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104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107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104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142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41646.628032407403</v>
      </c>
      <c r="T406" s="10">
        <f t="shared" si="41"/>
        <v>41675.961111111115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108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102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42113.981446759259</v>
      </c>
      <c r="T412" s="10">
        <f t="shared" si="41"/>
        <v>42173.981446759259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127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103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41360.970601851848</v>
      </c>
      <c r="T419" s="10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41863.260381944448</v>
      </c>
      <c r="T424" s="10">
        <f t="shared" si="41"/>
        <v>41893.260381944448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42285.90902777778</v>
      </c>
      <c r="T429" s="10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42526.871331018519</v>
      </c>
      <c r="T433" s="10">
        <f t="shared" si="41"/>
        <v>42556.871331018519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42228.629884259259</v>
      </c>
      <c r="T435" s="10">
        <f t="shared" si="41"/>
        <v>42288.629884259259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41919.761782407411</v>
      </c>
      <c r="T441" s="10">
        <f t="shared" si="41"/>
        <v>41929.761782407411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>ROUND(E450/D450*100,0)</f>
        <v>3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RIGHT(N451,LEN(N451)-LEN(LEFT(N451,FIND("/",N451))))</f>
        <v>animation</v>
      </c>
      <c r="S451" s="10">
        <f t="shared" ref="S451:S514" si="46">(J451/86400)+25569</f>
        <v>41534.568113425928</v>
      </c>
      <c r="T451" s="10">
        <f t="shared" ref="T451:T514" si="47">(I451/86400)+25569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1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42107.703877314816</v>
      </c>
      <c r="T454" s="10">
        <f t="shared" si="47"/>
        <v>42137.703877314816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40971.002569444448</v>
      </c>
      <c r="T457" s="10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41547.694456018522</v>
      </c>
      <c r="T458" s="10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</v>
      </c>
      <c r="T464" s="10">
        <f t="shared" si="47"/>
        <v>40765.12663194444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</v>
      </c>
      <c r="T466" s="10">
        <f t="shared" si="47"/>
        <v>42508.84878472222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22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41041.167627314819</v>
      </c>
      <c r="T470" s="10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12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41465.500173611115</v>
      </c>
      <c r="T482" s="10">
        <f t="shared" si="47"/>
        <v>41495.500173611115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42447.896874999999</v>
      </c>
      <c r="T484" s="10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22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41381.505775462967</v>
      </c>
      <c r="T487" s="10">
        <f t="shared" si="47"/>
        <v>41411.505775462967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41113.968576388885</v>
      </c>
      <c r="T492" s="10">
        <f t="shared" si="47"/>
        <v>41143.968576388885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42366.982627314814</v>
      </c>
      <c r="T493" s="10">
        <f t="shared" si="47"/>
        <v>42396.982627314814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42114.726134259261</v>
      </c>
      <c r="T495" s="10">
        <f t="shared" si="47"/>
        <v>42144.726134259261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5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10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40247.886006944442</v>
      </c>
      <c r="T502" s="10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1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>ROUND(E514/D514*100,0)</f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14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RIGHT(N515,LEN(N515)-LEN(LEFT(N515,FIND("/",N515))))</f>
        <v>animation</v>
      </c>
      <c r="S515" s="10">
        <f t="shared" ref="S515:S578" si="52">(J515/86400)+25569</f>
        <v>42552.653993055559</v>
      </c>
      <c r="T515" s="10">
        <f t="shared" ref="T515:T578" si="53">(I515/86400)+25569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41218.391446759255</v>
      </c>
      <c r="T521" s="10">
        <f t="shared" si="53"/>
        <v>41248.391446759255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105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115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121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109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114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101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116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105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103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42711.54519675926</v>
      </c>
      <c r="T537" s="10">
        <f t="shared" si="53"/>
        <v>42741.54519675926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42179.344988425924</v>
      </c>
      <c r="T538" s="10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37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42692.389062499999</v>
      </c>
      <c r="T564" s="10">
        <f t="shared" si="53"/>
        <v>42722.389062499999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</v>
      </c>
      <c r="T567" s="10">
        <f t="shared" si="53"/>
        <v>42195.78528935185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42388.798252314809</v>
      </c>
      <c r="T572" s="10">
        <f t="shared" si="53"/>
        <v>42418.798252314809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42282.716296296298</v>
      </c>
      <c r="T574" s="10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ROUND(E578/D578*100,0)</f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0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RIGHT(N579,LEN(N579)-LEN(LEFT(N579,FIND("/",N579))))</f>
        <v>web</v>
      </c>
      <c r="S579" s="10">
        <f t="shared" ref="S579:S642" si="58">(J579/86400)+25569</f>
        <v>42450.589143518519</v>
      </c>
      <c r="T579" s="10">
        <f t="shared" ref="T579:T642" si="59">(I579/86400)+25569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42631.769513888888</v>
      </c>
      <c r="T590" s="10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42083.069884259261</v>
      </c>
      <c r="T597" s="10">
        <f t="shared" si="59"/>
        <v>42128.069884259261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3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42194.357731481483</v>
      </c>
      <c r="T607" s="10">
        <f t="shared" si="59"/>
        <v>42239.357731481483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42585.031782407408</v>
      </c>
      <c r="T614" s="10">
        <f t="shared" si="59"/>
        <v>42615.031782407408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42761.376238425924</v>
      </c>
      <c r="T618" s="10">
        <f t="shared" si="59"/>
        <v>42791.376238425924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42507.299328703702</v>
      </c>
      <c r="T635" s="10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>ROUND(E642/D642*100,0)</f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42683.420312499999</v>
      </c>
      <c r="T642" s="10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119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RIGHT(N643,LEN(N643)-LEN(LEFT(N643,FIND("/",N643))))</f>
        <v>wearables</v>
      </c>
      <c r="S643" s="10">
        <f t="shared" ref="S643:S706" si="64">(J643/86400)+25569</f>
        <v>42199.57</v>
      </c>
      <c r="T643" s="10">
        <f t="shared" ref="T643:T706" si="65">(I643/86400)+25569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106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132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140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101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147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214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42477.76295138889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126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101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41952.783321759256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1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8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19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41838.832152777773</v>
      </c>
      <c r="T668" s="10">
        <f t="shared" si="65"/>
        <v>41868.832152777773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22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</v>
      </c>
      <c r="T678" s="10">
        <f t="shared" si="65"/>
        <v>42042.76829861111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26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42808.723634259259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1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4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58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7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41866.931076388893</v>
      </c>
      <c r="T700" s="10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27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42698.768368055556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6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>ROUND(E706/D706*100,0)</f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1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RIGHT(N707,LEN(N707)-LEN(LEFT(N707,FIND("/",N707))))</f>
        <v>wearables</v>
      </c>
      <c r="S707" s="10">
        <f t="shared" ref="S707:S770" si="70">(J707/86400)+25569</f>
        <v>42726.491643518515</v>
      </c>
      <c r="T707" s="10">
        <f t="shared" ref="T707:T770" si="71">(I707/86400)+25569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79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34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42384.680925925924</v>
      </c>
      <c r="T714" s="10">
        <f t="shared" si="71"/>
        <v>42414.680925925924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15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41857.854189814811</v>
      </c>
      <c r="T719" s="10">
        <f t="shared" si="71"/>
        <v>41887.854189814811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144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</v>
      </c>
      <c r="T725" s="10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156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41247.020243055558</v>
      </c>
      <c r="T729" s="10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126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107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41943.604097222225</v>
      </c>
      <c r="T740" s="10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111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103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119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112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104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102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118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5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41471.446851851855</v>
      </c>
      <c r="T765" s="10">
        <f t="shared" si="71"/>
        <v>41501.446851851855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>ROUND(E770/D770*100,0)</f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41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RIGHT(N771,LEN(N771)-LEN(LEFT(N771,FIND("/",N771))))</f>
        <v>fiction</v>
      </c>
      <c r="S771" s="10">
        <f t="shared" ref="S771:S834" si="76">(J771/86400)+25569</f>
        <v>41604.996458333335</v>
      </c>
      <c r="T771" s="10">
        <f t="shared" ref="T771:T834" si="77">(I771/86400)+25569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</v>
      </c>
      <c r="T772" s="10">
        <f t="shared" si="77"/>
        <v>41329.9996412037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42100.735937500001</v>
      </c>
      <c r="T775" s="10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3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41403.000856481478</v>
      </c>
      <c r="T783" s="10">
        <f t="shared" si="77"/>
        <v>41433.000856481478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181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41303.593923611115</v>
      </c>
      <c r="T787" s="10">
        <f t="shared" si="77"/>
        <v>41333.593923611115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143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41040.657638888893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204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41277.186111111107</v>
      </c>
      <c r="T791" s="10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104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</v>
      </c>
      <c r="T794" s="10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103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112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108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115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112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41123.022268518514</v>
      </c>
      <c r="T804" s="10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40730.105624999997</v>
      </c>
      <c r="T806" s="10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104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152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160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156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180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41073.050717592589</v>
      </c>
      <c r="T830" s="10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108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>ROUND(E834/D834*100,0)</f>
        <v>101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40929.342361111107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102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RIGHT(N835,LEN(N835)-LEN(LEFT(N835,FIND("/",N835))))</f>
        <v>rock</v>
      </c>
      <c r="S835" s="10">
        <f t="shared" ref="S835:S898" si="82">(J835/86400)+25569</f>
        <v>41718.878182870372</v>
      </c>
      <c r="T835" s="10">
        <f t="shared" ref="T835:T898" si="83">(I835/86400)+25569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101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122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117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41923.838692129633</v>
      </c>
      <c r="T843" s="10">
        <f t="shared" si="83"/>
        <v>41953.880358796298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</v>
      </c>
      <c r="T844" s="10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42165.798333333332</v>
      </c>
      <c r="T849" s="10">
        <f t="shared" si="83"/>
        <v>42195.798333333332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120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105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42545.125196759254</v>
      </c>
      <c r="T857" s="10">
        <f t="shared" si="83"/>
        <v>42575.125196759254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105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42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41230.773113425923</v>
      </c>
      <c r="T867" s="10">
        <f t="shared" si="83"/>
        <v>41290.773113425923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12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41342.845567129625</v>
      </c>
      <c r="T871" s="10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41607.602951388893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41184.167129629626</v>
      </c>
      <c r="T875" s="10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68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41597.788888888885</v>
      </c>
      <c r="T879" s="10">
        <f t="shared" si="83"/>
        <v>41627.788888888885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31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40981.802615740744</v>
      </c>
      <c r="T886" s="10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41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</v>
      </c>
      <c r="T896" s="10">
        <f t="shared" si="83"/>
        <v>42526.98159722222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>ROUND(E898/D898*100,0)</f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42218.872986111106</v>
      </c>
      <c r="T898" s="10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RIGHT(N899,LEN(N899)-LEN(LEFT(N899,FIND("/",N899))))</f>
        <v>indie rock</v>
      </c>
      <c r="S899" s="10">
        <f t="shared" ref="S899:S962" si="88">(J899/86400)+25569</f>
        <v>41211.688750000001</v>
      </c>
      <c r="T899" s="10">
        <f t="shared" ref="T899:T962" si="89">(I899/86400)+25569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7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41116.763275462959</v>
      </c>
      <c r="T916" s="10">
        <f t="shared" si="89"/>
        <v>41146.763275462959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6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41562.671550925923</v>
      </c>
      <c r="T922" s="10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40847.171018518522</v>
      </c>
      <c r="T923" s="10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41288.942928240736</v>
      </c>
      <c r="T926" s="10">
        <f t="shared" si="89"/>
        <v>41318.942928240736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15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41711.169085648144</v>
      </c>
      <c r="T935" s="10">
        <f t="shared" si="89"/>
        <v>41771.169085648144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41581.839780092589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42382.843287037038</v>
      </c>
      <c r="T944" s="10">
        <f t="shared" si="89"/>
        <v>42418.843287037038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10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42732.872986111106</v>
      </c>
      <c r="T947" s="10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42480.653611111113</v>
      </c>
      <c r="T953" s="10">
        <f t="shared" si="89"/>
        <v>42525.653611111113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40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42692.655231481476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6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39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>ROUND(E962/D962*100,0)</f>
        <v>46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42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RIGHT(N963,LEN(N963)-LEN(LEFT(N963,FIND("/",N963))))</f>
        <v>wearables</v>
      </c>
      <c r="S963" s="10">
        <f t="shared" ref="S963:S1026" si="94">(J963/86400)+25569</f>
        <v>42740.693692129629</v>
      </c>
      <c r="T963" s="10">
        <f t="shared" ref="T963:T1026" si="95">(I963/86400)+25569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1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18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1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3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83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42506.416990740741</v>
      </c>
      <c r="T981" s="10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15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30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42574.667650462958</v>
      </c>
      <c r="T985" s="10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42091.074166666665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13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59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8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</v>
      </c>
      <c r="T1002" s="10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30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42276.624803240746</v>
      </c>
      <c r="T1007" s="10">
        <f t="shared" si="95"/>
        <v>42307.624803240746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35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3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42467.065462962964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23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352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115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42111.646724537037</v>
      </c>
      <c r="T1024" s="10">
        <f t="shared" si="95"/>
        <v>42141.646724537037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>ROUND(E1026/D1026*100,0)</f>
        <v>119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110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RIGHT(N1027,LEN(N1027)-LEN(LEFT(N1027,FIND("/",N1027))))</f>
        <v>electronic music</v>
      </c>
      <c r="S1027" s="10">
        <f t="shared" ref="S1027:S1090" si="100">(J1027/86400)+25569</f>
        <v>42049.833761574075</v>
      </c>
      <c r="T1027" s="10">
        <f t="shared" ref="T1027:T1090" si="101">(I1027/86400)+25569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112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103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42688.732407407406</v>
      </c>
      <c r="T1035" s="10">
        <f t="shared" si="101"/>
        <v>42716.732407407406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108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</v>
      </c>
      <c r="T1043" s="10">
        <f t="shared" si="101"/>
        <v>41851.06009259259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9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41844.874421296292</v>
      </c>
      <c r="T1047" s="10">
        <f t="shared" si="101"/>
        <v>41874.874421296292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41918.818460648152</v>
      </c>
      <c r="T1049" s="10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42118.677974537037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42678.871331018519</v>
      </c>
      <c r="T1059" s="10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9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41445.962754629625</v>
      </c>
      <c r="T1068" s="10">
        <f t="shared" si="101"/>
        <v>41490.962754629625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42440.371111111112</v>
      </c>
      <c r="T1070" s="10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39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63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3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42479.566388888888</v>
      </c>
      <c r="T1081" s="10">
        <f t="shared" si="101"/>
        <v>42504.566388888888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1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41101.906111111108</v>
      </c>
      <c r="T1084" s="10">
        <f t="shared" si="101"/>
        <v>41131.906111111108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41775.713969907403</v>
      </c>
      <c r="T1089" s="10">
        <f t="shared" si="101"/>
        <v>41805.713969907403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>ROUND(E1090/D1090*100,0)</f>
        <v>14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8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RIGHT(N1091,LEN(N1091)-LEN(LEFT(N1091,FIND("/",N1091))))</f>
        <v>video games</v>
      </c>
      <c r="S1091" s="10">
        <f t="shared" ref="S1091:S1154" si="106">(J1091/86400)+25569</f>
        <v>42151.189525462964</v>
      </c>
      <c r="T1091" s="10">
        <f t="shared" ref="T1091:T1154" si="107">(I1091/86400)+25569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42470.778611111113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40795.71334490741</v>
      </c>
      <c r="T1096" s="10">
        <f t="shared" si="107"/>
        <v>40825.71334490741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18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0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0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5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42347.203587962962</v>
      </c>
      <c r="T1113" s="10">
        <f t="shared" si="107"/>
        <v>42377.203587962962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36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0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41009.847314814819</v>
      </c>
      <c r="T1118" s="10">
        <f t="shared" si="107"/>
        <v>41069.847314814819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42535.327476851853</v>
      </c>
      <c r="T1128" s="10">
        <f t="shared" si="107"/>
        <v>42565.327476851853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42558.98951388889</v>
      </c>
      <c r="T1137" s="10">
        <f t="shared" si="107"/>
        <v>42588.98951388889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42327.671631944446</v>
      </c>
      <c r="T1138" s="10">
        <f t="shared" si="107"/>
        <v>42357.671631944446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40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41975.34752314815</v>
      </c>
      <c r="T1141" s="10">
        <f t="shared" si="107"/>
        <v>42005.34752314815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42022.006099537037</v>
      </c>
      <c r="T1144" s="10">
        <f t="shared" si="107"/>
        <v>42052.006099537037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</v>
      </c>
      <c r="T1147" s="10">
        <f t="shared" si="107"/>
        <v>41914.74759259259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42224.102581018524</v>
      </c>
      <c r="T1153" s="10">
        <f t="shared" si="107"/>
        <v>42254.102581018524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>ROUND(E1154/D1154*100,0)</f>
        <v>6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1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RIGHT(N1155,LEN(N1155)-LEN(LEFT(N1155,FIND("/",N1155))))</f>
        <v>food trucks</v>
      </c>
      <c r="S1155" s="10">
        <f t="shared" ref="S1155:S1218" si="112">(J1155/86400)+25569</f>
        <v>42143.714178240742</v>
      </c>
      <c r="T1155" s="10">
        <f t="shared" ref="T1155:T1218" si="113">(I1155/86400)+25569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7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41978.669907407406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4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42091.113263888888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41792.214467592596</v>
      </c>
      <c r="T1167" s="10">
        <f t="shared" si="113"/>
        <v>41826.214467592596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41841.682314814811</v>
      </c>
      <c r="T1174" s="10">
        <f t="shared" si="113"/>
        <v>41871.682314814811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6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12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0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105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107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161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108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42449.562037037038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104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42409.776076388887</v>
      </c>
      <c r="T1195" s="10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270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261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126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42152.288819444446</v>
      </c>
      <c r="T1204" s="10">
        <f t="shared" si="113"/>
        <v>42182.288819444446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103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101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115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42772.776076388887</v>
      </c>
      <c r="T1208" s="10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>ROUND(E1218/D1218*100,0)</f>
        <v>146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103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RIGHT(N1219,LEN(N1219)-LEN(LEFT(N1219,FIND("/",N1219))))</f>
        <v>photobooks</v>
      </c>
      <c r="S1219" s="10">
        <f t="shared" ref="S1219:S1282" si="118">(J1219/86400)+25569</f>
        <v>42535.809490740736</v>
      </c>
      <c r="T1219" s="10">
        <f t="shared" ref="T1219:T1282" si="119">(I1219/86400)+25569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42633.461956018524</v>
      </c>
      <c r="T1221" s="10">
        <f t="shared" si="119"/>
        <v>42663.461956018524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104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4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41506.848032407404</v>
      </c>
      <c r="T1234" s="10">
        <f t="shared" si="119"/>
        <v>41553.848032407404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12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51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104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41355.825497685189</v>
      </c>
      <c r="T1246" s="10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41774.59993055556</v>
      </c>
      <c r="T1247" s="10">
        <f t="shared" si="119"/>
        <v>41804.59993055556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152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41067.740868055553</v>
      </c>
      <c r="T1251" s="10">
        <f t="shared" si="119"/>
        <v>41097.740868055553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102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138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199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118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40921.919340277775</v>
      </c>
      <c r="T1258" s="10">
        <f t="shared" si="119"/>
        <v>40951.919340277775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114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102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109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42445.823055555556</v>
      </c>
      <c r="T1271" s="10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115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</v>
      </c>
      <c r="T1272" s="10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102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104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155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155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>ROUND(E1282/D1282*100,0)</f>
        <v>111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111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RIGHT(N1283,LEN(N1283)-LEN(LEFT(N1283,FIND("/",N1283))))</f>
        <v>rock</v>
      </c>
      <c r="S1283" s="10">
        <f t="shared" ref="S1283:S1346" si="124">(J1283/86400)+25569</f>
        <v>41463.743472222224</v>
      </c>
      <c r="T1283" s="10">
        <f t="shared" ref="T1283:T1346" si="125">(I1283/86400)+25569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124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41586.475173611107</v>
      </c>
      <c r="T1284" s="10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102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42709.134780092594</v>
      </c>
      <c r="T1291" s="10">
        <f t="shared" si="125"/>
        <v>42739.134780092594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109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146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102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110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42458.680925925924</v>
      </c>
      <c r="T1300" s="10">
        <f t="shared" si="125"/>
        <v>42488.680925925924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103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40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26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12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42387.503229166672</v>
      </c>
      <c r="T1309" s="10">
        <f t="shared" si="125"/>
        <v>42417.503229166672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112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16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42393.961909722224</v>
      </c>
      <c r="T1318" s="10">
        <f t="shared" si="125"/>
        <v>42428.961909722224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6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1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9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10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41974.791990740741</v>
      </c>
      <c r="T1328" s="10">
        <f t="shared" si="125"/>
        <v>42019.791990740741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4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1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11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7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42172.816423611112</v>
      </c>
      <c r="T1344" s="10">
        <f t="shared" si="125"/>
        <v>42202.816423611112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>ROUND(E1346/D1346*100,0)</f>
        <v>378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RIGHT(N1347,LEN(N1347)-LEN(LEFT(N1347,FIND("/",N1347))))</f>
        <v>nonfiction</v>
      </c>
      <c r="S1347" s="10">
        <f t="shared" ref="S1347:S1410" si="130">(J1347/86400)+25569</f>
        <v>41799.814340277779</v>
      </c>
      <c r="T1347" s="10">
        <f t="shared" ref="T1347:T1410" si="131">(I1347/86400)+25569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102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41963.506168981483</v>
      </c>
      <c r="T1350" s="10">
        <f t="shared" si="131"/>
        <v>41991.506168981483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134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123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183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41430.038888888885</v>
      </c>
      <c r="T1358" s="10">
        <f t="shared" si="131"/>
        <v>41460.038888888885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112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116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126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119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41951.6956712963</v>
      </c>
      <c r="T1366" s="10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111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42568.759375000001</v>
      </c>
      <c r="T1380" s="10">
        <f t="shared" si="131"/>
        <v>42583.759375000001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112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42130.491620370369</v>
      </c>
      <c r="T1381" s="10">
        <f t="shared" si="131"/>
        <v>42160.491620370369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137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135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42087.803310185191</v>
      </c>
      <c r="T1392" s="10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114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112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114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110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497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42125.011701388888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103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>ROUND(E1410/D1410*100,0)</f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RIGHT(N1411,LEN(N1411)-LEN(LEFT(N1411,FIND("/",N1411))))</f>
        <v>translations</v>
      </c>
      <c r="S1411" s="10">
        <f t="shared" ref="S1411:S1474" si="136">(J1411/86400)+25569</f>
        <v>41945.133506944447</v>
      </c>
      <c r="T1411" s="10">
        <f t="shared" ref="T1411:T1474" si="137">(I1411/86400)+25569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5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42074.060671296298</v>
      </c>
      <c r="T1431" s="10">
        <f t="shared" si="137"/>
        <v>42104.060671296298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41961.813518518524</v>
      </c>
      <c r="T1432" s="10">
        <f t="shared" si="137"/>
        <v>41992.813518518524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10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27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42040.829872685186</v>
      </c>
      <c r="T1441" s="10">
        <f t="shared" si="137"/>
        <v>42070.829872685186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3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109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108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40646.014456018514</v>
      </c>
      <c r="T1470" s="10">
        <f t="shared" si="137"/>
        <v>40706.014456018514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104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>ROUND(E1474/D1474*100,0)</f>
        <v>139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121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RIGHT(N1475,LEN(N1475)-LEN(LEFT(N1475,FIND("/",N1475))))</f>
        <v>radio &amp; podcasts</v>
      </c>
      <c r="S1475" s="10">
        <f t="shared" ref="S1475:S1538" si="142">(J1475/86400)+25569</f>
        <v>40939.979618055557</v>
      </c>
      <c r="T1475" s="10">
        <f t="shared" ref="T1475:T1538" si="143">(I1475/86400)+25569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41500.72791666667</v>
      </c>
      <c r="T1476" s="10">
        <f t="shared" si="143"/>
        <v>41530.72791666667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189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662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41136.858055555553</v>
      </c>
      <c r="T1484" s="10">
        <f t="shared" si="143"/>
        <v>41159.327083333337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31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41411.866608796292</v>
      </c>
      <c r="T1495" s="10">
        <f t="shared" si="143"/>
        <v>41441.866608796292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108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104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40254.450335648144</v>
      </c>
      <c r="T1509" s="10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111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41809.385162037041</v>
      </c>
      <c r="T1512" s="10">
        <f t="shared" si="143"/>
        <v>41839.385162037041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112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559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109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162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107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139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42808.558865740742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282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101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135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</v>
      </c>
      <c r="T1532" s="10">
        <f t="shared" si="143"/>
        <v>42300.76730324074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176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418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42221.674328703702</v>
      </c>
      <c r="T1536" s="10">
        <f t="shared" si="143"/>
        <v>42251.674328703702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>ROUND(E1538/D1538*100,0)</f>
        <v>250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180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RIGHT(N1539,LEN(N1539)-LEN(LEFT(N1539,FIND("/",N1539))))</f>
        <v>photobooks</v>
      </c>
      <c r="S1539" s="10">
        <f t="shared" ref="S1539:S1602" si="148">(J1539/86400)+25569</f>
        <v>42552.315127314811</v>
      </c>
      <c r="T1539" s="10">
        <f t="shared" ref="T1539:T1602" si="149">(I1539/86400)+25569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103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136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42705.91920138889</v>
      </c>
      <c r="T1541" s="10">
        <f t="shared" si="149"/>
        <v>42738.91920138889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42316.923842592594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5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42108.053229166668</v>
      </c>
      <c r="T1561" s="10">
        <f t="shared" si="149"/>
        <v>42123.053229166668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41585.083368055552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41671.93686342593</v>
      </c>
      <c r="T1569" s="10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42144.769479166665</v>
      </c>
      <c r="T1573" s="10">
        <f t="shared" si="149"/>
        <v>42174.769479166665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23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41799.524259259255</v>
      </c>
      <c r="T1577" s="10">
        <f t="shared" si="149"/>
        <v>41829.524259259255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41054.847777777773</v>
      </c>
      <c r="T1579" s="10">
        <f t="shared" si="149"/>
        <v>41114.847777777773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40990.050069444442</v>
      </c>
      <c r="T1582" s="10">
        <f t="shared" si="149"/>
        <v>41050.050069444442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42069.104421296295</v>
      </c>
      <c r="T1588" s="10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42505.681250000001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41808.842361111107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>ROUND(E1602/D1602*100,0)</f>
        <v>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41791.057314814811</v>
      </c>
      <c r="T1602" s="10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108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RIGHT(N1603,LEN(N1603)-LEN(LEFT(N1603,FIND("/",N1603))))</f>
        <v>rock</v>
      </c>
      <c r="S1603" s="10">
        <f t="shared" ref="S1603:S1666" si="154">(J1603/86400)+25569</f>
        <v>40638.092974537038</v>
      </c>
      <c r="T1603" s="10">
        <f t="shared" ref="T1603:T1666" si="155">(I1603/86400)+25569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40985.803645833337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101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41640.226388888885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102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103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41794.981122685189</v>
      </c>
      <c r="T1616" s="10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41876.186180555553</v>
      </c>
      <c r="T1621" s="10">
        <f t="shared" si="155"/>
        <v>41897.186180555553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113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41950.294837962967</v>
      </c>
      <c r="T1624" s="10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41579.847997685181</v>
      </c>
      <c r="T1628" s="10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101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104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156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102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40750.340902777782</v>
      </c>
      <c r="T1634" s="10">
        <f t="shared" si="155"/>
        <v>40810.340902777782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101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104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40178.985416666663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170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125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110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41235.101388888885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41521.617361111115</v>
      </c>
      <c r="T1647" s="10">
        <f t="shared" si="155"/>
        <v>41535.617361111115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41865.757638888885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105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101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142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101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120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143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105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113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1254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103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103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>ROUND(E1666/D1666*100,0)</f>
        <v>122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40939.761782407411</v>
      </c>
      <c r="T1666" s="10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119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RIGHT(N1667,LEN(N1667)-LEN(LEFT(N1667,FIND("/",N1667))))</f>
        <v>pop</v>
      </c>
      <c r="S1667" s="10">
        <f t="shared" ref="S1667:S1730" si="160">(J1667/86400)+25569</f>
        <v>40564.649456018517</v>
      </c>
      <c r="T1667" s="10">
        <f t="shared" ref="T1667:T1730" si="161">(I1667/86400)+25569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161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127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103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40845.149756944447</v>
      </c>
      <c r="T1670" s="10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103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40313.930543981478</v>
      </c>
      <c r="T1672" s="10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101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202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40973.726238425923</v>
      </c>
      <c r="T1678" s="10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112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42795.701481481483</v>
      </c>
      <c r="T1693" s="10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12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42805.032962962963</v>
      </c>
      <c r="T1699" s="10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42187.281678240739</v>
      </c>
      <c r="T1705" s="10">
        <f t="shared" si="161"/>
        <v>42247.281678240739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10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41841.563819444447</v>
      </c>
      <c r="T1711" s="10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42341.591296296298</v>
      </c>
      <c r="T1712" s="10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8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42713.619201388894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43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42460.981921296298</v>
      </c>
      <c r="T1719" s="10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6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7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42044.927974537037</v>
      </c>
      <c r="T1729" s="10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>ROUND(E1730/D1730*100,0)</f>
        <v>68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RIGHT(N1731,LEN(N1731)-LEN(LEFT(N1731,FIND("/",N1731))))</f>
        <v>faith</v>
      </c>
      <c r="S1731" s="10">
        <f t="shared" ref="S1731:S1794" si="166">(J1731/86400)+25569</f>
        <v>42471.052152777775</v>
      </c>
      <c r="T1731" s="10">
        <f t="shared" ref="T1731:T1794" si="167">(I1731/86400)+25569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42272.087766203702</v>
      </c>
      <c r="T1732" s="10">
        <f t="shared" si="167"/>
        <v>42302.087766203702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</v>
      </c>
      <c r="T1737" s="10">
        <f t="shared" si="167"/>
        <v>42589.81417824074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42175.948981481481</v>
      </c>
      <c r="T1739" s="10">
        <f t="shared" si="167"/>
        <v>42205.948981481481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42171.817384259259</v>
      </c>
      <c r="T1742" s="10">
        <f t="shared" si="167"/>
        <v>42201.817384259259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111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42710.876967592594</v>
      </c>
      <c r="T1744" s="10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105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42292.435532407406</v>
      </c>
      <c r="T1749" s="10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130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103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111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116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115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107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102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20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46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3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41905.979629629626</v>
      </c>
      <c r="T1773" s="10">
        <f t="shared" si="167"/>
        <v>41935.979629629626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46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41891.976388888885</v>
      </c>
      <c r="T1777" s="10">
        <f t="shared" si="167"/>
        <v>41936.976388888885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40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42493.600810185184</v>
      </c>
      <c r="T1782" s="10">
        <f t="shared" si="167"/>
        <v>42553.600810185184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24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40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5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42010.674513888887</v>
      </c>
      <c r="T1792" s="10">
        <f t="shared" si="167"/>
        <v>42040.674513888887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>ROUND(E1794/D1794*100,0)</f>
        <v>61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RIGHT(N1795,LEN(N1795)-LEN(LEFT(N1795,FIND("/",N1795))))</f>
        <v>photobooks</v>
      </c>
      <c r="S1795" s="10">
        <f t="shared" ref="S1795:S1858" si="172">(J1795/86400)+25569</f>
        <v>41940.891666666663</v>
      </c>
      <c r="T1795" s="10">
        <f t="shared" ref="T1795:T1858" si="173">(I1795/86400)+25569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39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14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14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31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42018.071550925924</v>
      </c>
      <c r="T1805" s="10">
        <f t="shared" si="173"/>
        <v>42049.071550925924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3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11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0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42172.906678240739</v>
      </c>
      <c r="T1817" s="10">
        <f t="shared" si="173"/>
        <v>42186.906678240739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7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42065.084374999999</v>
      </c>
      <c r="T1822" s="10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135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41634.797013888892</v>
      </c>
      <c r="T1824" s="10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41626.916284722218</v>
      </c>
      <c r="T1826" s="10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167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102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307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102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102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>ROUND(E1858/D1858*100,0)</f>
        <v>101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100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RIGHT(N1859,LEN(N1859)-LEN(LEFT(N1859,FIND("/",N1859))))</f>
        <v>rock</v>
      </c>
      <c r="S1859" s="10">
        <f t="shared" ref="S1859:S1922" si="178">(J1859/86400)+25569</f>
        <v>41864.76866898148</v>
      </c>
      <c r="T1859" s="10">
        <f t="shared" ref="T1859:T1922" si="179">(I1859/86400)+25569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109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132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41655.70930555556</v>
      </c>
      <c r="T1862" s="10">
        <f t="shared" si="179"/>
        <v>41676.70930555556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42755.492754629631</v>
      </c>
      <c r="T1864" s="10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43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42680.409108796295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5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72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41776.284780092596</v>
      </c>
      <c r="T1878" s="10">
        <f t="shared" si="179"/>
        <v>41806.284780092596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173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101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105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107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145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106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137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</v>
      </c>
      <c r="T1896" s="10">
        <f t="shared" si="179"/>
        <v>40951.90489583333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41680.583402777775</v>
      </c>
      <c r="T1899" s="10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47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43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53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42113.875567129631</v>
      </c>
      <c r="T1921" s="10">
        <f t="shared" si="179"/>
        <v>42143.875567129631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>ROUND(E1922/D1922*100,0)</f>
        <v>43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137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RIGHT(N1923,LEN(N1923)-LEN(LEFT(N1923,FIND("/",N1923))))</f>
        <v>indie rock</v>
      </c>
      <c r="S1923" s="10">
        <f t="shared" ref="S1923:S1986" si="184">(J1923/86400)+25569</f>
        <v>41074.221562500003</v>
      </c>
      <c r="T1923" s="10">
        <f t="shared" ref="T1923:T1986" si="185">(I1923/86400)+25569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116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241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</v>
      </c>
      <c r="T1930" s="10">
        <f t="shared" si="185"/>
        <v>41401.6480787037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107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40911.809872685189</v>
      </c>
      <c r="T1934" s="10">
        <f t="shared" si="185"/>
        <v>40932.809872685189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124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41773.932534722218</v>
      </c>
      <c r="T1937" s="10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117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116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111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171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42157.251828703702</v>
      </c>
      <c r="T1947" s="10">
        <f t="shared" si="185"/>
        <v>42197.251828703702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150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41689.150011574078</v>
      </c>
      <c r="T1948" s="10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41800.423043981486</v>
      </c>
      <c r="T1951" s="10">
        <f t="shared" si="185"/>
        <v>41830.423043981486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201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168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41179.098530092597</v>
      </c>
      <c r="T1959" s="10">
        <f t="shared" si="185"/>
        <v>41209.098530092597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1436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157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41871.845601851848</v>
      </c>
      <c r="T1961" s="10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118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193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260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207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285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1132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41384.151631944442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257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209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347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1027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355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>ROUND(E1986/D1986*100,0)</f>
        <v>21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RIGHT(N1987,LEN(N1987)-LEN(LEFT(N1987,FIND("/",N1987))))</f>
        <v>people</v>
      </c>
      <c r="S1987" s="10">
        <f t="shared" ref="S1987:S2050" si="190">(J1987/86400)+25569</f>
        <v>42555.698738425926</v>
      </c>
      <c r="T1987" s="10">
        <f t="shared" ref="T1987:T2050" si="191">(I1987/86400)+25569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42413.433831018519</v>
      </c>
      <c r="T1988" s="10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42329.588391203702</v>
      </c>
      <c r="T1995" s="10">
        <f t="shared" si="191"/>
        <v>42359.588391203702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217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124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248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116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820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235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41312.880775462967</v>
      </c>
      <c r="T2018" s="10">
        <f t="shared" si="191"/>
        <v>41342.880775462967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485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41737.097500000003</v>
      </c>
      <c r="T2022" s="10">
        <f t="shared" si="191"/>
        <v>41773.961111111115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42048.813877314809</v>
      </c>
      <c r="T2029" s="10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387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132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41738.864803240736</v>
      </c>
      <c r="T2038" s="10">
        <f t="shared" si="191"/>
        <v>41768.864803240736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421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41578.927118055552</v>
      </c>
      <c r="T2042" s="10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182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124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41069.088506944448</v>
      </c>
      <c r="T2047" s="10">
        <f t="shared" si="191"/>
        <v>41099.088506944448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>ROUND(E2050/D2050*100,0)</f>
        <v>148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120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RIGHT(N2051,LEN(N2051)-LEN(LEFT(N2051,FIND("/",N2051))))</f>
        <v>hardware</v>
      </c>
      <c r="S2051" s="10">
        <f t="shared" ref="S2051:S2114" si="196">(J2051/86400)+25569</f>
        <v>41575.527349537035</v>
      </c>
      <c r="T2051" s="10">
        <f t="shared" ref="T2051:T2114" si="197">(I2051/86400)+25569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114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108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115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111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116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115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</v>
      </c>
      <c r="T2083" s="10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111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40871.161990740744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101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116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40395.714722222227</v>
      </c>
      <c r="T2090" s="10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41299.381423611107</v>
      </c>
      <c r="T2092" s="10">
        <f t="shared" si="197"/>
        <v>41329.381423611107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40555.322662037041</v>
      </c>
      <c r="T2093" s="10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121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40758.733483796299</v>
      </c>
      <c r="T2097" s="10">
        <f t="shared" si="197"/>
        <v>40818.733483796299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102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40818.584895833337</v>
      </c>
      <c r="T2099" s="10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108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107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107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>ROUND(E2114/D2114*100,0)</f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105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RIGHT(N2115,LEN(N2115)-LEN(LEFT(N2115,FIND("/",N2115))))</f>
        <v>indie rock</v>
      </c>
      <c r="S2115" s="10">
        <f t="shared" ref="S2115:S2178" si="202">(J2115/86400)+25569</f>
        <v>41870.86546296296</v>
      </c>
      <c r="T2115" s="10">
        <f t="shared" ref="T2115:T2178" si="203">(I2115/86400)+25569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105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226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101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148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135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101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40464.028182870374</v>
      </c>
      <c r="T2126" s="10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29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42045.505358796298</v>
      </c>
      <c r="T2129" s="10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12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10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41156.96334490741</v>
      </c>
      <c r="T2137" s="10">
        <f t="shared" si="203"/>
        <v>41186.96334490741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0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13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6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1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42520.847384259258</v>
      </c>
      <c r="T2153" s="10">
        <f t="shared" si="203"/>
        <v>42550.847384259258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3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7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40710.731180555558</v>
      </c>
      <c r="T2161" s="10">
        <f t="shared" si="203"/>
        <v>40740.731180555558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1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116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42240.852534722224</v>
      </c>
      <c r="T2163" s="10">
        <f t="shared" si="203"/>
        <v>42270.852534722224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103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139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147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122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181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42082.580092592594</v>
      </c>
      <c r="T2174" s="10">
        <f t="shared" si="203"/>
        <v>42112.580092592594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127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103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>ROUND(E2178/D2178*100,0)</f>
        <v>126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100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RIGHT(N2179,LEN(N2179)-LEN(LEFT(N2179,FIND("/",N2179))))</f>
        <v>rock</v>
      </c>
      <c r="S2179" s="10">
        <f t="shared" ref="S2179:S2242" si="208">(J2179/86400)+25569</f>
        <v>42502.250775462962</v>
      </c>
      <c r="T2179" s="10">
        <f t="shared" ref="T2179:T2242" si="209">(I2179/86400)+25569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139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42745.365474537037</v>
      </c>
      <c r="T2185" s="10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285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41319.349988425922</v>
      </c>
      <c r="T2187" s="10">
        <f t="shared" si="209"/>
        <v>41359.349988425922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110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185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114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133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147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383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41276.846817129626</v>
      </c>
      <c r="T2203" s="10">
        <f t="shared" si="209"/>
        <v>41290.846817129626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133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41031.821631944447</v>
      </c>
      <c r="T2207" s="10">
        <f t="shared" si="209"/>
        <v>41061.821631944447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102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41013.733333333337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293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</v>
      </c>
      <c r="T2218" s="10">
        <f t="shared" si="209"/>
        <v>42208.75167824074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102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945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126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496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42331.378923611112</v>
      </c>
      <c r="T2235" s="10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42091.980451388888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353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>ROUND(E2242/D2242*100,0)</f>
        <v>271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806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RIGHT(N2243,LEN(N2243)-LEN(LEFT(N2243,FIND("/",N2243))))</f>
        <v>tabletop games</v>
      </c>
      <c r="S2243" s="10">
        <f t="shared" ref="S2243:S2306" si="214">(J2243/86400)+25569</f>
        <v>42766.827546296292</v>
      </c>
      <c r="T2243" s="10">
        <f t="shared" ref="T2243:T2306" si="215">(I2243/86400)+25569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41605.126388888893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</v>
      </c>
      <c r="T2247" s="10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169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41336.703298611115</v>
      </c>
      <c r="T2251" s="10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113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460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147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327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780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381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103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42776.082349537042</v>
      </c>
      <c r="T2270" s="10">
        <f t="shared" si="215"/>
        <v>42806.082349537042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1802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1357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42315.699490740742</v>
      </c>
      <c r="T2274" s="10">
        <f t="shared" si="215"/>
        <v>42345.699490740742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120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408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41965.616655092592</v>
      </c>
      <c r="T2277" s="10">
        <f t="shared" si="215"/>
        <v>41995.616655092592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106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271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42338.709108796298</v>
      </c>
      <c r="T2280" s="10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154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42020.806701388894</v>
      </c>
      <c r="T2281" s="10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404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101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41059.185682870375</v>
      </c>
      <c r="T2287" s="10">
        <f t="shared" si="215"/>
        <v>41089.185682870375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120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173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101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171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>ROUND(E2306/D2306*100,0)</f>
        <v>101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101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RIGHT(N2307,LEN(N2307)-LEN(LEFT(N2307,FIND("/",N2307))))</f>
        <v>indie rock</v>
      </c>
      <c r="S2307" s="10">
        <f t="shared" ref="S2307:S2370" si="220">(J2307/86400)+25569</f>
        <v>41834.695277777777</v>
      </c>
      <c r="T2307" s="10">
        <f t="shared" ref="T2307:T2370" si="221">(I2307/86400)+25569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107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107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41004.802465277782</v>
      </c>
      <c r="T2309" s="10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107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108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176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103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40156.766666666663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108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109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42804.895474537036</v>
      </c>
      <c r="T2324" s="10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42807.755173611113</v>
      </c>
      <c r="T2325" s="10">
        <f t="shared" si="221"/>
        <v>42814.755173611113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21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41842.917129629626</v>
      </c>
      <c r="T2329" s="10">
        <f t="shared" si="221"/>
        <v>41877.917129629626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42139.781678240739</v>
      </c>
      <c r="T2330" s="10">
        <f t="shared" si="221"/>
        <v>42169.781678240739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102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521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111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41789.89680555556</v>
      </c>
      <c r="T2340" s="10">
        <f t="shared" si="221"/>
        <v>41819.89680555556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106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42577.607361111106</v>
      </c>
      <c r="T2349" s="10">
        <f t="shared" si="221"/>
        <v>42607.607361111106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1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42096.918240740742</v>
      </c>
      <c r="T2357" s="10">
        <f t="shared" si="221"/>
        <v>42126.918240740742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42264.620115740741</v>
      </c>
      <c r="T2359" s="10">
        <f t="shared" si="221"/>
        <v>42294.620115740741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11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>ROUND(E2370/D2370*100,0)</f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42108.680150462962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RIGHT(N2371,LEN(N2371)-LEN(LEFT(N2371,FIND("/",N2371))))</f>
        <v>web</v>
      </c>
      <c r="S2371" s="10">
        <f t="shared" ref="S2371:S2434" si="226">(J2371/86400)+25569</f>
        <v>42380.812627314815</v>
      </c>
      <c r="T2371" s="10">
        <f t="shared" ref="T2371:T2434" si="227">(I2371/86400)+25569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42215.662314814814</v>
      </c>
      <c r="T2375" s="10">
        <f t="shared" si="227"/>
        <v>42245.662314814814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42017.843287037038</v>
      </c>
      <c r="T2376" s="10">
        <f t="shared" si="227"/>
        <v>42047.843287037038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11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1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17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42399.882615740746</v>
      </c>
      <c r="T2405" s="10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1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1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1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41993.738298611112</v>
      </c>
      <c r="T2421" s="10">
        <f t="shared" si="227"/>
        <v>42053.738298611112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42164.170046296298</v>
      </c>
      <c r="T2428" s="10">
        <f t="shared" si="227"/>
        <v>42224.170046296298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42412.318668981483</v>
      </c>
      <c r="T2429" s="10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>ROUND(E2434/D2434*100,0)</f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RIGHT(N2435,LEN(N2435)-LEN(LEFT(N2435,FIND("/",N2435))))</f>
        <v>food trucks</v>
      </c>
      <c r="S2435" s="10">
        <f t="shared" ref="S2435:S2498" si="232">(J2435/86400)+25569</f>
        <v>42397.89980324074</v>
      </c>
      <c r="T2435" s="10">
        <f t="shared" ref="T2435:T2498" si="233">(I2435/86400)+25569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42180.186041666668</v>
      </c>
      <c r="T2436" s="10">
        <f t="shared" si="233"/>
        <v>42220.186041666668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42252.277615740742</v>
      </c>
      <c r="T2437" s="10">
        <f t="shared" si="233"/>
        <v>42282.277615740742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42383.899456018524</v>
      </c>
      <c r="T2442" s="10">
        <f t="shared" si="233"/>
        <v>42413.899456018524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42052.666990740741</v>
      </c>
      <c r="T2444" s="10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203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109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173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108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102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41940.132638888885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155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101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42770.201481481483</v>
      </c>
      <c r="T2456" s="10">
        <f t="shared" si="233"/>
        <v>42805.201481481483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181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101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104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111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119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41174.154178240744</v>
      </c>
      <c r="T2470" s="10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114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136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105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40310.287673611107</v>
      </c>
      <c r="T2477" s="10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128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113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114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41030.708368055552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266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107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41023.227731481486</v>
      </c>
      <c r="T2492" s="10">
        <f t="shared" si="233"/>
        <v>41083.227731481486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40559.077083333337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41022.645185185189</v>
      </c>
      <c r="T2496" s="10">
        <f t="shared" si="233"/>
        <v>41052.645185185189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128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>ROUND(E2498/D2498*100,0)</f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41327.996435185181</v>
      </c>
      <c r="T2498" s="10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113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RIGHT(N2499,LEN(N2499)-LEN(LEFT(N2499,FIND("/",N2499))))</f>
        <v>indie rock</v>
      </c>
      <c r="S2499" s="10">
        <f t="shared" ref="S2499:S2562" si="238">(J2499/86400)+25569</f>
        <v>40730.878912037035</v>
      </c>
      <c r="T2499" s="10">
        <f t="shared" ref="T2499:T2562" si="239">(I2499/86400)+25569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203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41226.648576388892</v>
      </c>
      <c r="T2501" s="10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41053.772858796292</v>
      </c>
      <c r="T2502" s="10">
        <f t="shared" si="239"/>
        <v>41083.772858796292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3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42244.776666666672</v>
      </c>
      <c r="T2503" s="10">
        <f t="shared" si="239"/>
        <v>42274.776666666672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42078.997361111113</v>
      </c>
      <c r="T2512" s="10">
        <f t="shared" si="239"/>
        <v>42138.997361111113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10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42658.806250000001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41961.017268518517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102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41058.844571759255</v>
      </c>
      <c r="T2527" s="10">
        <f t="shared" si="239"/>
        <v>41088.844571759255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113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111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40127.700370370367</v>
      </c>
      <c r="T2536" s="10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104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41483.449282407411</v>
      </c>
      <c r="T2543" s="10">
        <f t="shared" si="239"/>
        <v>41543.449282407411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104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101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42027.138171296298</v>
      </c>
      <c r="T2547" s="10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41524.858553240745</v>
      </c>
      <c r="T2548" s="10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120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102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42618.625428240739</v>
      </c>
      <c r="T2550" s="10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103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156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41113.199155092589</v>
      </c>
      <c r="T2555" s="10">
        <f t="shared" si="239"/>
        <v>41173.199155092589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123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106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109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42093.860023148147</v>
      </c>
      <c r="T2560" s="10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>ROUND(E2562/D2562*100,0)</f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RIGHT(N2563,LEN(N2563)-LEN(LEFT(N2563,FIND("/",N2563))))</f>
        <v>food trucks</v>
      </c>
      <c r="S2563" s="10">
        <f t="shared" ref="S2563:S2626" si="244">(J2563/86400)+25569</f>
        <v>42260.528807870374</v>
      </c>
      <c r="T2563" s="10">
        <f t="shared" ref="T2563:T2626" si="245">(I2563/86400)+25569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41986.108726851853</v>
      </c>
      <c r="T2577" s="10">
        <f t="shared" si="245"/>
        <v>42016.108726851853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42238.022905092592</v>
      </c>
      <c r="T2580" s="10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11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42140.173252314809</v>
      </c>
      <c r="T2586" s="10">
        <f t="shared" si="245"/>
        <v>42170.173252314809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4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42089.845208333332</v>
      </c>
      <c r="T2595" s="10">
        <f t="shared" si="245"/>
        <v>42119.845208333332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24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6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7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41150.902187500003</v>
      </c>
      <c r="T2603" s="10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41726.712754629625</v>
      </c>
      <c r="T2608" s="10">
        <f t="shared" si="245"/>
        <v>41758.712754629625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408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224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304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2791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172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170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115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144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146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42115.747546296298</v>
      </c>
      <c r="T2623" s="10">
        <f t="shared" si="245"/>
        <v>42145.747546296298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114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>ROUND(E2626/D2626*100,0)</f>
        <v>1379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41144.421550925923</v>
      </c>
      <c r="T2626" s="10">
        <f t="shared" si="245"/>
        <v>41165.421550925923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RIGHT(N2627,LEN(N2627)-LEN(LEFT(N2627,FIND("/",N2627))))</f>
        <v>space exploration</v>
      </c>
      <c r="S2627" s="10">
        <f t="shared" ref="S2627:S2690" si="250">(J2627/86400)+25569</f>
        <v>42658.810277777782</v>
      </c>
      <c r="T2627" s="10">
        <f t="shared" ref="T2627:T2690" si="251">(I2627/86400)+25569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647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42334.871076388888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158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115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355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42612.656493055554</v>
      </c>
      <c r="T2636" s="10">
        <f t="shared" si="251"/>
        <v>42642.656493055554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102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34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42689.582349537042</v>
      </c>
      <c r="T2645" s="10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11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0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42327.805659722224</v>
      </c>
      <c r="T2653" s="10">
        <f t="shared" si="251"/>
        <v>42355.805659722224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12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42055.600995370369</v>
      </c>
      <c r="T2656" s="10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42767.688518518524</v>
      </c>
      <c r="T2658" s="10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19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42551.884189814809</v>
      </c>
      <c r="T2660" s="10">
        <f t="shared" si="251"/>
        <v>42581.884189814809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42082.069560185184</v>
      </c>
      <c r="T2661" s="10">
        <f t="shared" si="251"/>
        <v>42112.069560185184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111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42275.58871527778</v>
      </c>
      <c r="T2670" s="10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42319.035833333328</v>
      </c>
      <c r="T2671" s="10">
        <f t="shared" si="251"/>
        <v>42379.035833333328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41962.749027777776</v>
      </c>
      <c r="T2673" s="10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63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8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18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41793.029432870375</v>
      </c>
      <c r="T2679" s="10">
        <f t="shared" si="251"/>
        <v>41823.029432870375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41820.914641203708</v>
      </c>
      <c r="T2686" s="10">
        <f t="shared" si="251"/>
        <v>41860.914641203708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42121.654282407406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>ROUND(E2690/D2690*100,0)</f>
        <v>0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</v>
      </c>
      <c r="T2690" s="10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0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RIGHT(N2691,LEN(N2691)-LEN(LEFT(N2691,FIND("/",N2691))))</f>
        <v>food trucks</v>
      </c>
      <c r="S2691" s="10">
        <f t="shared" ref="S2691:S2754" si="256">(J2691/86400)+25569</f>
        <v>42551.961689814816</v>
      </c>
      <c r="T2691" s="10">
        <f t="shared" ref="T2691:T2754" si="257">(I2691/86400)+25569</f>
        <v>42581.961689814816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11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1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6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41870.874675925923</v>
      </c>
      <c r="T2702" s="10">
        <f t="shared" si="257"/>
        <v>41900.874675925923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104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11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102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154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101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41780.745254629626</v>
      </c>
      <c r="T2713" s="10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120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41934.914918981478</v>
      </c>
      <c r="T2719" s="10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109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42477.98951388889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42655.465891203705</v>
      </c>
      <c r="T2722" s="10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253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297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106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202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123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148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22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27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41044.648113425923</v>
      </c>
      <c r="T2749" s="10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41078.899826388893</v>
      </c>
      <c r="T2752" s="10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41747.887060185181</v>
      </c>
      <c r="T2753" s="10">
        <f t="shared" si="257"/>
        <v>41807.887060185181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>ROUND(E2754/D2754*100,0)</f>
        <v>11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RIGHT(N2755,LEN(N2755)-LEN(LEFT(N2755,FIND("/",N2755))))</f>
        <v>children's books</v>
      </c>
      <c r="S2755" s="10">
        <f t="shared" ref="S2755:S2818" si="262">(J2755/86400)+25569</f>
        <v>41117.900729166664</v>
      </c>
      <c r="T2755" s="10">
        <f t="shared" ref="T2755:T2818" si="263">(I2755/86400)+25569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41863.636006944442</v>
      </c>
      <c r="T2756" s="10">
        <f t="shared" si="263"/>
        <v>41893.636006944442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41620.900474537033</v>
      </c>
      <c r="T2758" s="10">
        <f t="shared" si="263"/>
        <v>41650.900474537033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40736.668032407411</v>
      </c>
      <c r="T2768" s="10">
        <f t="shared" si="263"/>
        <v>40766.668032407411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1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41745.826273148152</v>
      </c>
      <c r="T2771" s="10">
        <f t="shared" si="263"/>
        <v>41795.826273148152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8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26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105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118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42550.701886574076</v>
      </c>
      <c r="T2790" s="10">
        <f t="shared" si="263"/>
        <v>42580.701886574076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103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108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111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103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117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102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128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>ROUND(E2818/D2818*100,0)</f>
        <v>142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130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RIGHT(N2819,LEN(N2819)-LEN(LEFT(N2819,FIND("/",N2819))))</f>
        <v>plays</v>
      </c>
      <c r="S2819" s="10">
        <f t="shared" ref="S2819:S2882" si="268">(J2819/86400)+25569</f>
        <v>42023.634976851856</v>
      </c>
      <c r="T2819" s="10">
        <f t="shared" ref="T2819:T2882" si="269">(I2819/86400)+25569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105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42090.642268518517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117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108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107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111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115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108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42291.739548611113</v>
      </c>
      <c r="T2843" s="10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41784.95248842593</v>
      </c>
      <c r="T2844" s="10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32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4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42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5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7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42480.80064814815</v>
      </c>
      <c r="T2862" s="10">
        <f t="shared" si="269"/>
        <v>42540.80064814815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5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0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11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42672.955138888894</v>
      </c>
      <c r="T2879" s="10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>ROUND(E2882/D2882*100,0)</f>
        <v>23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RIGHT(N2883,LEN(N2883)-LEN(LEFT(N2883,FIND("/",N2883))))</f>
        <v>plays</v>
      </c>
      <c r="S2883" s="10">
        <f t="shared" ref="S2883:S2946" si="274">(J2883/86400)+25569</f>
        <v>41916.597638888888</v>
      </c>
      <c r="T2883" s="10">
        <f t="shared" ref="T2883:T2946" si="275">(I2883/86400)+25569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21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5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62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18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42444.877743055556</v>
      </c>
      <c r="T2909" s="10">
        <f t="shared" si="275"/>
        <v>42504.877743055556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42499.73170138889</v>
      </c>
      <c r="T2910" s="10">
        <f t="shared" si="275"/>
        <v>42529.73170138889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37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8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22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27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41863.584120370375</v>
      </c>
      <c r="T2927" s="10">
        <f t="shared" si="275"/>
        <v>41893.584120370375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131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103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101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>ROUND(E2946/D2946*100,0)</f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RIGHT(N2947,LEN(N2947)-LEN(LEFT(N2947,FIND("/",N2947))))</f>
        <v>spaces</v>
      </c>
      <c r="S2947" s="10">
        <f t="shared" ref="S2947:S3010" si="280">(J2947/86400)+25569</f>
        <v>42118.139583333337</v>
      </c>
      <c r="T2947" s="10">
        <f t="shared" ref="T2947:T3010" si="281">(I2947/86400)+25569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0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42810.541701388887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107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101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114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114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163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175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114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129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147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122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42654.973703703705</v>
      </c>
      <c r="T2987" s="10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106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</v>
      </c>
      <c r="T2990" s="10">
        <f t="shared" si="281"/>
        <v>42541.36204861111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177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458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105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172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42090.912499999999</v>
      </c>
      <c r="T2998" s="10">
        <f t="shared" si="281"/>
        <v>42150.912499999999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319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109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113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108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41957.756840277776</v>
      </c>
      <c r="T3008" s="10">
        <f t="shared" si="281"/>
        <v>41987.756840277776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>ROUND(E3010/D3010*100,0)</f>
        <v>101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120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RIGHT(N3011,LEN(N3011)-LEN(LEFT(N3011,FIND("/",N3011))))</f>
        <v>spaces</v>
      </c>
      <c r="S3011" s="10">
        <f t="shared" ref="S3011:S3074" si="286">(J3011/86400)+25569</f>
        <v>41939.569907407407</v>
      </c>
      <c r="T3011" s="10">
        <f t="shared" ref="T3011:T3074" si="287">(I3011/86400)+25569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157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41920.123611111107</v>
      </c>
      <c r="T3016" s="10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103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106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42163.298333333332</v>
      </c>
      <c r="T3020" s="10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101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101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42121.675763888888</v>
      </c>
      <c r="T3025" s="10">
        <f t="shared" si="287"/>
        <v>42166.675763888888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110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107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147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113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109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127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101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108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133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191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41975.901180555556</v>
      </c>
      <c r="T3050" s="10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24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42744.416030092594</v>
      </c>
      <c r="T3053" s="10">
        <f t="shared" si="287"/>
        <v>42774.416030092594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67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20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42630.922893518524</v>
      </c>
      <c r="T3065" s="10">
        <f t="shared" si="287"/>
        <v>42665.922893518524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12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60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>ROUND(E3074/D3074*100,0)</f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0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RIGHT(N3075,LEN(N3075)-LEN(LEFT(N3075,FIND("/",N3075))))</f>
        <v>spaces</v>
      </c>
      <c r="S3075" s="10">
        <f t="shared" ref="S3075:S3138" si="292">(J3075/86400)+25569</f>
        <v>42111.684027777781</v>
      </c>
      <c r="T3075" s="10">
        <f t="shared" ref="T3075:T3138" si="293">(I3075/86400)+25569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0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42409.571284722224</v>
      </c>
      <c r="T3076" s="10">
        <f t="shared" si="293"/>
        <v>42439.571284722224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42551.102314814816</v>
      </c>
      <c r="T3077" s="10">
        <f t="shared" si="293"/>
        <v>42601.102314814816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1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0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42246.883784722224</v>
      </c>
      <c r="T3087" s="10">
        <f t="shared" si="293"/>
        <v>42276.883784722224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16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23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41760.909039351856</v>
      </c>
      <c r="T3095" s="10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4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4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42241.429120370369</v>
      </c>
      <c r="T3108" s="10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20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42128.814247685186</v>
      </c>
      <c r="T3109" s="10">
        <f t="shared" si="293"/>
        <v>42135.814247685186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27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41885.595138888893</v>
      </c>
      <c r="T3113" s="10">
        <f t="shared" si="293"/>
        <v>41916.595138888893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5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42509.374537037038</v>
      </c>
      <c r="T3119" s="10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42435.942083333328</v>
      </c>
      <c r="T3122" s="10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42427.018078703702</v>
      </c>
      <c r="T3128" s="10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109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42800.720127314809</v>
      </c>
      <c r="T3136" s="10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21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>ROUND(E3138/D3138*100,0)</f>
        <v>128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RIGHT(N3139,LEN(N3139)-LEN(LEFT(N3139,FIND("/",N3139))))</f>
        <v>plays</v>
      </c>
      <c r="S3139" s="10">
        <f t="shared" ref="S3139:S3202" si="298">(J3139/86400)+25569</f>
        <v>42807.885057870371</v>
      </c>
      <c r="T3139" s="10">
        <f t="shared" ref="T3139:T3202" si="299">(I3139/86400)+25569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118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</v>
      </c>
      <c r="T3149" s="10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336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113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189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102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114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41447.839722222227</v>
      </c>
      <c r="T3160" s="10">
        <f t="shared" si="299"/>
        <v>41477.839722222227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102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107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41766.805729166663</v>
      </c>
      <c r="T3166" s="10">
        <f t="shared" si="299"/>
        <v>41799.805729166663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163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109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115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41878.878379629634</v>
      </c>
      <c r="T3175" s="10">
        <f t="shared" si="299"/>
        <v>41908.878379629634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115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172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120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101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12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41858.761782407411</v>
      </c>
      <c r="T3201" s="10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>ROUND(E3202/D3202*100,0)</f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RIGHT(N3203,LEN(N3203)-LEN(LEFT(N3203,FIND("/",N3203))))</f>
        <v>musical</v>
      </c>
      <c r="S3203" s="10">
        <f t="shared" ref="S3203:S3266" si="304">(J3203/86400)+25569</f>
        <v>41861.767094907409</v>
      </c>
      <c r="T3203" s="10">
        <f t="shared" ref="T3203:T3266" si="305">(I3203/86400)+25569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104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41778.637245370366</v>
      </c>
      <c r="T3211" s="10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126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120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</v>
      </c>
      <c r="T3213" s="10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101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125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110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42206.835370370369</v>
      </c>
      <c r="T3225" s="10">
        <f t="shared" si="305"/>
        <v>42236.835370370369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108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110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41898.168124999997</v>
      </c>
      <c r="T3232" s="10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101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101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106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101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103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103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101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105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>ROUND(E3266/D3266*100,0)</f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RIGHT(N3267,LEN(N3267)-LEN(LEFT(N3267,FIND("/",N3267))))</f>
        <v>plays</v>
      </c>
      <c r="S3267" s="10">
        <f t="shared" ref="S3267:S3330" si="310">(J3267/86400)+25569</f>
        <v>42311.711979166663</v>
      </c>
      <c r="T3267" s="10">
        <f t="shared" ref="T3267:T3330" si="311">(I3267/86400)+25569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42136.536134259259</v>
      </c>
      <c r="T3268" s="10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42137.395798611113</v>
      </c>
      <c r="T3271" s="10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41931.682939814811</v>
      </c>
      <c r="T3279" s="10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42431.102534722224</v>
      </c>
      <c r="T3281" s="10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122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103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105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102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114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103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102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42538.735833333332</v>
      </c>
      <c r="T3303" s="10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107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110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211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42466.303715277776</v>
      </c>
      <c r="T3317" s="10">
        <f t="shared" si="311"/>
        <v>42496.303715277776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41859.579166666663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42499.039629629631</v>
      </c>
      <c r="T3319" s="10">
        <f t="shared" si="311"/>
        <v>42529.039629629631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126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>ROUND(E3330/D3330*100,0)</f>
        <v>146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117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RIGHT(N3331,LEN(N3331)-LEN(LEFT(N3331,FIND("/",N3331))))</f>
        <v>plays</v>
      </c>
      <c r="S3331" s="10">
        <f t="shared" ref="S3331:S3394" si="316">(J3331/86400)+25569</f>
        <v>41837.323009259257</v>
      </c>
      <c r="T3331" s="10">
        <f t="shared" ref="T3331:T3394" si="317">(I3331/86400)+25569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105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139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42437.398680555554</v>
      </c>
      <c r="T3338" s="10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102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42062.296412037038</v>
      </c>
      <c r="T3344" s="10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103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106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42321.101759259254</v>
      </c>
      <c r="T3367" s="10">
        <f t="shared" si="317"/>
        <v>42351.101759259254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119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105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104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118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139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104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107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42053.732627314814</v>
      </c>
      <c r="T3379" s="10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108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104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41937.953449074077</v>
      </c>
      <c r="T3382" s="10">
        <f t="shared" si="317"/>
        <v>41972.995115740741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101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41947.762592592597</v>
      </c>
      <c r="T3389" s="10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41815.774826388893</v>
      </c>
      <c r="T3392" s="10">
        <f t="shared" si="317"/>
        <v>41830.774826388893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41859.936111111107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>ROUND(E3394/D3394*100,0)</f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106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RIGHT(N3395,LEN(N3395)-LEN(LEFT(N3395,FIND("/",N3395))))</f>
        <v>plays</v>
      </c>
      <c r="S3395" s="10">
        <f t="shared" ref="S3395:S3458" si="322">(J3395/86400)+25569</f>
        <v>41923.921643518523</v>
      </c>
      <c r="T3395" s="10">
        <f t="shared" ref="T3395:T3458" si="323">(I3395/86400)+25569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42140.712314814809</v>
      </c>
      <c r="T3397" s="10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41764.446631944447</v>
      </c>
      <c r="T3398" s="10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41941.752037037033</v>
      </c>
      <c r="T3400" s="10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104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102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110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138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124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42544.814328703702</v>
      </c>
      <c r="T3411" s="10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109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104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104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120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41938.029861111107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101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107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103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103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110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</v>
      </c>
      <c r="T3435" s="10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106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41800.380428240736</v>
      </c>
      <c r="T3436" s="10">
        <f t="shared" si="323"/>
        <v>41830.380428240736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106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41872.686111111107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42100.927858796298</v>
      </c>
      <c r="T3440" s="10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135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103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42124.841111111113</v>
      </c>
      <c r="T3444" s="10">
        <f t="shared" si="323"/>
        <v>42154.841111111113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186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110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101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>ROUND(E3458/D3458*100,0)</f>
        <v>191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140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RIGHT(N3459,LEN(N3459)-LEN(LEFT(N3459,FIND("/",N3459))))</f>
        <v>plays</v>
      </c>
      <c r="S3459" s="10">
        <f t="shared" ref="S3459:S3522" si="328">(J3459/86400)+25569</f>
        <v>42016.706678240742</v>
      </c>
      <c r="T3459" s="10">
        <f t="shared" ref="T3459:T3522" si="329">(I3459/86400)+25569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41852.527222222227</v>
      </c>
      <c r="T3462" s="10">
        <f t="shared" si="329"/>
        <v>41866.527222222227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122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42605.765381944446</v>
      </c>
      <c r="T3470" s="10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215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41841.820486111115</v>
      </c>
      <c r="T3473" s="10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113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42053.916921296295</v>
      </c>
      <c r="T3480" s="10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41781.855092592596</v>
      </c>
      <c r="T3481" s="10">
        <f t="shared" si="329"/>
        <v>41811.855092592596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143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41989.247546296298</v>
      </c>
      <c r="T3483" s="10">
        <f t="shared" si="329"/>
        <v>42006.247546296298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160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128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113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128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107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41915.762835648144</v>
      </c>
      <c r="T3497" s="10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109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42511.741944444446</v>
      </c>
      <c r="T3499" s="10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106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42419.919421296298</v>
      </c>
      <c r="T3502" s="10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101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108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104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101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103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41794.817523148144</v>
      </c>
      <c r="T3519" s="10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>ROUND(E3522/D3522*100,0)</f>
        <v>101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169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RIGHT(N3523,LEN(N3523)-LEN(LEFT(N3523,FIND("/",N3523))))</f>
        <v>plays</v>
      </c>
      <c r="S3523" s="10">
        <f t="shared" ref="S3523:S3586" si="334">(J3523/86400)+25569</f>
        <v>41881.361342592594</v>
      </c>
      <c r="T3523" s="10">
        <f t="shared" ref="T3523:T3586" si="335">(I3523/86400)+25569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114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102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119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42248.640162037038</v>
      </c>
      <c r="T3537" s="10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41923.354351851856</v>
      </c>
      <c r="T3539" s="10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120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105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102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105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42691.483726851853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104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42115.889652777776</v>
      </c>
      <c r="T3562" s="10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42221.775000000001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101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42236.623252314814</v>
      </c>
      <c r="T3566" s="10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131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105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109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41976.331979166665</v>
      </c>
      <c r="T3572" s="10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103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41926.942685185189</v>
      </c>
      <c r="T3576" s="10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114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109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>ROUND(E3586/D3586*100,0)</f>
        <v>116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119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RIGHT(N3587,LEN(N3587)-LEN(LEFT(N3587,FIND("/",N3587))))</f>
        <v>plays</v>
      </c>
      <c r="S3587" s="10">
        <f t="shared" ref="S3587:S3650" si="340">(J3587/86400)+25569</f>
        <v>41964.716319444444</v>
      </c>
      <c r="T3587" s="10">
        <f t="shared" ref="T3587:T3650" si="341">(I3587/86400)+25569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127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101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128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111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126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119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103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171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113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42506.709374999999</v>
      </c>
      <c r="T3610" s="10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42429.991724537038</v>
      </c>
      <c r="T3611" s="10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41789.726979166662</v>
      </c>
      <c r="T3614" s="10">
        <f t="shared" si="341"/>
        <v>41799.726979166662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101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107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125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119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113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42661.132245370369</v>
      </c>
      <c r="T3621" s="10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110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105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42545.774189814816</v>
      </c>
      <c r="T3626" s="10">
        <f t="shared" si="341"/>
        <v>42605.774189814816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103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42226.694780092592</v>
      </c>
      <c r="T3638" s="10">
        <f t="shared" si="341"/>
        <v>42261.694780092592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31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6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41899.627071759256</v>
      </c>
      <c r="T3643" s="10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5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>ROUND(E3650/D3650*100,0)</f>
        <v>100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RIGHT(N3651,LEN(N3651)-LEN(LEFT(N3651,FIND("/",N3651))))</f>
        <v>plays</v>
      </c>
      <c r="S3651" s="10">
        <f t="shared" ref="S3651:S3714" si="346">(J3651/86400)+25569</f>
        <v>41780.712893518517</v>
      </c>
      <c r="T3651" s="10">
        <f t="shared" ref="T3651:T3714" si="347">(I3651/86400)+25569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251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101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106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42737.910138888888</v>
      </c>
      <c r="T3658" s="10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42499.629849537036</v>
      </c>
      <c r="T3659" s="10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42173.970127314809</v>
      </c>
      <c r="T3669" s="10">
        <f t="shared" si="347"/>
        <v>42203.970127314809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104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110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102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114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129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103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41802.574282407411</v>
      </c>
      <c r="T3679" s="10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103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42627.454097222224</v>
      </c>
      <c r="T3682" s="10">
        <f t="shared" si="347"/>
        <v>42648.454097222224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112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111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106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41940.598182870366</v>
      </c>
      <c r="T3692" s="10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128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111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41810.142199074078</v>
      </c>
      <c r="T3710" s="10">
        <f t="shared" si="347"/>
        <v>41824.142199074078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114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>ROUND(E3714/D3714*100,0)</f>
        <v>154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42134.172071759254</v>
      </c>
      <c r="T3714" s="10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102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RIGHT(N3715,LEN(N3715)-LEN(LEFT(N3715,FIND("/",N3715))))</f>
        <v>plays</v>
      </c>
      <c r="S3715" s="10">
        <f t="shared" ref="S3715:S3778" si="352">(J3715/86400)+25569</f>
        <v>42505.738032407404</v>
      </c>
      <c r="T3715" s="10">
        <f t="shared" ref="T3715:T3778" si="353">(I3715/86400)+25569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42118.556331018517</v>
      </c>
      <c r="T3716" s="10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103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156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105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101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41943.753032407403</v>
      </c>
      <c r="T3725" s="10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103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42465.491435185184</v>
      </c>
      <c r="T3726" s="10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42462.140868055554</v>
      </c>
      <c r="T3728" s="10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18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41831.697939814811</v>
      </c>
      <c r="T3747" s="10">
        <f t="shared" si="353"/>
        <v>41861.697939814811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104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133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42462.993900462963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113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130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41747.471504629633</v>
      </c>
      <c r="T3760" s="10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42519.025000000001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103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117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42656.005173611113</v>
      </c>
      <c r="T3775" s="10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54">ROUND(E3778/D3778*100,0)</f>
        <v>107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143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RIGHT(N3779,LEN(N3779)-LEN(LEFT(N3779,FIND("/",N3779))))</f>
        <v>musical</v>
      </c>
      <c r="S3779" s="10">
        <f t="shared" ref="S3779:S3842" si="358">(J3779/86400)+25569</f>
        <v>41887.111354166671</v>
      </c>
      <c r="T3779" s="10">
        <f t="shared" ref="T3779:T3842" si="359">(I3779/86400)+25569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104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42455.693749999999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42198.837500000001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110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102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42546.862233796295</v>
      </c>
      <c r="T3784" s="10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129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111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90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41831.722777777773</v>
      </c>
      <c r="T3800" s="10">
        <f t="shared" si="359"/>
        <v>41861.722777777773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9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122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110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101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105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153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42004.569293981476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105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41963.872361111113</v>
      </c>
      <c r="T3835" s="10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113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42155.142638888894</v>
      </c>
      <c r="T3841" s="10">
        <f t="shared" si="359"/>
        <v>42215.142638888894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60">ROUND(E3842/D3842*100,0)</f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9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RIGHT(N3843,LEN(N3843)-LEN(LEFT(N3843,FIND("/",N3843))))</f>
        <v>plays</v>
      </c>
      <c r="S3843" s="10">
        <f t="shared" ref="S3843:S3906" si="364">(J3843/86400)+25569</f>
        <v>41780.785729166666</v>
      </c>
      <c r="T3843" s="10">
        <f t="shared" ref="T3843:T3906" si="365">(I3843/86400)+25569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22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42248.627013888894</v>
      </c>
      <c r="T3847" s="10">
        <f t="shared" si="365"/>
        <v>42278.627013888894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3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42128.431064814809</v>
      </c>
      <c r="T3860" s="10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41833.660995370374</v>
      </c>
      <c r="T3862" s="10">
        <f t="shared" si="365"/>
        <v>41863.660995370374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27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41865.659780092596</v>
      </c>
      <c r="T3870" s="10">
        <f t="shared" si="365"/>
        <v>41890.659780092596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41793.172199074077</v>
      </c>
      <c r="T3872" s="10">
        <f t="shared" si="365"/>
        <v>41823.172199074077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3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53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33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41867.652280092589</v>
      </c>
      <c r="T3894" s="10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22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33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41843.775011574078</v>
      </c>
      <c r="T3901" s="10">
        <f t="shared" si="365"/>
        <v>41863.775011574078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42317.826377314814</v>
      </c>
      <c r="T3903" s="10">
        <f t="shared" si="365"/>
        <v>42357.826377314814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49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66">ROUND(E3906/D3906*100,0)</f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12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RIGHT(N3907,LEN(N3907)-LEN(LEFT(N3907,FIND("/",N3907))))</f>
        <v>plays</v>
      </c>
      <c r="S3907" s="10">
        <f t="shared" ref="S3907:S3970" si="370">(J3907/86400)+25569</f>
        <v>42124.623877314814</v>
      </c>
      <c r="T3907" s="10">
        <f t="shared" ref="T3907:T3970" si="371">(I3907/86400)+25569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42114.818935185191</v>
      </c>
      <c r="T3916" s="10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42687.428935185184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16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44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42221.656782407408</v>
      </c>
      <c r="T3937" s="10">
        <f t="shared" si="371"/>
        <v>42281.656782407408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42151.905717592592</v>
      </c>
      <c r="T3940" s="10">
        <f t="shared" si="371"/>
        <v>42182.905717592592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36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41829.325497685189</v>
      </c>
      <c r="T3950" s="10">
        <f t="shared" si="371"/>
        <v>41889.325497685189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16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42513.976319444446</v>
      </c>
      <c r="T3959" s="10">
        <f t="shared" si="371"/>
        <v>42559.976319444446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41816.950370370367</v>
      </c>
      <c r="T3960" s="10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2">ROUND(E3970/D3970*100,0)</f>
        <v>11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RIGHT(N3971,LEN(N3971)-LEN(LEFT(N3971,FIND("/",N3971))))</f>
        <v>plays</v>
      </c>
      <c r="S3971" s="10">
        <f t="shared" ref="S3971:S4034" si="376">(J3971/86400)+25569</f>
        <v>42601.854699074072</v>
      </c>
      <c r="T3971" s="10">
        <f t="shared" ref="T3971:T4034" si="377">(I3971/86400)+25569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42447.863553240742</v>
      </c>
      <c r="T3972" s="10">
        <f t="shared" si="377"/>
        <v>42477.863553240742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41920.963472222225</v>
      </c>
      <c r="T3986" s="10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10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38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17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41950.266944444447</v>
      </c>
      <c r="T3998" s="10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17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38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41877.686111111107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42174.780821759261</v>
      </c>
      <c r="T4017" s="10">
        <f t="shared" si="377"/>
        <v>42204.780821759261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17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70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41990.584108796298</v>
      </c>
      <c r="T4024" s="10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42408.999571759261</v>
      </c>
      <c r="T4025" s="10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</v>
      </c>
      <c r="T4031" s="10">
        <f t="shared" si="377"/>
        <v>42352.02511574074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78">ROUND(E4034/D4034*100,0)</f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26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RIGHT(N4035,LEN(N4035)-LEN(LEFT(N4035,FIND("/",N4035))))</f>
        <v>plays</v>
      </c>
      <c r="S4035" s="10">
        <f t="shared" ref="S4035:S4098" si="382">(J4035/86400)+25569</f>
        <v>42614.268796296295</v>
      </c>
      <c r="T4035" s="10">
        <f t="shared" ref="T4035:T4098" si="383">(I4035/86400)+25569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41903.882951388892</v>
      </c>
      <c r="T4037" s="10">
        <f t="shared" si="383"/>
        <v>41933.882951388892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41804.937083333338</v>
      </c>
      <c r="T4038" s="10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42497.070775462962</v>
      </c>
      <c r="T4039" s="10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41869.798726851848</v>
      </c>
      <c r="T4040" s="10">
        <f t="shared" si="383"/>
        <v>41929.798726851848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41761.810150462959</v>
      </c>
      <c r="T4053" s="10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38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18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42534.933321759258</v>
      </c>
      <c r="T4058" s="10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3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61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42078.345208333332</v>
      </c>
      <c r="T4075" s="10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29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41905.795706018514</v>
      </c>
      <c r="T4078" s="10">
        <f t="shared" si="383"/>
        <v>41933.827083333337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42535.787499999999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16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42099.153321759259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84">ROUND(E4098/D4098*100,0)</f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42794.368750000001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RIGHT(N4099,LEN(N4099)-LEN(LEFT(N4099,FIND("/",N4099))))</f>
        <v>plays</v>
      </c>
      <c r="S4099" s="10">
        <f t="shared" ref="S4099:S4115" si="388">(J4099/86400)+25569</f>
        <v>42344.824502314819</v>
      </c>
      <c r="T4099" s="10">
        <f t="shared" ref="T4099:T4115" si="389">(I4099/86400)+25569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7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71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42767.031678240739</v>
      </c>
      <c r="T4110" s="10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29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42512.626747685186</v>
      </c>
      <c r="T4112" s="10">
        <f t="shared" si="389"/>
        <v>42572.626747685186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R4115" xr:uid="{F3334721-0F1A-4600-91F4-EEE9B479248C}"/>
  <conditionalFormatting sqref="F2:F4115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"Live"</formula>
    </cfRule>
    <cfRule type="cellIs" dxfId="0" priority="2" operator="equal">
      <formula>"Canceled"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B1631-2EAA-4D3F-BCAF-CBCE24C4752D}">
  <dimension ref="A1:F14"/>
  <sheetViews>
    <sheetView workbookViewId="0">
      <selection activeCell="A14" sqref="A1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8364</v>
      </c>
    </row>
    <row r="3" spans="1:6" x14ac:dyDescent="0.35">
      <c r="A3" s="7" t="s">
        <v>8362</v>
      </c>
      <c r="B3" s="7" t="s">
        <v>8363</v>
      </c>
    </row>
    <row r="4" spans="1:6" x14ac:dyDescent="0.3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8" t="s">
        <v>8308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8334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8331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8329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8323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8336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8320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8317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8315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80CEE-B70C-40C8-9DD8-2D23FFA17236}">
  <dimension ref="A1:F47"/>
  <sheetViews>
    <sheetView workbookViewId="0">
      <selection activeCell="B4" sqref="B4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8364</v>
      </c>
    </row>
    <row r="2" spans="1:6" x14ac:dyDescent="0.35">
      <c r="A2" s="7" t="s">
        <v>8358</v>
      </c>
      <c r="B2" t="s">
        <v>8364</v>
      </c>
    </row>
    <row r="4" spans="1:6" x14ac:dyDescent="0.35">
      <c r="A4" s="7" t="s">
        <v>8362</v>
      </c>
      <c r="B4" s="7" t="s">
        <v>8363</v>
      </c>
    </row>
    <row r="5" spans="1:6" x14ac:dyDescent="0.3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8342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8330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8356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8352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8313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8328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8345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8335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8346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8347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8327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8354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8325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8321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8348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8337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8343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8316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8344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8340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8324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8311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8310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8350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8353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8355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8349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8309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8339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8319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8318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8338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107A7-3B02-4E12-ACF1-6A5007A505D7}">
  <dimension ref="A2:E19"/>
  <sheetViews>
    <sheetView workbookViewId="0">
      <selection activeCell="N27" sqref="N2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2" spans="1:5" x14ac:dyDescent="0.35">
      <c r="A2" s="7" t="s">
        <v>8358</v>
      </c>
      <c r="B2" t="s">
        <v>8364</v>
      </c>
    </row>
    <row r="3" spans="1:5" x14ac:dyDescent="0.35">
      <c r="A3" s="7" t="s">
        <v>8379</v>
      </c>
      <c r="B3" t="s">
        <v>8364</v>
      </c>
    </row>
    <row r="5" spans="1:5" x14ac:dyDescent="0.35">
      <c r="A5" s="7" t="s">
        <v>8362</v>
      </c>
      <c r="B5" s="7" t="s">
        <v>8363</v>
      </c>
    </row>
    <row r="6" spans="1:5" x14ac:dyDescent="0.35">
      <c r="A6" s="7" t="s">
        <v>8360</v>
      </c>
      <c r="B6" t="s">
        <v>8219</v>
      </c>
      <c r="C6" t="s">
        <v>8221</v>
      </c>
      <c r="D6" t="s">
        <v>8220</v>
      </c>
      <c r="E6" t="s">
        <v>8361</v>
      </c>
    </row>
    <row r="7" spans="1:5" x14ac:dyDescent="0.35">
      <c r="A7" s="11" t="s">
        <v>8373</v>
      </c>
      <c r="B7" s="9">
        <v>183</v>
      </c>
      <c r="C7" s="9">
        <v>149</v>
      </c>
      <c r="D7" s="9">
        <v>34</v>
      </c>
      <c r="E7" s="9">
        <v>366</v>
      </c>
    </row>
    <row r="8" spans="1:5" x14ac:dyDescent="0.35">
      <c r="A8" s="11" t="s">
        <v>8374</v>
      </c>
      <c r="B8" s="9">
        <v>202</v>
      </c>
      <c r="C8" s="9">
        <v>105</v>
      </c>
      <c r="D8" s="9">
        <v>27</v>
      </c>
      <c r="E8" s="9">
        <v>334</v>
      </c>
    </row>
    <row r="9" spans="1:5" x14ac:dyDescent="0.35">
      <c r="A9" s="11" t="s">
        <v>8375</v>
      </c>
      <c r="B9" s="9">
        <v>179</v>
      </c>
      <c r="C9" s="9">
        <v>108</v>
      </c>
      <c r="D9" s="9">
        <v>28</v>
      </c>
      <c r="E9" s="9">
        <v>315</v>
      </c>
    </row>
    <row r="10" spans="1:5" x14ac:dyDescent="0.35">
      <c r="A10" s="11" t="s">
        <v>8376</v>
      </c>
      <c r="B10" s="9">
        <v>193</v>
      </c>
      <c r="C10" s="9">
        <v>103</v>
      </c>
      <c r="D10" s="9">
        <v>27</v>
      </c>
      <c r="E10" s="9">
        <v>323</v>
      </c>
    </row>
    <row r="11" spans="1:5" x14ac:dyDescent="0.35">
      <c r="A11" s="11" t="s">
        <v>8367</v>
      </c>
      <c r="B11" s="9">
        <v>233</v>
      </c>
      <c r="C11" s="9">
        <v>126</v>
      </c>
      <c r="D11" s="9">
        <v>26</v>
      </c>
      <c r="E11" s="9">
        <v>385</v>
      </c>
    </row>
    <row r="12" spans="1:5" x14ac:dyDescent="0.35">
      <c r="A12" s="11" t="s">
        <v>8377</v>
      </c>
      <c r="B12" s="9">
        <v>213</v>
      </c>
      <c r="C12" s="9">
        <v>148</v>
      </c>
      <c r="D12" s="9">
        <v>27</v>
      </c>
      <c r="E12" s="9">
        <v>388</v>
      </c>
    </row>
    <row r="13" spans="1:5" x14ac:dyDescent="0.35">
      <c r="A13" s="11" t="s">
        <v>8368</v>
      </c>
      <c r="B13" s="9">
        <v>192</v>
      </c>
      <c r="C13" s="9">
        <v>148</v>
      </c>
      <c r="D13" s="9">
        <v>44</v>
      </c>
      <c r="E13" s="9">
        <v>384</v>
      </c>
    </row>
    <row r="14" spans="1:5" x14ac:dyDescent="0.35">
      <c r="A14" s="11" t="s">
        <v>8369</v>
      </c>
      <c r="B14" s="9">
        <v>167</v>
      </c>
      <c r="C14" s="9">
        <v>134</v>
      </c>
      <c r="D14" s="9">
        <v>32</v>
      </c>
      <c r="E14" s="9">
        <v>333</v>
      </c>
    </row>
    <row r="15" spans="1:5" x14ac:dyDescent="0.35">
      <c r="A15" s="11" t="s">
        <v>8370</v>
      </c>
      <c r="B15" s="9">
        <v>148</v>
      </c>
      <c r="C15" s="9">
        <v>127</v>
      </c>
      <c r="D15" s="9">
        <v>24</v>
      </c>
      <c r="E15" s="9">
        <v>299</v>
      </c>
    </row>
    <row r="16" spans="1:5" x14ac:dyDescent="0.35">
      <c r="A16" s="11" t="s">
        <v>8371</v>
      </c>
      <c r="B16" s="9">
        <v>184</v>
      </c>
      <c r="C16" s="9">
        <v>150</v>
      </c>
      <c r="D16" s="9">
        <v>20</v>
      </c>
      <c r="E16" s="9">
        <v>354</v>
      </c>
    </row>
    <row r="17" spans="1:5" x14ac:dyDescent="0.35">
      <c r="A17" s="11" t="s">
        <v>8372</v>
      </c>
      <c r="B17" s="9">
        <v>180</v>
      </c>
      <c r="C17" s="9">
        <v>113</v>
      </c>
      <c r="D17" s="9">
        <v>37</v>
      </c>
      <c r="E17" s="9">
        <v>330</v>
      </c>
    </row>
    <row r="18" spans="1:5" x14ac:dyDescent="0.35">
      <c r="A18" s="11" t="s">
        <v>8378</v>
      </c>
      <c r="B18" s="9">
        <v>111</v>
      </c>
      <c r="C18" s="9">
        <v>119</v>
      </c>
      <c r="D18" s="9">
        <v>23</v>
      </c>
      <c r="E18" s="9">
        <v>253</v>
      </c>
    </row>
    <row r="19" spans="1:5" x14ac:dyDescent="0.35">
      <c r="A19" s="11" t="s">
        <v>8361</v>
      </c>
      <c r="B19" s="9">
        <v>2185</v>
      </c>
      <c r="C19" s="9">
        <v>1530</v>
      </c>
      <c r="D19" s="9">
        <v>349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A223B-B504-4E3B-9C5D-EBE5E81E9462}">
  <dimension ref="A1:H13"/>
  <sheetViews>
    <sheetView workbookViewId="0"/>
  </sheetViews>
  <sheetFormatPr defaultRowHeight="14.5" x14ac:dyDescent="0.35"/>
  <cols>
    <col min="1" max="1" width="27" customWidth="1"/>
    <col min="2" max="8" width="20.90625" customWidth="1"/>
  </cols>
  <sheetData>
    <row r="1" spans="1:8" x14ac:dyDescent="0.35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5" t="s">
        <v>8386</v>
      </c>
      <c r="H1" s="5" t="s">
        <v>8387</v>
      </c>
    </row>
    <row r="2" spans="1:8" x14ac:dyDescent="0.35">
      <c r="A2" s="12" t="s">
        <v>8388</v>
      </c>
      <c r="B2">
        <f>COUNTIFS(Data!D:D,"&lt;1000",Data!F:F,"successful")</f>
        <v>322</v>
      </c>
      <c r="C2">
        <f>COUNTIFS(Data!D:D,"&lt;1000",Data!F:F,"failed")</f>
        <v>113</v>
      </c>
      <c r="D2">
        <f>COUNTIFS(Data!D:D,"&lt;1000",Data!F:F,"canceled")</f>
        <v>18</v>
      </c>
      <c r="E2">
        <f>SUM(B2:D2)</f>
        <v>453</v>
      </c>
      <c r="F2" s="13">
        <f>B2/$E2</f>
        <v>0.71081677704194257</v>
      </c>
      <c r="G2" s="13">
        <f t="shared" ref="G2:H2" si="0">C2/$E2</f>
        <v>0.24944812362030905</v>
      </c>
      <c r="H2" s="13">
        <f t="shared" si="0"/>
        <v>3.9735099337748346E-2</v>
      </c>
    </row>
    <row r="3" spans="1:8" x14ac:dyDescent="0.35">
      <c r="A3" s="12" t="s">
        <v>8389</v>
      </c>
      <c r="B3">
        <f>COUNTIFS(Data!D:D,"&gt;=1000",Data!D:D,"&lt;=4999",Data!F:F,"successful")</f>
        <v>932</v>
      </c>
      <c r="C3">
        <f>COUNTIFS(Data!D:D,"&gt;=1000",Data!D:D,"&lt;=4999",Data!F:F,"failed")</f>
        <v>420</v>
      </c>
      <c r="D3">
        <f>COUNTIFS(Data!D:D,"&gt;=1000",Data!D:D,"&lt;=4999",Data!F:F,"canceled")</f>
        <v>60</v>
      </c>
      <c r="E3">
        <f t="shared" ref="E3:E13" si="1">SUM(B3:D3)</f>
        <v>1412</v>
      </c>
      <c r="F3" s="13">
        <f>B3/$E3</f>
        <v>0.66005665722379603</v>
      </c>
      <c r="G3" s="13">
        <f t="shared" ref="G3" si="2">C3/$E3</f>
        <v>0.29745042492917845</v>
      </c>
      <c r="H3" s="13">
        <f t="shared" ref="H3" si="3">D3/$E3</f>
        <v>4.2492917847025496E-2</v>
      </c>
    </row>
    <row r="4" spans="1:8" x14ac:dyDescent="0.35">
      <c r="A4" s="12" t="s">
        <v>8390</v>
      </c>
      <c r="B4">
        <f>COUNTIFS(Data!D:D,"&gt;=5000",Data!D:D,"&lt;=9999",Data!F:F,"successful")</f>
        <v>381</v>
      </c>
      <c r="C4">
        <f>COUNTIFS(Data!D:D,"&gt;=5000",Data!D:D,"&lt;=9999",Data!F:F,"failed")</f>
        <v>283</v>
      </c>
      <c r="D4">
        <f>COUNTIFS(Data!D:D,"&gt;=5000",Data!D:D,"&lt;=9999",Data!F:F,"canceled")</f>
        <v>52</v>
      </c>
      <c r="E4">
        <f t="shared" si="1"/>
        <v>716</v>
      </c>
      <c r="F4" s="13">
        <f t="shared" ref="F4:F13" si="4">B4/$E4</f>
        <v>0.53212290502793291</v>
      </c>
      <c r="G4" s="13">
        <f t="shared" ref="G4:G13" si="5">C4/$E4</f>
        <v>0.39525139664804471</v>
      </c>
      <c r="H4" s="13">
        <f t="shared" ref="H4:H13" si="6">D4/$E4</f>
        <v>7.2625698324022353E-2</v>
      </c>
    </row>
    <row r="5" spans="1:8" x14ac:dyDescent="0.35">
      <c r="A5" s="12" t="s">
        <v>8391</v>
      </c>
      <c r="B5">
        <f>COUNTIFS(Data!D:D,"&gt;=10000",Data!D:D,"&lt;=14999",Data!F:F,"successful")</f>
        <v>168</v>
      </c>
      <c r="C5">
        <f>COUNTIFS(Data!D:D,"&gt;=10000",Data!D:D,"&lt;=14999",Data!F:F,"failed")</f>
        <v>144</v>
      </c>
      <c r="D5">
        <f>COUNTIFS(Data!D:D,"&gt;=10000",Data!D:D,"&lt;=14999",Data!F:F,"canceled")</f>
        <v>40</v>
      </c>
      <c r="E5">
        <f t="shared" si="1"/>
        <v>352</v>
      </c>
      <c r="F5" s="13">
        <f t="shared" si="4"/>
        <v>0.47727272727272729</v>
      </c>
      <c r="G5" s="13">
        <f t="shared" si="5"/>
        <v>0.40909090909090912</v>
      </c>
      <c r="H5" s="13">
        <f t="shared" si="6"/>
        <v>0.11363636363636363</v>
      </c>
    </row>
    <row r="6" spans="1:8" x14ac:dyDescent="0.35">
      <c r="A6" s="12" t="s">
        <v>8392</v>
      </c>
      <c r="B6">
        <f>COUNTIFS(Data!D:D,"&gt;=15000",Data!D:D,"&lt;=19999",Data!F:F,"successful")</f>
        <v>94</v>
      </c>
      <c r="C6">
        <f>COUNTIFS(Data!D:D,"&gt;=15000",Data!D:D,"&lt;=19999",Data!F:F,"failed")</f>
        <v>90</v>
      </c>
      <c r="D6">
        <f>COUNTIFS(Data!D:D,"&gt;=15000",Data!D:D,"&lt;=19999",Data!F:F,"canceled")</f>
        <v>17</v>
      </c>
      <c r="E6">
        <f t="shared" si="1"/>
        <v>201</v>
      </c>
      <c r="F6" s="13">
        <f t="shared" si="4"/>
        <v>0.46766169154228854</v>
      </c>
      <c r="G6" s="13">
        <f t="shared" si="5"/>
        <v>0.44776119402985076</v>
      </c>
      <c r="H6" s="13">
        <f t="shared" si="6"/>
        <v>8.45771144278607E-2</v>
      </c>
    </row>
    <row r="7" spans="1:8" x14ac:dyDescent="0.35">
      <c r="A7" s="12" t="s">
        <v>8393</v>
      </c>
      <c r="B7">
        <f>COUNTIFS(Data!D:D,"&gt;=20000",Data!D:D,"&lt;=24999",Data!F:F,"successful")</f>
        <v>62</v>
      </c>
      <c r="C7">
        <f>COUNTIFS(Data!D:D,"&gt;=20000",Data!D:D,"&lt;=24999",Data!F:F,"failed")</f>
        <v>72</v>
      </c>
      <c r="D7">
        <f>COUNTIFS(Data!D:D,"&gt;=20000",Data!D:D,"&lt;=24999",Data!F:F,"canceled")</f>
        <v>14</v>
      </c>
      <c r="E7">
        <f t="shared" si="1"/>
        <v>148</v>
      </c>
      <c r="F7" s="13">
        <f t="shared" si="4"/>
        <v>0.41891891891891891</v>
      </c>
      <c r="G7" s="13">
        <f t="shared" si="5"/>
        <v>0.48648648648648651</v>
      </c>
      <c r="H7" s="13">
        <f t="shared" si="6"/>
        <v>9.45945945945946E-2</v>
      </c>
    </row>
    <row r="8" spans="1:8" x14ac:dyDescent="0.35">
      <c r="A8" s="12" t="s">
        <v>8394</v>
      </c>
      <c r="B8">
        <f>COUNTIFS(Data!D:D,"&gt;=25000",Data!D:D,"&lt;=29999",Data!F:F,"successful")</f>
        <v>55</v>
      </c>
      <c r="C8">
        <f>COUNTIFS(Data!D:D,"&gt;=25000",Data!D:D,"&lt;=29999",Data!F:F,"failed")</f>
        <v>64</v>
      </c>
      <c r="D8">
        <f>COUNTIFS(Data!D:D,"&gt;=25000",Data!D:D,"&lt;=29999",Data!F:F,"canceled")</f>
        <v>18</v>
      </c>
      <c r="E8">
        <f t="shared" si="1"/>
        <v>137</v>
      </c>
      <c r="F8" s="13">
        <f t="shared" si="4"/>
        <v>0.40145985401459855</v>
      </c>
      <c r="G8" s="13">
        <f t="shared" si="5"/>
        <v>0.46715328467153283</v>
      </c>
      <c r="H8" s="13">
        <f t="shared" si="6"/>
        <v>0.13138686131386862</v>
      </c>
    </row>
    <row r="9" spans="1:8" x14ac:dyDescent="0.35">
      <c r="A9" s="12" t="s">
        <v>8395</v>
      </c>
      <c r="B9">
        <f>COUNTIFS(Data!D:D,"&gt;=30000",Data!D:D,"&lt;=34999",Data!F:F,"successful")</f>
        <v>32</v>
      </c>
      <c r="C9">
        <f>COUNTIFS(Data!D:D,"&gt;=30000",Data!D:D,"&lt;=34999",Data!F:F,"failed")</f>
        <v>37</v>
      </c>
      <c r="D9">
        <f>COUNTIFS(Data!D:D,"&gt;=30000",Data!D:D,"&lt;=34999",Data!F:F,"canceled")</f>
        <v>13</v>
      </c>
      <c r="E9">
        <f t="shared" si="1"/>
        <v>82</v>
      </c>
      <c r="F9" s="13">
        <f t="shared" si="4"/>
        <v>0.3902439024390244</v>
      </c>
      <c r="G9" s="13">
        <f t="shared" si="5"/>
        <v>0.45121951219512196</v>
      </c>
      <c r="H9" s="13">
        <f t="shared" si="6"/>
        <v>0.15853658536585366</v>
      </c>
    </row>
    <row r="10" spans="1:8" x14ac:dyDescent="0.35">
      <c r="A10" s="12" t="s">
        <v>8396</v>
      </c>
      <c r="B10">
        <f>COUNTIFS(Data!D:D,"&gt;=35000",Data!D:D,"&lt;=39999",Data!F:F,"successful")</f>
        <v>26</v>
      </c>
      <c r="C10">
        <f>COUNTIFS(Data!D:D,"&gt;=35000",Data!D:D,"&lt;=39999",Data!F:F,"failed")</f>
        <v>22</v>
      </c>
      <c r="D10">
        <f>COUNTIFS(Data!D:D,"&gt;=35000",Data!D:D,"&lt;=39999",Data!F:F,"canceled")</f>
        <v>7</v>
      </c>
      <c r="E10">
        <f t="shared" si="1"/>
        <v>55</v>
      </c>
      <c r="F10" s="13">
        <f t="shared" si="4"/>
        <v>0.47272727272727272</v>
      </c>
      <c r="G10" s="13">
        <f t="shared" si="5"/>
        <v>0.4</v>
      </c>
      <c r="H10" s="13">
        <f t="shared" si="6"/>
        <v>0.12727272727272726</v>
      </c>
    </row>
    <row r="11" spans="1:8" x14ac:dyDescent="0.35">
      <c r="A11" s="12" t="s">
        <v>8397</v>
      </c>
      <c r="B11">
        <f>COUNTIFS(Data!D:D,"&gt;=40000",Data!D:D,"&lt;=44999",Data!F:F,"successful")</f>
        <v>21</v>
      </c>
      <c r="C11">
        <f>COUNTIFS(Data!D:D,"&gt;=40000",Data!D:D,"&lt;=44999",Data!F:F,"failed")</f>
        <v>16</v>
      </c>
      <c r="D11">
        <f>COUNTIFS(Data!D:D,"&gt;=40000",Data!D:D,"&lt;=44999",Data!F:F,"canceled")</f>
        <v>6</v>
      </c>
      <c r="E11">
        <f t="shared" si="1"/>
        <v>43</v>
      </c>
      <c r="F11" s="13">
        <f t="shared" si="4"/>
        <v>0.48837209302325579</v>
      </c>
      <c r="G11" s="13">
        <f t="shared" si="5"/>
        <v>0.37209302325581395</v>
      </c>
      <c r="H11" s="13">
        <f t="shared" si="6"/>
        <v>0.13953488372093023</v>
      </c>
    </row>
    <row r="12" spans="1:8" x14ac:dyDescent="0.35">
      <c r="A12" s="12" t="s">
        <v>8398</v>
      </c>
      <c r="B12">
        <f>COUNTIFS(Data!D:D,"&gt;=45000",Data!D:D,"&lt;=49999",Data!F:F,"successful")</f>
        <v>6</v>
      </c>
      <c r="C12">
        <f>COUNTIFS(Data!D:D,"&gt;=45000",Data!D:D,"&lt;=49999",Data!F:F,"failed")</f>
        <v>11</v>
      </c>
      <c r="D12">
        <f>COUNTIFS(Data!D:D,"&gt;=45000",Data!D:D,"&lt;=49999",Data!F:F,"canceled")</f>
        <v>4</v>
      </c>
      <c r="E12">
        <f t="shared" si="1"/>
        <v>21</v>
      </c>
      <c r="F12" s="13">
        <f t="shared" si="4"/>
        <v>0.2857142857142857</v>
      </c>
      <c r="G12" s="13">
        <f t="shared" si="5"/>
        <v>0.52380952380952384</v>
      </c>
      <c r="H12" s="13">
        <f t="shared" si="6"/>
        <v>0.19047619047619047</v>
      </c>
    </row>
    <row r="13" spans="1:8" x14ac:dyDescent="0.35">
      <c r="A13" s="12" t="s">
        <v>8399</v>
      </c>
      <c r="B13">
        <f>COUNTIFS(Data!D:D,"&gt;=50000",Data!F:F,"successful")</f>
        <v>86</v>
      </c>
      <c r="C13">
        <f>COUNTIFS(Data!D:D,"&gt;=50000",Data!F:F,"failed")</f>
        <v>258</v>
      </c>
      <c r="D13">
        <f>COUNTIFS(Data!D:D,"&gt;=50000",Data!F:F,"canceled")</f>
        <v>100</v>
      </c>
      <c r="E13">
        <f t="shared" si="1"/>
        <v>444</v>
      </c>
      <c r="F13" s="13">
        <f t="shared" si="4"/>
        <v>0.19369369369369369</v>
      </c>
      <c r="G13" s="13">
        <f t="shared" si="5"/>
        <v>0.58108108108108103</v>
      </c>
      <c r="H13" s="13">
        <f t="shared" si="6"/>
        <v>0.22522522522522523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Xiaoqi Guo</cp:lastModifiedBy>
  <dcterms:created xsi:type="dcterms:W3CDTF">2017-04-20T15:17:24Z</dcterms:created>
  <dcterms:modified xsi:type="dcterms:W3CDTF">2019-04-23T00:42:09Z</dcterms:modified>
</cp:coreProperties>
</file>