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showSheetTabs="0" xWindow="0" yWindow="0" windowWidth="23835" windowHeight="13050"/>
  </bookViews>
  <sheets>
    <sheet name="首页" sheetId="1" r:id="rId1"/>
    <sheet name="绩效考核基础数据表" sheetId="2" r:id="rId2"/>
    <sheet name="部门指标达标分析" sheetId="3" r:id="rId3"/>
    <sheet name="员工绩效达标分析" sheetId="4" r:id="rId4"/>
    <sheet name="员工绩效横向比较分析" sheetId="5" r:id="rId5"/>
  </sheets>
  <calcPr calcId="144525"/>
</workbook>
</file>

<file path=xl/calcChain.xml><?xml version="1.0" encoding="utf-8"?>
<calcChain xmlns="http://schemas.openxmlformats.org/spreadsheetml/2006/main">
  <c r="C37" i="5" l="1"/>
  <c r="C36" i="5"/>
  <c r="A36" i="5"/>
  <c r="C35" i="5"/>
  <c r="C34" i="5"/>
  <c r="A34" i="5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A30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A28" i="5"/>
  <c r="V27" i="5" a="1"/>
  <c r="V27" i="5"/>
  <c r="U27" i="5" a="1"/>
  <c r="U27" i="5"/>
  <c r="T27" i="5" a="1"/>
  <c r="T27" i="5"/>
  <c r="S27" i="5" a="1"/>
  <c r="S27" i="5"/>
  <c r="R27" i="5" a="1"/>
  <c r="R27" i="5"/>
  <c r="Q27" i="5" a="1"/>
  <c r="Q27" i="5"/>
  <c r="P27" i="5" a="1"/>
  <c r="P27" i="5"/>
  <c r="O27" i="5" a="1"/>
  <c r="O27" i="5"/>
  <c r="N27" i="5" a="1"/>
  <c r="N27" i="5"/>
  <c r="M27" i="5" a="1"/>
  <c r="M27" i="5"/>
  <c r="L27" i="5" a="1"/>
  <c r="L27" i="5"/>
  <c r="K27" i="5" a="1"/>
  <c r="K27" i="5"/>
  <c r="J27" i="5" a="1"/>
  <c r="J27" i="5"/>
  <c r="I27" i="5" a="1"/>
  <c r="I27" i="5"/>
  <c r="H27" i="5" a="1"/>
  <c r="H27" i="5"/>
  <c r="G27" i="5" a="1"/>
  <c r="G27" i="5"/>
  <c r="F27" i="5" a="1"/>
  <c r="F27" i="5"/>
  <c r="E27" i="5" a="1"/>
  <c r="E27" i="5"/>
  <c r="D27" i="5" a="1"/>
  <c r="D27" i="5"/>
  <c r="C27" i="5" a="1"/>
  <c r="C27" i="5"/>
  <c r="V8" i="5"/>
  <c r="T8" i="5"/>
  <c r="R8" i="5"/>
  <c r="P8" i="5"/>
  <c r="N8" i="5"/>
  <c r="L8" i="5"/>
  <c r="J8" i="5"/>
  <c r="H8" i="5"/>
  <c r="F8" i="5"/>
  <c r="D8" i="5"/>
  <c r="B8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V5" i="5"/>
  <c r="U5" i="5"/>
  <c r="U8" i="5" s="1"/>
  <c r="T5" i="5"/>
  <c r="S5" i="5"/>
  <c r="S8" i="5" s="1"/>
  <c r="R5" i="5"/>
  <c r="Q5" i="5"/>
  <c r="Q8" i="5" s="1"/>
  <c r="P5" i="5"/>
  <c r="O5" i="5"/>
  <c r="O8" i="5" s="1"/>
  <c r="N5" i="5"/>
  <c r="M5" i="5"/>
  <c r="M8" i="5" s="1"/>
  <c r="L5" i="5"/>
  <c r="K5" i="5"/>
  <c r="K8" i="5" s="1"/>
  <c r="J5" i="5"/>
  <c r="I5" i="5"/>
  <c r="I8" i="5" s="1"/>
  <c r="H5" i="5"/>
  <c r="G5" i="5"/>
  <c r="G8" i="5" s="1"/>
  <c r="F5" i="5"/>
  <c r="E5" i="5"/>
  <c r="E8" i="5" s="1"/>
  <c r="D5" i="5"/>
  <c r="C5" i="5"/>
  <c r="C8" i="5" s="1"/>
  <c r="B5" i="5"/>
  <c r="A5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C37" i="4"/>
  <c r="C36" i="4"/>
  <c r="A36" i="4"/>
  <c r="C35" i="4"/>
  <c r="C34" i="4"/>
  <c r="A34" i="4"/>
  <c r="V33" i="4" a="1"/>
  <c r="V33" i="4"/>
  <c r="V36" i="4" s="1"/>
  <c r="U33" i="4" a="1"/>
  <c r="U33" i="4"/>
  <c r="U36" i="4" s="1"/>
  <c r="T33" i="4" a="1"/>
  <c r="T33" i="4"/>
  <c r="T36" i="4" s="1"/>
  <c r="S33" i="4" a="1"/>
  <c r="S33" i="4"/>
  <c r="S35" i="4" s="1"/>
  <c r="R33" i="4" a="1"/>
  <c r="R33" i="4"/>
  <c r="R36" i="4" s="1"/>
  <c r="Q33" i="4" a="1"/>
  <c r="Q33" i="4"/>
  <c r="Q36" i="4" s="1"/>
  <c r="P33" i="4" a="1"/>
  <c r="P33" i="4"/>
  <c r="P36" i="4" s="1"/>
  <c r="O33" i="4" a="1"/>
  <c r="O33" i="4"/>
  <c r="O35" i="4" s="1"/>
  <c r="N33" i="4" a="1"/>
  <c r="N33" i="4"/>
  <c r="N36" i="4" s="1"/>
  <c r="M33" i="4" a="1"/>
  <c r="M33" i="4"/>
  <c r="M36" i="4" s="1"/>
  <c r="L33" i="4" a="1"/>
  <c r="L33" i="4"/>
  <c r="L36" i="4" s="1"/>
  <c r="K33" i="4" a="1"/>
  <c r="K33" i="4"/>
  <c r="K35" i="4" s="1"/>
  <c r="J33" i="4" a="1"/>
  <c r="J33" i="4"/>
  <c r="J36" i="4" s="1"/>
  <c r="I33" i="4" a="1"/>
  <c r="I33" i="4"/>
  <c r="I36" i="4" s="1"/>
  <c r="H33" i="4" a="1"/>
  <c r="H33" i="4"/>
  <c r="H36" i="4" s="1"/>
  <c r="G33" i="4" a="1"/>
  <c r="G33" i="4"/>
  <c r="G35" i="4" s="1"/>
  <c r="F33" i="4" a="1"/>
  <c r="F33" i="4"/>
  <c r="F36" i="4" s="1"/>
  <c r="E33" i="4" a="1"/>
  <c r="E33" i="4" s="1"/>
  <c r="D33" i="4" a="1"/>
  <c r="D33" i="4" s="1"/>
  <c r="C33" i="4" a="1"/>
  <c r="C33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30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A28" i="4"/>
  <c r="V27" i="4" a="1"/>
  <c r="V27" i="4"/>
  <c r="U27" i="4" a="1"/>
  <c r="U27" i="4"/>
  <c r="T27" i="4" a="1"/>
  <c r="T27" i="4"/>
  <c r="S27" i="4" a="1"/>
  <c r="S27" i="4"/>
  <c r="R27" i="4" a="1"/>
  <c r="R27" i="4"/>
  <c r="Q27" i="4" a="1"/>
  <c r="Q27" i="4"/>
  <c r="P27" i="4" a="1"/>
  <c r="P27" i="4"/>
  <c r="O27" i="4" a="1"/>
  <c r="O27" i="4"/>
  <c r="N27" i="4" a="1"/>
  <c r="N27" i="4"/>
  <c r="M27" i="4" a="1"/>
  <c r="M27" i="4"/>
  <c r="L27" i="4" a="1"/>
  <c r="L27" i="4"/>
  <c r="K27" i="4" a="1"/>
  <c r="K27" i="4"/>
  <c r="J27" i="4" a="1"/>
  <c r="J27" i="4"/>
  <c r="I27" i="4" a="1"/>
  <c r="I27" i="4"/>
  <c r="H27" i="4" a="1"/>
  <c r="H27" i="4"/>
  <c r="G27" i="4" a="1"/>
  <c r="G27" i="4"/>
  <c r="F27" i="4" a="1"/>
  <c r="F27" i="4"/>
  <c r="E27" i="4" a="1"/>
  <c r="E27" i="4"/>
  <c r="D27" i="4" a="1"/>
  <c r="D27" i="4"/>
  <c r="C27" i="4" a="1"/>
  <c r="C2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V5" i="4"/>
  <c r="V8" i="4" s="1"/>
  <c r="U5" i="4"/>
  <c r="U8" i="4" s="1"/>
  <c r="T5" i="4"/>
  <c r="T8" i="4" s="1"/>
  <c r="S5" i="4"/>
  <c r="S8" i="4" s="1"/>
  <c r="R5" i="4"/>
  <c r="R8" i="4" s="1"/>
  <c r="Q5" i="4"/>
  <c r="Q8" i="4" s="1"/>
  <c r="P5" i="4"/>
  <c r="P8" i="4" s="1"/>
  <c r="O5" i="4"/>
  <c r="O8" i="4" s="1"/>
  <c r="N5" i="4"/>
  <c r="N8" i="4" s="1"/>
  <c r="M5" i="4"/>
  <c r="M8" i="4" s="1"/>
  <c r="L5" i="4"/>
  <c r="L8" i="4" s="1"/>
  <c r="K5" i="4"/>
  <c r="K8" i="4" s="1"/>
  <c r="J5" i="4"/>
  <c r="J8" i="4" s="1"/>
  <c r="I5" i="4"/>
  <c r="I8" i="4" s="1"/>
  <c r="H5" i="4"/>
  <c r="H8" i="4" s="1"/>
  <c r="G5" i="4"/>
  <c r="G8" i="4" s="1"/>
  <c r="F5" i="4"/>
  <c r="F8" i="4" s="1"/>
  <c r="E5" i="4"/>
  <c r="E8" i="4" s="1"/>
  <c r="D5" i="4"/>
  <c r="D8" i="4" s="1"/>
  <c r="C5" i="4"/>
  <c r="C8" i="4" s="1"/>
  <c r="B5" i="4"/>
  <c r="B8" i="4" s="1"/>
  <c r="A5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G62" i="3"/>
  <c r="F62" i="3"/>
  <c r="E62" i="3"/>
  <c r="D62" i="3"/>
  <c r="C62" i="3"/>
  <c r="G61" i="3"/>
  <c r="F61" i="3"/>
  <c r="E61" i="3"/>
  <c r="D61" i="3"/>
  <c r="C61" i="3"/>
  <c r="G60" i="3"/>
  <c r="F60" i="3"/>
  <c r="E60" i="3"/>
  <c r="D60" i="3"/>
  <c r="C60" i="3"/>
  <c r="J59" i="3"/>
  <c r="G59" i="3"/>
  <c r="F59" i="3"/>
  <c r="E59" i="3"/>
  <c r="D59" i="3"/>
  <c r="C59" i="3"/>
  <c r="J58" i="3"/>
  <c r="G58" i="3"/>
  <c r="F58" i="3"/>
  <c r="E58" i="3"/>
  <c r="D58" i="3"/>
  <c r="C58" i="3"/>
  <c r="G57" i="3"/>
  <c r="F57" i="3"/>
  <c r="E57" i="3"/>
  <c r="D57" i="3"/>
  <c r="C57" i="3"/>
  <c r="G56" i="3"/>
  <c r="F56" i="3"/>
  <c r="E56" i="3"/>
  <c r="D56" i="3"/>
  <c r="C56" i="3"/>
  <c r="H55" i="3"/>
  <c r="H32" i="3"/>
  <c r="G32" i="3"/>
  <c r="F32" i="3"/>
  <c r="E32" i="3" a="1"/>
  <c r="E32" i="3"/>
  <c r="D32" i="3"/>
  <c r="C32" i="3"/>
  <c r="B32" i="3"/>
  <c r="A32" i="3" a="1"/>
  <c r="A32" i="3"/>
  <c r="H31" i="3"/>
  <c r="G31" i="3"/>
  <c r="F31" i="3"/>
  <c r="E31" i="3" a="1"/>
  <c r="E31" i="3"/>
  <c r="D31" i="3"/>
  <c r="C31" i="3"/>
  <c r="B31" i="3"/>
  <c r="A31" i="3" a="1"/>
  <c r="A31" i="3"/>
  <c r="H30" i="3"/>
  <c r="G30" i="3"/>
  <c r="F30" i="3"/>
  <c r="E30" i="3" a="1"/>
  <c r="E30" i="3"/>
  <c r="D30" i="3"/>
  <c r="C30" i="3"/>
  <c r="B30" i="3"/>
  <c r="A30" i="3" a="1"/>
  <c r="A30" i="3"/>
  <c r="H29" i="3"/>
  <c r="G29" i="3"/>
  <c r="F29" i="3"/>
  <c r="E29" i="3" a="1"/>
  <c r="E29" i="3"/>
  <c r="D29" i="3"/>
  <c r="C29" i="3"/>
  <c r="B29" i="3"/>
  <c r="A29" i="3" a="1"/>
  <c r="A29" i="3"/>
  <c r="H28" i="3"/>
  <c r="G28" i="3"/>
  <c r="F28" i="3"/>
  <c r="E28" i="3" a="1"/>
  <c r="E28" i="3"/>
  <c r="D28" i="3"/>
  <c r="C28" i="3"/>
  <c r="B28" i="3"/>
  <c r="A28" i="3" a="1"/>
  <c r="A28" i="3"/>
  <c r="H27" i="3"/>
  <c r="G27" i="3"/>
  <c r="F27" i="3"/>
  <c r="E27" i="3" a="1"/>
  <c r="E27" i="3"/>
  <c r="D27" i="3"/>
  <c r="C27" i="3"/>
  <c r="B27" i="3"/>
  <c r="A27" i="3" a="1"/>
  <c r="A27" i="3"/>
  <c r="H26" i="3"/>
  <c r="G26" i="3"/>
  <c r="F26" i="3"/>
  <c r="E26" i="3" a="1"/>
  <c r="E26" i="3"/>
  <c r="D26" i="3"/>
  <c r="C26" i="3"/>
  <c r="B26" i="3"/>
  <c r="A26" i="3" a="1"/>
  <c r="A26" i="3"/>
  <c r="H25" i="3"/>
  <c r="G25" i="3"/>
  <c r="F25" i="3"/>
  <c r="E25" i="3" a="1"/>
  <c r="E25" i="3"/>
  <c r="D25" i="3"/>
  <c r="C25" i="3"/>
  <c r="B25" i="3"/>
  <c r="A25" i="3" a="1"/>
  <c r="A25" i="3"/>
  <c r="H24" i="3"/>
  <c r="G24" i="3"/>
  <c r="F24" i="3"/>
  <c r="E24" i="3" a="1"/>
  <c r="E24" i="3"/>
  <c r="D24" i="3"/>
  <c r="C24" i="3"/>
  <c r="B24" i="3"/>
  <c r="A24" i="3" a="1"/>
  <c r="A24" i="3"/>
  <c r="H23" i="3"/>
  <c r="G23" i="3"/>
  <c r="F23" i="3"/>
  <c r="E23" i="3" a="1"/>
  <c r="E23" i="3"/>
  <c r="D23" i="3"/>
  <c r="C23" i="3"/>
  <c r="B23" i="3"/>
  <c r="A23" i="3" a="1"/>
  <c r="A23" i="3"/>
  <c r="H22" i="3"/>
  <c r="G22" i="3"/>
  <c r="F22" i="3"/>
  <c r="E22" i="3" a="1"/>
  <c r="E22" i="3"/>
  <c r="D22" i="3"/>
  <c r="C22" i="3"/>
  <c r="B22" i="3"/>
  <c r="A22" i="3" a="1"/>
  <c r="A22" i="3"/>
  <c r="H21" i="3"/>
  <c r="G21" i="3"/>
  <c r="F21" i="3"/>
  <c r="E21" i="3" a="1"/>
  <c r="E21" i="3"/>
  <c r="D21" i="3"/>
  <c r="C21" i="3"/>
  <c r="B21" i="3"/>
  <c r="A21" i="3" a="1"/>
  <c r="A21" i="3"/>
  <c r="H20" i="3"/>
  <c r="G20" i="3"/>
  <c r="F20" i="3"/>
  <c r="E20" i="3" a="1"/>
  <c r="E20" i="3"/>
  <c r="D20" i="3"/>
  <c r="C20" i="3"/>
  <c r="B20" i="3"/>
  <c r="A20" i="3" a="1"/>
  <c r="A20" i="3"/>
  <c r="H19" i="3"/>
  <c r="G19" i="3"/>
  <c r="F19" i="3"/>
  <c r="E19" i="3" a="1"/>
  <c r="E19" i="3"/>
  <c r="D19" i="3"/>
  <c r="C19" i="3"/>
  <c r="B19" i="3"/>
  <c r="A19" i="3" a="1"/>
  <c r="A19" i="3"/>
  <c r="H18" i="3"/>
  <c r="G18" i="3"/>
  <c r="F18" i="3"/>
  <c r="E18" i="3" a="1"/>
  <c r="E18" i="3"/>
  <c r="D18" i="3"/>
  <c r="C18" i="3"/>
  <c r="B18" i="3"/>
  <c r="A18" i="3" a="1"/>
  <c r="A18" i="3"/>
  <c r="H17" i="3"/>
  <c r="G17" i="3"/>
  <c r="F17" i="3"/>
  <c r="E17" i="3" a="1"/>
  <c r="E17" i="3"/>
  <c r="D17" i="3"/>
  <c r="C17" i="3"/>
  <c r="B17" i="3"/>
  <c r="A17" i="3" a="1"/>
  <c r="A17" i="3"/>
  <c r="H16" i="3"/>
  <c r="G16" i="3"/>
  <c r="F16" i="3"/>
  <c r="E16" i="3" a="1"/>
  <c r="E16" i="3"/>
  <c r="D16" i="3"/>
  <c r="C16" i="3"/>
  <c r="B16" i="3"/>
  <c r="A16" i="3" a="1"/>
  <c r="A16" i="3"/>
  <c r="H15" i="3"/>
  <c r="G15" i="3"/>
  <c r="F15" i="3"/>
  <c r="E15" i="3" a="1"/>
  <c r="E15" i="3"/>
  <c r="D15" i="3"/>
  <c r="C15" i="3"/>
  <c r="B15" i="3"/>
  <c r="A15" i="3" a="1"/>
  <c r="A15" i="3"/>
  <c r="H14" i="3"/>
  <c r="G14" i="3"/>
  <c r="F14" i="3"/>
  <c r="E14" i="3" a="1"/>
  <c r="E14" i="3"/>
  <c r="D14" i="3"/>
  <c r="C14" i="3"/>
  <c r="B14" i="3"/>
  <c r="A14" i="3" a="1"/>
  <c r="A14" i="3"/>
  <c r="H13" i="3"/>
  <c r="G13" i="3"/>
  <c r="F13" i="3"/>
  <c r="E13" i="3" a="1"/>
  <c r="E13" i="3"/>
  <c r="D13" i="3"/>
  <c r="C13" i="3"/>
  <c r="B13" i="3"/>
  <c r="A13" i="3" a="1"/>
  <c r="A13" i="3"/>
  <c r="H12" i="3"/>
  <c r="G12" i="3"/>
  <c r="F12" i="3"/>
  <c r="E12" i="3" a="1"/>
  <c r="E12" i="3"/>
  <c r="D12" i="3"/>
  <c r="C12" i="3"/>
  <c r="B12" i="3"/>
  <c r="A12" i="3" a="1"/>
  <c r="A12" i="3"/>
  <c r="H11" i="3"/>
  <c r="G11" i="3"/>
  <c r="F11" i="3"/>
  <c r="E11" i="3" a="1"/>
  <c r="E11" i="3"/>
  <c r="D11" i="3"/>
  <c r="C11" i="3"/>
  <c r="B11" i="3"/>
  <c r="A11" i="3" a="1"/>
  <c r="A11" i="3"/>
  <c r="H10" i="3"/>
  <c r="G10" i="3"/>
  <c r="F10" i="3"/>
  <c r="E10" i="3" a="1"/>
  <c r="E10" i="3"/>
  <c r="D10" i="3"/>
  <c r="C10" i="3"/>
  <c r="B10" i="3"/>
  <c r="A10" i="3" a="1"/>
  <c r="A10" i="3"/>
  <c r="H6" i="3"/>
  <c r="G6" i="3"/>
  <c r="F6" i="3"/>
  <c r="D6" i="3"/>
  <c r="C6" i="3"/>
  <c r="B6" i="3"/>
  <c r="A6" i="3"/>
  <c r="H5" i="3"/>
  <c r="G5" i="3"/>
  <c r="F5" i="3"/>
  <c r="D5" i="3"/>
  <c r="C5" i="3"/>
  <c r="B5" i="3"/>
  <c r="A5" i="3"/>
  <c r="Q23" i="2"/>
  <c r="P23" i="2"/>
  <c r="O23" i="2"/>
  <c r="N23" i="2"/>
  <c r="M23" i="2"/>
  <c r="L23" i="2"/>
  <c r="K23" i="2"/>
  <c r="J23" i="2"/>
  <c r="I23" i="2"/>
  <c r="H23" i="2"/>
  <c r="G23" i="2"/>
  <c r="P22" i="2"/>
  <c r="O22" i="2"/>
  <c r="N22" i="2"/>
  <c r="M22" i="2"/>
  <c r="L22" i="2"/>
  <c r="K22" i="2"/>
  <c r="J22" i="2"/>
  <c r="I22" i="2"/>
  <c r="H22" i="2"/>
  <c r="G22" i="2"/>
  <c r="V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W20" i="2"/>
  <c r="V20" i="2"/>
  <c r="U20" i="2"/>
  <c r="T20" i="2"/>
  <c r="S20" i="2"/>
  <c r="R20" i="2"/>
  <c r="Q20" i="2"/>
  <c r="F20" i="2"/>
  <c r="W19" i="2"/>
  <c r="V19" i="2"/>
  <c r="U19" i="2"/>
  <c r="T19" i="2"/>
  <c r="S19" i="2"/>
  <c r="R19" i="2"/>
  <c r="Q19" i="2"/>
  <c r="F19" i="2"/>
  <c r="B19" i="2"/>
  <c r="W18" i="2"/>
  <c r="V18" i="2"/>
  <c r="U18" i="2"/>
  <c r="T18" i="2"/>
  <c r="S18" i="2"/>
  <c r="R18" i="2"/>
  <c r="Q18" i="2"/>
  <c r="F18" i="2"/>
  <c r="W17" i="2"/>
  <c r="U17" i="2"/>
  <c r="T17" i="2"/>
  <c r="S17" i="2"/>
  <c r="R17" i="2"/>
  <c r="Q17" i="2"/>
  <c r="F17" i="2"/>
  <c r="B17" i="2"/>
  <c r="U16" i="2"/>
  <c r="T16" i="2"/>
  <c r="S16" i="2"/>
  <c r="R16" i="2"/>
  <c r="Q16" i="2"/>
  <c r="F16" i="2"/>
  <c r="U15" i="2"/>
  <c r="T15" i="2"/>
  <c r="S15" i="2"/>
  <c r="R15" i="2"/>
  <c r="Q15" i="2"/>
  <c r="F15" i="2"/>
  <c r="U14" i="2"/>
  <c r="T14" i="2"/>
  <c r="S14" i="2"/>
  <c r="R14" i="2"/>
  <c r="Q14" i="2"/>
  <c r="F14" i="2"/>
  <c r="U13" i="2"/>
  <c r="T13" i="2"/>
  <c r="S13" i="2"/>
  <c r="R13" i="2"/>
  <c r="Q13" i="2"/>
  <c r="F13" i="2"/>
  <c r="B13" i="2"/>
  <c r="U12" i="2"/>
  <c r="T12" i="2"/>
  <c r="S12" i="2"/>
  <c r="R12" i="2"/>
  <c r="Q12" i="2"/>
  <c r="F12" i="2"/>
  <c r="U11" i="2"/>
  <c r="T11" i="2"/>
  <c r="S11" i="2"/>
  <c r="R11" i="2"/>
  <c r="Q11" i="2"/>
  <c r="F11" i="2"/>
  <c r="U10" i="2"/>
  <c r="T10" i="2"/>
  <c r="S10" i="2"/>
  <c r="R10" i="2"/>
  <c r="Q10" i="2"/>
  <c r="F10" i="2"/>
  <c r="U9" i="2"/>
  <c r="T9" i="2"/>
  <c r="S9" i="2"/>
  <c r="R9" i="2"/>
  <c r="Q9" i="2"/>
  <c r="F9" i="2"/>
  <c r="U8" i="2"/>
  <c r="T8" i="2"/>
  <c r="S8" i="2"/>
  <c r="R8" i="2"/>
  <c r="Q8" i="2"/>
  <c r="F8" i="2"/>
  <c r="U7" i="2"/>
  <c r="T7" i="2"/>
  <c r="S7" i="2"/>
  <c r="R7" i="2"/>
  <c r="Q7" i="2"/>
  <c r="F7" i="2"/>
  <c r="B7" i="2"/>
  <c r="N5" i="2"/>
  <c r="L5" i="2"/>
  <c r="J5" i="2"/>
  <c r="H5" i="2"/>
  <c r="E5" i="2"/>
  <c r="D36" i="4" l="1"/>
  <c r="D35" i="4"/>
  <c r="D34" i="4"/>
  <c r="D37" i="4" s="1"/>
  <c r="E35" i="4"/>
  <c r="E34" i="4"/>
  <c r="E37" i="4" s="1"/>
  <c r="E36" i="4"/>
  <c r="F34" i="4"/>
  <c r="F37" i="4" s="1"/>
  <c r="H34" i="4"/>
  <c r="H37" i="4" s="1"/>
  <c r="J34" i="4"/>
  <c r="J37" i="4" s="1"/>
  <c r="L34" i="4"/>
  <c r="L37" i="4" s="1"/>
  <c r="N34" i="4"/>
  <c r="N37" i="4" s="1"/>
  <c r="P34" i="4"/>
  <c r="P37" i="4" s="1"/>
  <c r="R34" i="4"/>
  <c r="R37" i="4" s="1"/>
  <c r="T34" i="4"/>
  <c r="T37" i="4" s="1"/>
  <c r="V34" i="4"/>
  <c r="V37" i="4" s="1"/>
  <c r="F35" i="4"/>
  <c r="H35" i="4"/>
  <c r="J35" i="4"/>
  <c r="L35" i="4"/>
  <c r="N35" i="4"/>
  <c r="P35" i="4"/>
  <c r="R35" i="4"/>
  <c r="T35" i="4"/>
  <c r="V35" i="4"/>
  <c r="G36" i="4"/>
  <c r="K36" i="4"/>
  <c r="O36" i="4"/>
  <c r="S36" i="4"/>
  <c r="E35" i="5"/>
  <c r="E34" i="5"/>
  <c r="E37" i="5" s="1"/>
  <c r="E36" i="5"/>
  <c r="G35" i="5"/>
  <c r="G34" i="5"/>
  <c r="G37" i="5" s="1"/>
  <c r="G36" i="5"/>
  <c r="I35" i="5"/>
  <c r="I34" i="5"/>
  <c r="I37" i="5" s="1"/>
  <c r="I36" i="5"/>
  <c r="K35" i="5"/>
  <c r="K34" i="5"/>
  <c r="K37" i="5" s="1"/>
  <c r="K36" i="5"/>
  <c r="M35" i="5"/>
  <c r="M34" i="5"/>
  <c r="M37" i="5" s="1"/>
  <c r="M36" i="5"/>
  <c r="O35" i="5"/>
  <c r="O34" i="5"/>
  <c r="O37" i="5" s="1"/>
  <c r="O36" i="5"/>
  <c r="Q35" i="5"/>
  <c r="Q34" i="5"/>
  <c r="Q37" i="5" s="1"/>
  <c r="Q36" i="5"/>
  <c r="S35" i="5"/>
  <c r="S34" i="5"/>
  <c r="S37" i="5" s="1"/>
  <c r="S36" i="5"/>
  <c r="U35" i="5"/>
  <c r="U34" i="5"/>
  <c r="U37" i="5" s="1"/>
  <c r="U36" i="5"/>
  <c r="G34" i="4"/>
  <c r="G37" i="4" s="1"/>
  <c r="I34" i="4"/>
  <c r="I37" i="4" s="1"/>
  <c r="K34" i="4"/>
  <c r="K37" i="4" s="1"/>
  <c r="M34" i="4"/>
  <c r="M37" i="4" s="1"/>
  <c r="O34" i="4"/>
  <c r="O37" i="4" s="1"/>
  <c r="Q34" i="4"/>
  <c r="Q37" i="4" s="1"/>
  <c r="S34" i="4"/>
  <c r="S37" i="4" s="1"/>
  <c r="U34" i="4"/>
  <c r="U37" i="4" s="1"/>
  <c r="I35" i="4"/>
  <c r="M35" i="4"/>
  <c r="Q35" i="4"/>
  <c r="U35" i="4"/>
  <c r="D36" i="5"/>
  <c r="D35" i="5"/>
  <c r="D34" i="5"/>
  <c r="D37" i="5" s="1"/>
  <c r="F36" i="5"/>
  <c r="F35" i="5"/>
  <c r="F34" i="5"/>
  <c r="F37" i="5" s="1"/>
  <c r="H36" i="5"/>
  <c r="H35" i="5"/>
  <c r="H34" i="5"/>
  <c r="H37" i="5" s="1"/>
  <c r="J36" i="5"/>
  <c r="J35" i="5"/>
  <c r="J34" i="5"/>
  <c r="J37" i="5" s="1"/>
  <c r="L36" i="5"/>
  <c r="L35" i="5"/>
  <c r="L34" i="5"/>
  <c r="L37" i="5" s="1"/>
  <c r="N36" i="5"/>
  <c r="N35" i="5"/>
  <c r="N34" i="5"/>
  <c r="N37" i="5" s="1"/>
  <c r="P36" i="5"/>
  <c r="P35" i="5"/>
  <c r="P34" i="5"/>
  <c r="P37" i="5" s="1"/>
  <c r="R36" i="5"/>
  <c r="R35" i="5"/>
  <c r="R34" i="5"/>
  <c r="R37" i="5" s="1"/>
  <c r="T36" i="5"/>
  <c r="T35" i="5"/>
  <c r="T34" i="5"/>
  <c r="T37" i="5" s="1"/>
  <c r="V36" i="5"/>
  <c r="V35" i="5"/>
  <c r="V34" i="5"/>
  <c r="V37" i="5" s="1"/>
</calcChain>
</file>

<file path=xl/comments1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sz val="9"/>
            <rFont val="宋体"/>
            <charset val="134"/>
          </rPr>
          <t xml:space="preserve">目前目标值是统一按照权重值的90%计算的，在本表格中已设置好。不过，也可以直接输入适合企业自身的标杆值。
</t>
        </r>
      </text>
    </comment>
  </commentList>
</comments>
</file>

<file path=xl/sharedStrings.xml><?xml version="1.0" encoding="utf-8"?>
<sst xmlns="http://schemas.openxmlformats.org/spreadsheetml/2006/main" count="160" uniqueCount="115">
  <si>
    <t xml:space="preserve">         人力资源管理实用工具——绩效考核</t>
  </si>
  <si>
    <t>部门或岗位绩效考核结果分析工具</t>
  </si>
  <si>
    <t>专业系统分析  特色图表呈现  自动生成结果</t>
  </si>
  <si>
    <t>专业！实践！深度！</t>
  </si>
  <si>
    <r>
      <rPr>
        <b/>
        <sz val="16"/>
        <rFont val="微软雅黑"/>
        <charset val="134"/>
      </rPr>
      <t>部门或岗位绩效考核结果系统分析</t>
    </r>
    <r>
      <rPr>
        <b/>
        <sz val="16"/>
        <color theme="9" tint="-0.249977111117893"/>
        <rFont val="微软雅黑"/>
        <charset val="134"/>
      </rPr>
      <t>（基础数据表）</t>
    </r>
  </si>
  <si>
    <r>
      <rPr>
        <sz val="12"/>
        <color theme="1"/>
        <rFont val="微软雅黑"/>
        <charset val="134"/>
      </rPr>
      <t>说明：本表格为本绩效分析系统工具的基础数据表。请先填好员工绩效考核基本信息（人数及分数为自动生成），然后设置好指标内容及其权重值（表格中以售后服务部为例，所列仅供参考）、评分等级标准，最后填入目标值以及评分值即可，其它数据为自动生成（包括均值、差距分析、达标率、合计、排名、等级等）。注：可以根据需要增减指标项目或者员工数量（自动分析表格中已经预留10行及10列），但要求填写规范，并</t>
    </r>
    <r>
      <rPr>
        <b/>
        <sz val="12"/>
        <color theme="1"/>
        <rFont val="微软雅黑"/>
        <charset val="134"/>
      </rPr>
      <t>注意添加行列的位置，以确保分析表格中设置的自动函数查询范围有效</t>
    </r>
    <r>
      <rPr>
        <sz val="12"/>
        <color theme="1"/>
        <rFont val="微软雅黑"/>
        <charset val="134"/>
      </rPr>
      <t>，详见表格右侧说明。另：表中与目标值对比分析的数值若为负数，自动以红色醒目提示，正值则显示为绿色。</t>
    </r>
  </si>
  <si>
    <t>部门/岗位名称</t>
  </si>
  <si>
    <t>部门经理</t>
  </si>
  <si>
    <t>人员数量</t>
  </si>
  <si>
    <t>考核周期</t>
  </si>
  <si>
    <t>总均分</t>
  </si>
  <si>
    <t>目标值</t>
  </si>
  <si>
    <t>达标率</t>
  </si>
  <si>
    <t>差距值</t>
  </si>
  <si>
    <t>售后服务部</t>
  </si>
  <si>
    <t>美人鱼</t>
  </si>
  <si>
    <t>指标类别</t>
  </si>
  <si>
    <t>权重值</t>
  </si>
  <si>
    <t>指标序号</t>
  </si>
  <si>
    <t>指标明细</t>
  </si>
  <si>
    <t>权重分值</t>
  </si>
  <si>
    <t>美人鱼1</t>
  </si>
  <si>
    <t>美人鱼2</t>
  </si>
  <si>
    <t>美人鱼3</t>
  </si>
  <si>
    <t>美人鱼4</t>
  </si>
  <si>
    <t>美人鱼5</t>
  </si>
  <si>
    <t>美人鱼6</t>
  </si>
  <si>
    <t>美人鱼7</t>
  </si>
  <si>
    <t>美人鱼8</t>
  </si>
  <si>
    <t>美人鱼9</t>
  </si>
  <si>
    <t>美人鱼10</t>
  </si>
  <si>
    <t>均值</t>
  </si>
  <si>
    <t>与目标值差距（超出）</t>
  </si>
  <si>
    <t>超出目标比例</t>
  </si>
  <si>
    <t>达标率排名</t>
  </si>
  <si>
    <t>目前标杆值/目标值是统一按照权重值的90%计算的，在本表格中已设置好。不过，也可以直接输入适合企业自身的标杆值。</t>
  </si>
  <si>
    <t>售后服务工作实施</t>
  </si>
  <si>
    <t>指标1</t>
  </si>
  <si>
    <t>订单处理及时性及准确性</t>
  </si>
  <si>
    <t>指标2</t>
  </si>
  <si>
    <t xml:space="preserve">客户回访数量及频率 </t>
  </si>
  <si>
    <t>指标3</t>
  </si>
  <si>
    <t>客户咨询、投诉处理及时性及有效性（投诉满意率）</t>
  </si>
  <si>
    <r>
      <rPr>
        <sz val="10"/>
        <color theme="0"/>
        <rFont val="宋体"/>
        <charset val="134"/>
      </rPr>
      <t>注：若需增添指标项目及相应的数据，请在此基础数据表格中间位置（即</t>
    </r>
    <r>
      <rPr>
        <sz val="10"/>
        <color theme="0"/>
        <rFont val="宋体"/>
        <charset val="134"/>
      </rPr>
      <t>7-20行之间）插入式添加行数并录入数据，以确保表格中设置的自动计计算公式查询范围有效，</t>
    </r>
    <r>
      <rPr>
        <b/>
        <sz val="10"/>
        <color theme="0"/>
        <rFont val="宋体"/>
        <charset val="134"/>
      </rPr>
      <t>建议在13行之上的位置添加</t>
    </r>
    <r>
      <rPr>
        <sz val="10"/>
        <color theme="0"/>
        <rFont val="宋体"/>
        <charset val="134"/>
      </rPr>
      <t>，以免影响评分等级标准单元格；若增添员工名单及数据，也请在G列与P列之间插入列并添加数据，</t>
    </r>
    <r>
      <rPr>
        <b/>
        <sz val="10"/>
        <color theme="0"/>
        <rFont val="宋体"/>
        <charset val="134"/>
      </rPr>
      <t>建议在P列与O列之间添加，以免影响其它单元格</t>
    </r>
    <r>
      <rPr>
        <sz val="10"/>
        <color theme="0"/>
        <rFont val="宋体"/>
        <charset val="134"/>
      </rPr>
      <t>。另：删除单元格时，请注意别影响其它数据单元格。</t>
    </r>
  </si>
  <si>
    <t>指标4</t>
  </si>
  <si>
    <t>售后维修服务跟踪及反馈</t>
  </si>
  <si>
    <t>指标5</t>
  </si>
  <si>
    <t>服务态度</t>
  </si>
  <si>
    <t>指标6</t>
  </si>
  <si>
    <t>工作总结与汇报</t>
  </si>
  <si>
    <t>售后服务目标实现</t>
  </si>
  <si>
    <t>指标7</t>
  </si>
  <si>
    <t>客户二次开发销售额目标达成率</t>
  </si>
  <si>
    <t>指标8</t>
  </si>
  <si>
    <t>客户二次开发成功率</t>
  </si>
  <si>
    <r>
      <rPr>
        <b/>
        <sz val="14"/>
        <color theme="0"/>
        <rFont val="微软雅黑"/>
        <charset val="134"/>
      </rPr>
      <t xml:space="preserve">最终评分等级标准设置                           </t>
    </r>
    <r>
      <rPr>
        <sz val="9"/>
        <color theme="0"/>
        <rFont val="宋体"/>
        <charset val="134"/>
      </rPr>
      <t>（可随意设置数值标准，只需要在黄色区域进行设置即可）</t>
    </r>
  </si>
  <si>
    <t>指标9</t>
  </si>
  <si>
    <t>重点客户流失量的控制</t>
  </si>
  <si>
    <t>指标10</t>
  </si>
  <si>
    <t>客户服务满意度</t>
  </si>
  <si>
    <t>区间数值（自动显示）</t>
  </si>
  <si>
    <t>标准值</t>
  </si>
  <si>
    <t>等级</t>
  </si>
  <si>
    <t>日常工作管理</t>
  </si>
  <si>
    <t>指标11</t>
  </si>
  <si>
    <t>销售数据信息管理</t>
  </si>
  <si>
    <t>E</t>
  </si>
  <si>
    <t>指标12</t>
  </si>
  <si>
    <t>其它日常工作</t>
  </si>
  <si>
    <t>D</t>
  </si>
  <si>
    <t>知识、技能与品质</t>
  </si>
  <si>
    <t>指标13</t>
  </si>
  <si>
    <t>知识与技能</t>
  </si>
  <si>
    <t>C</t>
  </si>
  <si>
    <t>指标14</t>
  </si>
  <si>
    <t>愿望与态度</t>
  </si>
  <si>
    <t>B</t>
  </si>
  <si>
    <t>合计</t>
  </si>
  <si>
    <t>A</t>
  </si>
  <si>
    <t>排名</t>
  </si>
  <si>
    <t>部门或岗位绩效指标（KPI）达标分析</t>
  </si>
  <si>
    <r>
      <rPr>
        <sz val="12"/>
        <color theme="1"/>
        <rFont val="微软雅黑"/>
        <charset val="134"/>
      </rPr>
      <t>说明：本工具为部门或者岗位KPI达标情况详细分析。具体分析包括两个方面：</t>
    </r>
    <r>
      <rPr>
        <b/>
        <sz val="12"/>
        <color theme="1"/>
        <rFont val="微软雅黑"/>
        <charset val="134"/>
      </rPr>
      <t>一是各项指标详细分析，即未达标指标项及已达标指标项明细；二是综合分析，即各指标类别与目标值对比分析及总体达标率</t>
    </r>
    <r>
      <rPr>
        <sz val="12"/>
        <color theme="1"/>
        <rFont val="微软雅黑"/>
        <charset val="134"/>
      </rPr>
      <t>。注：除了综合分析表中指标类别需要录入外，本表格中所有数据为自动生成，请不要随意改动本表格（包括不要增减行列）。尤其是部分没有数据或者显示出错的单元格，请不要删除或者更改，此为预留单元格，方便用户在基础数据表中添加数据。</t>
    </r>
  </si>
  <si>
    <t>部门/岗位绩效考核基本信息</t>
  </si>
  <si>
    <t>注：左侧绩效考核基本信息为自动生成，无需录入。数据来源：基础数据表。</t>
  </si>
  <si>
    <t>部门/岗位KPI指标项达标情况详细分析</t>
  </si>
  <si>
    <t>未达标指标明细</t>
  </si>
  <si>
    <t>已达标指标明细</t>
  </si>
  <si>
    <t>指标名称</t>
  </si>
  <si>
    <t>注：标杆值是公司设定的各项指标标杆值。目前标杆值是统一按照权重值的90%计算的，在基础数据表格中已设置好。不过，也可以在基础数据表中直接输入适合企业自身需要的标杆值。</t>
  </si>
  <si>
    <t>注：左侧表格中所有信息与数据为自动生成，其中无数据单元格请予以忽略，不要删除或者录入数据，更不要随意删除行数据。若有更多符合条件数据，这些单元格将自动显示相关数据。</t>
  </si>
  <si>
    <t>注：左侧最后9行单元格为预留的带自动函数的单元格，以用于在基础数据表增添考核指标项。如果数量不够，请选中带函数的数据单元格，向下拖动填充序列即可。</t>
  </si>
  <si>
    <t>注：若超出比例值超出了坐标轴值的范围，则有必要手工调整坐标轴值的最大值及最小值。</t>
  </si>
  <si>
    <t>综合分析（只需要录入指标类别名称）</t>
  </si>
  <si>
    <t>总体达标率</t>
  </si>
  <si>
    <t>注：表格中零值为预留单元格，请不要删除或者修改单元格中函数公式。输入指标类别名称，即会自动生成数据。（图表亦同）</t>
  </si>
  <si>
    <t>评分值</t>
  </si>
  <si>
    <t>与目标值差距</t>
  </si>
  <si>
    <t>总计</t>
  </si>
  <si>
    <t>部门或岗位员工绩效达标分析（依据KPI考核）</t>
  </si>
  <si>
    <r>
      <rPr>
        <sz val="14"/>
        <color theme="1"/>
        <rFont val="微软雅黑"/>
        <charset val="134"/>
      </rPr>
      <t>说明：本工具主要用于分析部门各位员工的KPI考核达标情况。具体分析结果有：</t>
    </r>
    <r>
      <rPr>
        <b/>
        <sz val="14"/>
        <color theme="1"/>
        <rFont val="微软雅黑"/>
        <charset val="134"/>
      </rPr>
      <t>已达标及未达标的人数、占比、名单及每位员工具体分数、排名、等级以及超出比例或者相差比例</t>
    </r>
    <r>
      <rPr>
        <sz val="14"/>
        <color theme="1"/>
        <rFont val="微软雅黑"/>
        <charset val="134"/>
      </rPr>
      <t>。表格及图表中的出错数据或空格单元格请不要删除或者改动，为预留自动生成数据的单元格。</t>
    </r>
  </si>
  <si>
    <t>超出目标值比例</t>
  </si>
  <si>
    <t>总体达标人数</t>
  </si>
  <si>
    <t>达标名单</t>
  </si>
  <si>
    <t>分数</t>
  </si>
  <si>
    <t>占比</t>
  </si>
  <si>
    <t>超出比例</t>
  </si>
  <si>
    <t>未达标人数</t>
  </si>
  <si>
    <t>未达标名单</t>
  </si>
  <si>
    <t>部门或岗位员工绩效横向比较分析</t>
  </si>
  <si>
    <t>说明：本工具主要用于比较分析部门内部员工之间的绩效差距情况（主要与总体均值对比分析）。具体分析结果有：超出均值及低于均值的人数、占比、名单及每位员工具体分数、排名、等级以及超出比例或者相差比例。表格及图表中的出错数据或空格单元格请不要删除或者改动，为预留自动生成数据的单元格。</t>
  </si>
  <si>
    <t>超出均值比例</t>
  </si>
  <si>
    <t>超出均值人数</t>
  </si>
  <si>
    <t>超均值名单</t>
  </si>
  <si>
    <t>低于均值人数</t>
  </si>
  <si>
    <t>低均值名单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</si>
</sst>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yyyy&quot;年&quot;m&quot;月&quot;;@"/>
    <numFmt numFmtId="179" formatCode="0.00_ "/>
    <numFmt numFmtId="180" formatCode="0_ "/>
  </numFmts>
  <fonts count="43" x14ac:knownFonts="1">
    <font>
      <sz val="11"/>
      <color theme="1"/>
      <name val="宋体"/>
      <charset val="134"/>
      <scheme val="minor"/>
    </font>
    <font>
      <b/>
      <sz val="18"/>
      <color theme="0"/>
      <name val="微软雅黑"/>
      <charset val="134"/>
    </font>
    <font>
      <b/>
      <sz val="16"/>
      <color rgb="FF0070C0"/>
      <name val="微软雅黑"/>
      <charset val="134"/>
    </font>
    <font>
      <sz val="14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6"/>
      <color theme="0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0"/>
      <color theme="0"/>
      <name val="宋体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b/>
      <sz val="20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name val="微软雅黑"/>
      <charset val="134"/>
    </font>
    <font>
      <sz val="11"/>
      <color theme="0"/>
      <name val="宋体"/>
      <charset val="134"/>
      <scheme val="minor"/>
    </font>
    <font>
      <b/>
      <sz val="16"/>
      <name val="微软雅黑"/>
      <charset val="134"/>
    </font>
    <font>
      <b/>
      <sz val="14"/>
      <color theme="1"/>
      <name val="微软雅黑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20"/>
      <color theme="1" tint="0.499984740745262"/>
      <name val="微软雅黑"/>
      <charset val="134"/>
    </font>
    <font>
      <b/>
      <sz val="42"/>
      <color theme="0" tint="-4.9989318521683403E-2"/>
      <name val="微软雅黑"/>
      <charset val="134"/>
    </font>
    <font>
      <b/>
      <sz val="18"/>
      <color rgb="FFFFFF00"/>
      <name val="微软雅黑"/>
      <charset val="134"/>
    </font>
    <font>
      <b/>
      <sz val="14"/>
      <color theme="2"/>
      <name val="微软雅黑"/>
      <charset val="134"/>
    </font>
    <font>
      <b/>
      <sz val="10"/>
      <color theme="1" tint="0.34998626667073579"/>
      <name val="微软雅黑"/>
      <charset val="134"/>
    </font>
    <font>
      <b/>
      <sz val="16"/>
      <color theme="9" tint="-0.249977111117893"/>
      <name val="微软雅黑"/>
      <charset val="134"/>
    </font>
    <font>
      <sz val="10"/>
      <color theme="0"/>
      <name val="宋体"/>
      <charset val="134"/>
    </font>
    <font>
      <b/>
      <sz val="10"/>
      <color theme="0"/>
      <name val="宋体"/>
      <charset val="134"/>
    </font>
    <font>
      <sz val="9"/>
      <color theme="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8" tint="-0.249977111117893"/>
      </patternFill>
    </fill>
  </fills>
  <borders count="3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theme="2" tint="-0.749961851863155"/>
      </right>
      <top style="medium">
        <color auto="1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medium">
        <color auto="1"/>
      </top>
      <bottom style="thin">
        <color theme="2" tint="-0.749961851863155"/>
      </bottom>
      <diagonal/>
    </border>
    <border>
      <left style="medium">
        <color auto="1"/>
      </left>
      <right style="thin">
        <color theme="2" tint="-0.749961851863155"/>
      </right>
      <top style="thin">
        <color theme="2" tint="-0.749961851863155"/>
      </top>
      <bottom style="medium">
        <color auto="1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medium">
        <color auto="1"/>
      </right>
      <top style="medium">
        <color auto="1"/>
      </top>
      <bottom style="thin">
        <color theme="2" tint="-0.749961851863155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theme="2" tint="-0.749961851863155"/>
      </bottom>
      <diagonal style="thin">
        <color auto="1"/>
      </diagonal>
    </border>
    <border diagonalDown="1"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 style="thin">
        <color theme="2" tint="-0.749961851863155"/>
      </diagonal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7" borderId="0" xfId="0" applyFill="1">
      <alignment vertical="center"/>
    </xf>
    <xf numFmtId="0" fontId="4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4" borderId="0" xfId="0" applyFont="1" applyFill="1">
      <alignment vertical="center"/>
    </xf>
    <xf numFmtId="0" fontId="6" fillId="7" borderId="0" xfId="0" applyFont="1" applyFill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179" fontId="11" fillId="6" borderId="1" xfId="0" applyNumberFormat="1" applyFont="1" applyFill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/>
    </xf>
    <xf numFmtId="179" fontId="16" fillId="18" borderId="1" xfId="0" applyNumberFormat="1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vertical="center" wrapText="1"/>
    </xf>
    <xf numFmtId="10" fontId="5" fillId="18" borderId="3" xfId="0" applyNumberFormat="1" applyFont="1" applyFill="1" applyBorder="1" applyAlignment="1">
      <alignment horizontal="center" vertical="center"/>
    </xf>
    <xf numFmtId="180" fontId="5" fillId="18" borderId="3" xfId="0" applyNumberFormat="1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vertical="center" wrapText="1"/>
    </xf>
    <xf numFmtId="10" fontId="5" fillId="19" borderId="1" xfId="0" applyNumberFormat="1" applyFont="1" applyFill="1" applyBorder="1" applyAlignment="1">
      <alignment horizontal="center" vertical="center"/>
    </xf>
    <xf numFmtId="180" fontId="5" fillId="19" borderId="1" xfId="0" applyNumberFormat="1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5" fillId="6" borderId="1" xfId="0" applyNumberFormat="1" applyFont="1" applyFill="1" applyBorder="1" applyAlignment="1">
      <alignment horizontal="center" vertical="center"/>
    </xf>
    <xf numFmtId="10" fontId="5" fillId="12" borderId="1" xfId="0" applyNumberFormat="1" applyFont="1" applyFill="1" applyBorder="1" applyAlignment="1">
      <alignment horizontal="center" vertical="center"/>
    </xf>
    <xf numFmtId="179" fontId="5" fillId="12" borderId="1" xfId="0" applyNumberFormat="1" applyFont="1" applyFill="1" applyBorder="1" applyAlignment="1">
      <alignment horizontal="center" vertical="center"/>
    </xf>
    <xf numFmtId="10" fontId="17" fillId="16" borderId="1" xfId="0" applyNumberFormat="1" applyFont="1" applyFill="1" applyBorder="1" applyAlignment="1">
      <alignment horizontal="center" vertical="center"/>
    </xf>
    <xf numFmtId="179" fontId="17" fillId="16" borderId="1" xfId="0" applyNumberFormat="1" applyFont="1" applyFill="1" applyBorder="1" applyAlignment="1">
      <alignment horizontal="center" vertical="center"/>
    </xf>
    <xf numFmtId="179" fontId="21" fillId="0" borderId="1" xfId="0" applyNumberFormat="1" applyFont="1" applyBorder="1" applyAlignment="1">
      <alignment horizontal="center" vertical="center"/>
    </xf>
    <xf numFmtId="0" fontId="1" fillId="7" borderId="0" xfId="0" applyFont="1" applyFill="1" applyAlignment="1" applyProtection="1">
      <alignment vertical="center" wrapText="1"/>
    </xf>
    <xf numFmtId="0" fontId="22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top" wrapText="1"/>
    </xf>
    <xf numFmtId="0" fontId="10" fillId="7" borderId="0" xfId="0" applyFont="1" applyFill="1" applyAlignment="1">
      <alignment vertical="center"/>
    </xf>
    <xf numFmtId="0" fontId="23" fillId="7" borderId="0" xfId="0" applyFont="1" applyFill="1" applyAlignment="1">
      <alignment vertical="center" wrapText="1"/>
    </xf>
    <xf numFmtId="0" fontId="23" fillId="7" borderId="11" xfId="0" applyFont="1" applyFill="1" applyBorder="1" applyAlignment="1">
      <alignment vertical="center" wrapText="1"/>
    </xf>
    <xf numFmtId="0" fontId="23" fillId="7" borderId="0" xfId="0" applyFont="1" applyFill="1" applyBorder="1" applyAlignment="1">
      <alignment horizontal="left" vertical="top" wrapText="1"/>
    </xf>
    <xf numFmtId="0" fontId="15" fillId="7" borderId="0" xfId="0" applyFont="1" applyFill="1" applyAlignment="1">
      <alignment vertical="center" wrapText="1"/>
    </xf>
    <xf numFmtId="10" fontId="5" fillId="7" borderId="0" xfId="0" applyNumberFormat="1" applyFont="1" applyFill="1" applyAlignment="1">
      <alignment horizontal="left" vertical="center"/>
    </xf>
    <xf numFmtId="0" fontId="23" fillId="0" borderId="0" xfId="0" applyFont="1">
      <alignment vertical="center"/>
    </xf>
    <xf numFmtId="0" fontId="6" fillId="23" borderId="13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/>
    </xf>
    <xf numFmtId="0" fontId="6" fillId="21" borderId="16" xfId="0" applyFont="1" applyFill="1" applyBorder="1" applyAlignment="1">
      <alignment horizontal="center" vertical="center" wrapText="1"/>
    </xf>
    <xf numFmtId="0" fontId="6" fillId="21" borderId="17" xfId="0" applyFont="1" applyFill="1" applyBorder="1" applyAlignment="1">
      <alignment horizontal="center" vertical="center" wrapText="1"/>
    </xf>
    <xf numFmtId="0" fontId="6" fillId="21" borderId="18" xfId="0" applyFont="1" applyFill="1" applyBorder="1" applyAlignment="1">
      <alignment horizontal="center" vertical="center" wrapText="1"/>
    </xf>
    <xf numFmtId="0" fontId="6" fillId="17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28" fillId="12" borderId="17" xfId="0" applyFont="1" applyFill="1" applyBorder="1" applyAlignment="1">
      <alignment horizontal="left" vertical="center" wrapText="1"/>
    </xf>
    <xf numFmtId="9" fontId="29" fillId="12" borderId="21" xfId="0" applyNumberFormat="1" applyFont="1" applyFill="1" applyBorder="1" applyAlignment="1">
      <alignment horizontal="center" vertical="center"/>
    </xf>
    <xf numFmtId="179" fontId="5" fillId="0" borderId="21" xfId="0" applyNumberFormat="1" applyFont="1" applyBorder="1" applyAlignment="1">
      <alignment horizontal="center" vertical="center"/>
    </xf>
    <xf numFmtId="179" fontId="29" fillId="24" borderId="22" xfId="0" applyNumberFormat="1" applyFont="1" applyFill="1" applyBorder="1" applyAlignment="1">
      <alignment horizontal="center" vertical="center"/>
    </xf>
    <xf numFmtId="9" fontId="29" fillId="12" borderId="21" xfId="0" applyNumberFormat="1" applyFont="1" applyFill="1" applyBorder="1" applyAlignment="1">
      <alignment horizontal="center" vertical="center" wrapText="1"/>
    </xf>
    <xf numFmtId="179" fontId="29" fillId="24" borderId="22" xfId="0" applyNumberFormat="1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left" vertical="center" wrapText="1"/>
    </xf>
    <xf numFmtId="0" fontId="28" fillId="12" borderId="21" xfId="0" applyFont="1" applyFill="1" applyBorder="1" applyAlignment="1">
      <alignment horizontal="left" vertical="center" wrapText="1"/>
    </xf>
    <xf numFmtId="9" fontId="30" fillId="16" borderId="20" xfId="0" applyNumberFormat="1" applyFont="1" applyFill="1" applyBorder="1" applyAlignment="1">
      <alignment horizontal="center" vertical="center"/>
    </xf>
    <xf numFmtId="179" fontId="30" fillId="16" borderId="20" xfId="0" applyNumberFormat="1" applyFont="1" applyFill="1" applyBorder="1" applyAlignment="1">
      <alignment horizontal="center" vertical="center"/>
    </xf>
    <xf numFmtId="179" fontId="30" fillId="16" borderId="27" xfId="0" applyNumberFormat="1" applyFont="1" applyFill="1" applyBorder="1" applyAlignment="1">
      <alignment horizontal="center" vertical="center"/>
    </xf>
    <xf numFmtId="0" fontId="30" fillId="6" borderId="28" xfId="0" applyFont="1" applyFill="1" applyBorder="1" applyAlignment="1">
      <alignment vertical="center"/>
    </xf>
    <xf numFmtId="0" fontId="30" fillId="6" borderId="29" xfId="0" applyFont="1" applyFill="1" applyBorder="1" applyAlignment="1">
      <alignment vertical="center"/>
    </xf>
    <xf numFmtId="0" fontId="30" fillId="6" borderId="30" xfId="0" applyFont="1" applyFill="1" applyBorder="1" applyAlignment="1">
      <alignment horizontal="center" vertical="center"/>
    </xf>
    <xf numFmtId="0" fontId="30" fillId="6" borderId="3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3" fillId="7" borderId="0" xfId="0" applyFont="1" applyFill="1">
      <alignment vertical="center"/>
    </xf>
    <xf numFmtId="0" fontId="1" fillId="7" borderId="0" xfId="0" applyFont="1" applyFill="1" applyAlignment="1" applyProtection="1">
      <alignment vertical="center"/>
    </xf>
    <xf numFmtId="0" fontId="6" fillId="7" borderId="0" xfId="0" applyFont="1" applyFill="1" applyBorder="1" applyAlignment="1">
      <alignment horizontal="center" vertical="center" wrapText="1"/>
    </xf>
    <xf numFmtId="57" fontId="26" fillId="7" borderId="33" xfId="0" applyNumberFormat="1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 wrapText="1"/>
    </xf>
    <xf numFmtId="0" fontId="6" fillId="25" borderId="21" xfId="0" applyFont="1" applyFill="1" applyBorder="1" applyAlignment="1">
      <alignment horizontal="center" vertical="center" wrapText="1"/>
    </xf>
    <xf numFmtId="0" fontId="6" fillId="21" borderId="34" xfId="0" applyFont="1" applyFill="1" applyBorder="1" applyAlignment="1">
      <alignment horizontal="center" vertical="center" wrapText="1"/>
    </xf>
    <xf numFmtId="0" fontId="6" fillId="21" borderId="21" xfId="0" applyFont="1" applyFill="1" applyBorder="1" applyAlignment="1">
      <alignment horizontal="center" vertical="center" wrapText="1"/>
    </xf>
    <xf numFmtId="0" fontId="6" fillId="21" borderId="35" xfId="0" applyFont="1" applyFill="1" applyBorder="1" applyAlignment="1">
      <alignment horizontal="center" vertical="center" wrapText="1"/>
    </xf>
    <xf numFmtId="179" fontId="31" fillId="26" borderId="22" xfId="0" applyNumberFormat="1" applyFont="1" applyFill="1" applyBorder="1" applyAlignment="1">
      <alignment horizontal="center" vertical="center"/>
    </xf>
    <xf numFmtId="179" fontId="5" fillId="0" borderId="19" xfId="0" applyNumberFormat="1" applyFont="1" applyBorder="1" applyAlignment="1">
      <alignment horizontal="center" vertical="center"/>
    </xf>
    <xf numFmtId="10" fontId="5" fillId="5" borderId="21" xfId="0" applyNumberFormat="1" applyFont="1" applyFill="1" applyBorder="1" applyAlignment="1">
      <alignment horizontal="center" vertical="center"/>
    </xf>
    <xf numFmtId="180" fontId="5" fillId="5" borderId="35" xfId="0" applyNumberFormat="1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vertical="top" wrapText="1"/>
    </xf>
    <xf numFmtId="0" fontId="15" fillId="7" borderId="0" xfId="0" applyFont="1" applyFill="1" applyBorder="1" applyAlignment="1">
      <alignment vertical="top" wrapText="1"/>
    </xf>
    <xf numFmtId="0" fontId="31" fillId="2" borderId="0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/>
    </xf>
    <xf numFmtId="0" fontId="5" fillId="29" borderId="1" xfId="0" applyFont="1" applyFill="1" applyBorder="1" applyAlignment="1">
      <alignment horizontal="center" vertical="center"/>
    </xf>
    <xf numFmtId="179" fontId="6" fillId="25" borderId="27" xfId="0" applyNumberFormat="1" applyFont="1" applyFill="1" applyBorder="1" applyAlignment="1">
      <alignment horizontal="center" vertical="center"/>
    </xf>
    <xf numFmtId="179" fontId="30" fillId="16" borderId="36" xfId="0" applyNumberFormat="1" applyFont="1" applyFill="1" applyBorder="1" applyAlignment="1">
      <alignment horizontal="center" vertical="center"/>
    </xf>
    <xf numFmtId="10" fontId="30" fillId="16" borderId="20" xfId="0" applyNumberFormat="1" applyFont="1" applyFill="1" applyBorder="1" applyAlignment="1">
      <alignment horizontal="center" vertical="center"/>
    </xf>
    <xf numFmtId="10" fontId="30" fillId="16" borderId="37" xfId="0" applyNumberFormat="1" applyFont="1" applyFill="1" applyBorder="1" applyAlignment="1">
      <alignment horizontal="center" vertical="center"/>
    </xf>
    <xf numFmtId="0" fontId="30" fillId="6" borderId="38" xfId="0" applyFont="1" applyFill="1" applyBorder="1">
      <alignment vertical="center"/>
    </xf>
    <xf numFmtId="0" fontId="0" fillId="6" borderId="38" xfId="0" applyFill="1" applyBorder="1">
      <alignment vertical="center"/>
    </xf>
    <xf numFmtId="0" fontId="31" fillId="13" borderId="0" xfId="0" applyFont="1" applyFill="1" applyBorder="1" applyAlignment="1">
      <alignment horizontal="center" vertical="center"/>
    </xf>
    <xf numFmtId="0" fontId="0" fillId="30" borderId="0" xfId="0" applyNumberFormat="1" applyFill="1">
      <alignment vertical="center"/>
    </xf>
    <xf numFmtId="0" fontId="0" fillId="3" borderId="0" xfId="0" applyFill="1">
      <alignment vertical="center"/>
    </xf>
    <xf numFmtId="0" fontId="32" fillId="3" borderId="0" xfId="0" applyFont="1" applyFill="1" applyAlignment="1" applyProtection="1">
      <alignment horizontal="left" vertical="center"/>
    </xf>
    <xf numFmtId="0" fontId="34" fillId="30" borderId="0" xfId="0" applyNumberFormat="1" applyFont="1" applyFill="1" applyAlignment="1">
      <alignment horizontal="center" vertical="center"/>
    </xf>
    <xf numFmtId="0" fontId="35" fillId="30" borderId="0" xfId="0" applyNumberFormat="1" applyFont="1" applyFill="1" applyAlignment="1">
      <alignment horizontal="center" vertical="center"/>
    </xf>
    <xf numFmtId="0" fontId="36" fillId="12" borderId="0" xfId="0" applyFont="1" applyFill="1" applyAlignment="1" applyProtection="1">
      <alignment horizontal="center" vertical="center"/>
    </xf>
    <xf numFmtId="0" fontId="1" fillId="12" borderId="0" xfId="0" applyFont="1" applyFill="1" applyAlignment="1" applyProtection="1">
      <alignment horizontal="center" vertical="center"/>
    </xf>
    <xf numFmtId="0" fontId="33" fillId="30" borderId="0" xfId="0" applyNumberFormat="1" applyFont="1" applyFill="1" applyAlignment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top" wrapText="1"/>
    </xf>
    <xf numFmtId="0" fontId="6" fillId="23" borderId="12" xfId="0" applyFont="1" applyFill="1" applyBorder="1" applyAlignment="1">
      <alignment horizontal="center" vertical="center" wrapText="1"/>
    </xf>
    <xf numFmtId="0" fontId="6" fillId="23" borderId="13" xfId="0" applyFont="1" applyFill="1" applyBorder="1" applyAlignment="1">
      <alignment horizontal="center" vertical="center" wrapText="1"/>
    </xf>
    <xf numFmtId="0" fontId="6" fillId="23" borderId="32" xfId="0" applyFont="1" applyFill="1" applyBorder="1" applyAlignment="1">
      <alignment horizontal="center" vertical="center" wrapText="1"/>
    </xf>
    <xf numFmtId="0" fontId="25" fillId="6" borderId="14" xfId="0" applyFont="1" applyFill="1" applyBorder="1" applyAlignment="1">
      <alignment horizontal="center" vertical="center" wrapText="1"/>
    </xf>
    <xf numFmtId="0" fontId="25" fillId="6" borderId="1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57" fontId="26" fillId="6" borderId="15" xfId="0" applyNumberFormat="1" applyFont="1" applyFill="1" applyBorder="1" applyAlignment="1">
      <alignment horizontal="center" vertical="center"/>
    </xf>
    <xf numFmtId="179" fontId="27" fillId="6" borderId="15" xfId="0" applyNumberFormat="1" applyFont="1" applyFill="1" applyBorder="1" applyAlignment="1">
      <alignment horizontal="center" vertical="center"/>
    </xf>
    <xf numFmtId="179" fontId="26" fillId="6" borderId="15" xfId="0" applyNumberFormat="1" applyFont="1" applyFill="1" applyBorder="1" applyAlignment="1">
      <alignment horizontal="center" vertical="center"/>
    </xf>
    <xf numFmtId="10" fontId="26" fillId="6" borderId="15" xfId="0" applyNumberFormat="1" applyFont="1" applyFill="1" applyBorder="1" applyAlignment="1">
      <alignment horizontal="center" vertical="center"/>
    </xf>
    <xf numFmtId="0" fontId="31" fillId="13" borderId="8" xfId="0" applyFont="1" applyFill="1" applyBorder="1" applyAlignment="1">
      <alignment horizontal="center" vertical="center" wrapText="1"/>
    </xf>
    <xf numFmtId="0" fontId="31" fillId="13" borderId="0" xfId="0" applyFont="1" applyFill="1" applyBorder="1" applyAlignment="1">
      <alignment horizontal="center" vertical="center" wrapText="1"/>
    </xf>
    <xf numFmtId="0" fontId="30" fillId="16" borderId="24" xfId="0" applyFont="1" applyFill="1" applyBorder="1" applyAlignment="1">
      <alignment horizontal="center" vertical="center"/>
    </xf>
    <xf numFmtId="0" fontId="30" fillId="16" borderId="25" xfId="0" applyFont="1" applyFill="1" applyBorder="1" applyAlignment="1">
      <alignment horizontal="center" vertical="center"/>
    </xf>
    <xf numFmtId="0" fontId="30" fillId="16" borderId="26" xfId="0" applyFont="1" applyFill="1" applyBorder="1" applyAlignment="1">
      <alignment horizontal="center" vertical="center"/>
    </xf>
    <xf numFmtId="9" fontId="5" fillId="6" borderId="20" xfId="0" applyNumberFormat="1" applyFont="1" applyFill="1" applyBorder="1" applyAlignment="1">
      <alignment horizontal="center" vertical="center"/>
    </xf>
    <xf numFmtId="9" fontId="5" fillId="6" borderId="23" xfId="0" applyNumberFormat="1" applyFont="1" applyFill="1" applyBorder="1" applyAlignment="1">
      <alignment horizontal="center" vertical="center"/>
    </xf>
    <xf numFmtId="9" fontId="5" fillId="6" borderId="18" xfId="0" applyNumberFormat="1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9" fontId="5" fillId="6" borderId="2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15" fillId="7" borderId="8" xfId="0" applyFont="1" applyFill="1" applyBorder="1" applyAlignment="1">
      <alignment horizontal="left" vertical="top" wrapText="1"/>
    </xf>
    <xf numFmtId="0" fontId="15" fillId="7" borderId="0" xfId="0" applyFont="1" applyFill="1" applyBorder="1" applyAlignment="1">
      <alignment horizontal="left" vertical="top" wrapText="1"/>
    </xf>
    <xf numFmtId="0" fontId="14" fillId="27" borderId="8" xfId="0" applyFont="1" applyFill="1" applyBorder="1" applyAlignment="1">
      <alignment horizontal="center" vertical="center" wrapText="1"/>
    </xf>
    <xf numFmtId="0" fontId="14" fillId="27" borderId="0" xfId="0" applyFont="1" applyFill="1" applyBorder="1" applyAlignment="1">
      <alignment horizontal="center" vertical="center" wrapText="1"/>
    </xf>
    <xf numFmtId="0" fontId="15" fillId="15" borderId="8" xfId="0" applyFont="1" applyFill="1" applyBorder="1" applyAlignment="1">
      <alignment horizontal="left" vertical="top" wrapText="1"/>
    </xf>
    <xf numFmtId="0" fontId="15" fillId="15" borderId="0" xfId="0" applyFont="1" applyFill="1" applyBorder="1" applyAlignment="1">
      <alignment horizontal="left" vertical="top" wrapText="1"/>
    </xf>
    <xf numFmtId="0" fontId="1" fillId="2" borderId="0" xfId="0" applyFont="1" applyFill="1" applyAlignment="1" applyProtection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  <xf numFmtId="179" fontId="11" fillId="6" borderId="3" xfId="0" applyNumberFormat="1" applyFont="1" applyFill="1" applyBorder="1" applyAlignment="1">
      <alignment horizontal="center" vertical="center"/>
    </xf>
    <xf numFmtId="179" fontId="11" fillId="6" borderId="4" xfId="0" applyNumberFormat="1" applyFont="1" applyFill="1" applyBorder="1" applyAlignment="1">
      <alignment horizontal="center" vertical="center"/>
    </xf>
    <xf numFmtId="178" fontId="13" fillId="0" borderId="3" xfId="0" applyNumberFormat="1" applyFont="1" applyBorder="1" applyAlignment="1">
      <alignment horizontal="center" vertical="center"/>
    </xf>
    <xf numFmtId="178" fontId="13" fillId="0" borderId="4" xfId="0" applyNumberFormat="1" applyFont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179" fontId="14" fillId="16" borderId="3" xfId="0" applyNumberFormat="1" applyFont="1" applyFill="1" applyBorder="1" applyAlignment="1">
      <alignment horizontal="center" vertical="center" wrapText="1"/>
    </xf>
    <xf numFmtId="179" fontId="14" fillId="16" borderId="6" xfId="0" applyNumberFormat="1" applyFont="1" applyFill="1" applyBorder="1" applyAlignment="1">
      <alignment horizontal="center" vertical="center" wrapText="1"/>
    </xf>
    <xf numFmtId="179" fontId="14" fillId="16" borderId="7" xfId="0" applyNumberFormat="1" applyFont="1" applyFill="1" applyBorder="1" applyAlignment="1">
      <alignment horizontal="center" vertical="center" wrapText="1"/>
    </xf>
    <xf numFmtId="0" fontId="14" fillId="17" borderId="8" xfId="0" applyFont="1" applyFill="1" applyBorder="1" applyAlignment="1">
      <alignment horizontal="center" vertical="center"/>
    </xf>
    <xf numFmtId="0" fontId="14" fillId="17" borderId="0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0" fillId="20" borderId="0" xfId="0" applyFont="1" applyFill="1" applyAlignment="1">
      <alignment horizontal="center" vertical="center"/>
    </xf>
    <xf numFmtId="0" fontId="6" fillId="21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19" fillId="12" borderId="4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3" fillId="7" borderId="0" xfId="0" applyFont="1" applyFill="1" applyBorder="1" applyAlignment="1">
      <alignment horizontal="left" vertical="top" wrapText="1"/>
    </xf>
    <xf numFmtId="0" fontId="15" fillId="7" borderId="0" xfId="0" applyFont="1" applyFill="1" applyAlignment="1">
      <alignment horizontal="left" vertical="center" wrapText="1"/>
    </xf>
    <xf numFmtId="10" fontId="18" fillId="22" borderId="11" xfId="0" applyNumberFormat="1" applyFont="1" applyFill="1" applyBorder="1" applyAlignment="1">
      <alignment horizontal="center" vertical="center"/>
    </xf>
    <xf numFmtId="10" fontId="18" fillId="22" borderId="0" xfId="0" applyNumberFormat="1" applyFont="1" applyFill="1" applyBorder="1" applyAlignment="1">
      <alignment horizontal="center" vertical="center"/>
    </xf>
    <xf numFmtId="0" fontId="15" fillId="7" borderId="0" xfId="0" applyFont="1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9" fontId="8" fillId="1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b/>
        <i val="0"/>
        <color rgb="FF006100"/>
      </font>
      <fill>
        <patternFill patternType="solid">
          <bgColor rgb="FFC6EFCE"/>
        </patternFill>
      </fill>
    </dxf>
    <dxf>
      <font>
        <b/>
        <i val="0"/>
        <color rgb="FF006100"/>
      </font>
      <fill>
        <patternFill patternType="solid">
          <bgColor rgb="FFC6EFCE"/>
        </patternFill>
      </fill>
    </dxf>
    <dxf>
      <font>
        <b/>
        <i val="0"/>
        <color rgb="FFFF0000"/>
      </font>
      <fill>
        <patternFill patternType="solid">
          <bgColor theme="5" tint="0.79995117038483843"/>
        </patternFill>
      </fill>
    </dxf>
    <dxf>
      <font>
        <b/>
        <i val="0"/>
        <color rgb="FF006100"/>
      </font>
      <fill>
        <patternFill patternType="solid">
          <bgColor rgb="FFC6EFCE"/>
        </patternFill>
      </fill>
    </dxf>
  </dxfs>
  <tableStyles count="0" defaultTableStyle="Table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绩效考核基础数据表!$F$6</c:f>
              <c:strCache>
                <c:ptCount val="1"/>
                <c:pt idx="0">
                  <c:v>目标值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dk1">
                  <a:alpha val="63000"/>
                </a:schemeClr>
              </a:outerShdw>
            </a:effectLst>
          </c:spPr>
          <c:invertIfNegative val="0"/>
          <c:cat>
            <c:strRef>
              <c:f>绩效考核基础数据表!$C$7:$C$20</c:f>
              <c:strCache>
                <c:ptCount val="14"/>
                <c:pt idx="0">
                  <c:v>指标1</c:v>
                </c:pt>
                <c:pt idx="1">
                  <c:v>指标2</c:v>
                </c:pt>
                <c:pt idx="2">
                  <c:v>指标3</c:v>
                </c:pt>
                <c:pt idx="3">
                  <c:v>指标4</c:v>
                </c:pt>
                <c:pt idx="4">
                  <c:v>指标5</c:v>
                </c:pt>
                <c:pt idx="5">
                  <c:v>指标6</c:v>
                </c:pt>
                <c:pt idx="6">
                  <c:v>指标7</c:v>
                </c:pt>
                <c:pt idx="7">
                  <c:v>指标8</c:v>
                </c:pt>
                <c:pt idx="8">
                  <c:v>指标9</c:v>
                </c:pt>
                <c:pt idx="9">
                  <c:v>指标10</c:v>
                </c:pt>
                <c:pt idx="10">
                  <c:v>指标11</c:v>
                </c:pt>
                <c:pt idx="11">
                  <c:v>指标12</c:v>
                </c:pt>
                <c:pt idx="12">
                  <c:v>指标13</c:v>
                </c:pt>
                <c:pt idx="13">
                  <c:v>指标14</c:v>
                </c:pt>
              </c:strCache>
            </c:strRef>
          </c:cat>
          <c:val>
            <c:numRef>
              <c:f>绩效考核基础数据表!$F$7:$F$20</c:f>
              <c:numCache>
                <c:formatCode>0.00_ </c:formatCode>
                <c:ptCount val="14"/>
                <c:pt idx="0">
                  <c:v>4.5</c:v>
                </c:pt>
                <c:pt idx="1">
                  <c:v>9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9</c:v>
                </c:pt>
                <c:pt idx="7">
                  <c:v>4.5</c:v>
                </c:pt>
                <c:pt idx="8">
                  <c:v>9</c:v>
                </c:pt>
                <c:pt idx="9">
                  <c:v>13.5</c:v>
                </c:pt>
                <c:pt idx="10">
                  <c:v>4.5</c:v>
                </c:pt>
                <c:pt idx="11">
                  <c:v>4.5</c:v>
                </c:pt>
                <c:pt idx="12">
                  <c:v>9</c:v>
                </c:pt>
                <c:pt idx="1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7348992"/>
        <c:axId val="117363072"/>
      </c:barChart>
      <c:lineChart>
        <c:grouping val="standard"/>
        <c:varyColors val="0"/>
        <c:ser>
          <c:idx val="1"/>
          <c:order val="1"/>
          <c:tx>
            <c:strRef>
              <c:f>绩效考核基础数据表!$Q$6</c:f>
              <c:strCache>
                <c:ptCount val="1"/>
                <c:pt idx="0">
                  <c:v>均值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  <a:effectLst/>
          </c:spPr>
          <c:marker>
            <c:symbol val="dash"/>
            <c:size val="18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cat>
            <c:strRef>
              <c:f>绩效考核基础数据表!$C$7:$C$20</c:f>
              <c:strCache>
                <c:ptCount val="14"/>
                <c:pt idx="0">
                  <c:v>指标1</c:v>
                </c:pt>
                <c:pt idx="1">
                  <c:v>指标2</c:v>
                </c:pt>
                <c:pt idx="2">
                  <c:v>指标3</c:v>
                </c:pt>
                <c:pt idx="3">
                  <c:v>指标4</c:v>
                </c:pt>
                <c:pt idx="4">
                  <c:v>指标5</c:v>
                </c:pt>
                <c:pt idx="5">
                  <c:v>指标6</c:v>
                </c:pt>
                <c:pt idx="6">
                  <c:v>指标7</c:v>
                </c:pt>
                <c:pt idx="7">
                  <c:v>指标8</c:v>
                </c:pt>
                <c:pt idx="8">
                  <c:v>指标9</c:v>
                </c:pt>
                <c:pt idx="9">
                  <c:v>指标10</c:v>
                </c:pt>
                <c:pt idx="10">
                  <c:v>指标11</c:v>
                </c:pt>
                <c:pt idx="11">
                  <c:v>指标12</c:v>
                </c:pt>
                <c:pt idx="12">
                  <c:v>指标13</c:v>
                </c:pt>
                <c:pt idx="13">
                  <c:v>指标14</c:v>
                </c:pt>
              </c:strCache>
            </c:strRef>
          </c:cat>
          <c:val>
            <c:numRef>
              <c:f>绩效考核基础数据表!$Q$7:$Q$20</c:f>
              <c:numCache>
                <c:formatCode>0.00_ </c:formatCode>
                <c:ptCount val="14"/>
                <c:pt idx="0">
                  <c:v>3.8</c:v>
                </c:pt>
                <c:pt idx="1">
                  <c:v>9.48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4.8</c:v>
                </c:pt>
                <c:pt idx="6">
                  <c:v>7.1</c:v>
                </c:pt>
                <c:pt idx="7">
                  <c:v>4.9000000000000004</c:v>
                </c:pt>
                <c:pt idx="8">
                  <c:v>9.01</c:v>
                </c:pt>
                <c:pt idx="9">
                  <c:v>10.8</c:v>
                </c:pt>
                <c:pt idx="10">
                  <c:v>4.7</c:v>
                </c:pt>
                <c:pt idx="11">
                  <c:v>3.8</c:v>
                </c:pt>
                <c:pt idx="12">
                  <c:v>7.3</c:v>
                </c:pt>
                <c:pt idx="13">
                  <c:v>4.9000000000000004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48992"/>
        <c:axId val="117363072"/>
      </c:lineChart>
      <c:lineChart>
        <c:grouping val="standard"/>
        <c:varyColors val="0"/>
        <c:ser>
          <c:idx val="2"/>
          <c:order val="2"/>
          <c:tx>
            <c:strRef>
              <c:f>绩效考核基础数据表!$S$6</c:f>
              <c:strCache>
                <c:ptCount val="1"/>
                <c:pt idx="0">
                  <c:v>超出目标比例</c:v>
                </c:pt>
              </c:strCache>
            </c:strRef>
          </c:tx>
          <c:spPr>
            <a:ln w="4762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9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lt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绩效考核基础数据表!$C$7:$C$20</c:f>
              <c:strCache>
                <c:ptCount val="14"/>
                <c:pt idx="0">
                  <c:v>指标1</c:v>
                </c:pt>
                <c:pt idx="1">
                  <c:v>指标2</c:v>
                </c:pt>
                <c:pt idx="2">
                  <c:v>指标3</c:v>
                </c:pt>
                <c:pt idx="3">
                  <c:v>指标4</c:v>
                </c:pt>
                <c:pt idx="4">
                  <c:v>指标5</c:v>
                </c:pt>
                <c:pt idx="5">
                  <c:v>指标6</c:v>
                </c:pt>
                <c:pt idx="6">
                  <c:v>指标7</c:v>
                </c:pt>
                <c:pt idx="7">
                  <c:v>指标8</c:v>
                </c:pt>
                <c:pt idx="8">
                  <c:v>指标9</c:v>
                </c:pt>
                <c:pt idx="9">
                  <c:v>指标10</c:v>
                </c:pt>
                <c:pt idx="10">
                  <c:v>指标11</c:v>
                </c:pt>
                <c:pt idx="11">
                  <c:v>指标12</c:v>
                </c:pt>
                <c:pt idx="12">
                  <c:v>指标13</c:v>
                </c:pt>
                <c:pt idx="13">
                  <c:v>指标14</c:v>
                </c:pt>
              </c:strCache>
            </c:strRef>
          </c:cat>
          <c:val>
            <c:numRef>
              <c:f>绩效考核基础数据表!$S$7:$S$20</c:f>
              <c:numCache>
                <c:formatCode>0.00%</c:formatCode>
                <c:ptCount val="14"/>
                <c:pt idx="0">
                  <c:v>-0.155555555555556</c:v>
                </c:pt>
                <c:pt idx="1">
                  <c:v>5.3333333333333399E-2</c:v>
                </c:pt>
                <c:pt idx="2">
                  <c:v>-0.155555555555556</c:v>
                </c:pt>
                <c:pt idx="3">
                  <c:v>-0.133333333333333</c:v>
                </c:pt>
                <c:pt idx="4">
                  <c:v>-0.11111111111111099</c:v>
                </c:pt>
                <c:pt idx="5">
                  <c:v>6.6666666666666596E-2</c:v>
                </c:pt>
                <c:pt idx="6">
                  <c:v>-0.211111111111111</c:v>
                </c:pt>
                <c:pt idx="7">
                  <c:v>8.8888888888889003E-2</c:v>
                </c:pt>
                <c:pt idx="8">
                  <c:v>1.1111111111110901E-3</c:v>
                </c:pt>
                <c:pt idx="9">
                  <c:v>-0.2</c:v>
                </c:pt>
                <c:pt idx="10">
                  <c:v>4.4444444444444502E-2</c:v>
                </c:pt>
                <c:pt idx="11">
                  <c:v>-0.155555555555556</c:v>
                </c:pt>
                <c:pt idx="12">
                  <c:v>-0.18888888888888899</c:v>
                </c:pt>
                <c:pt idx="13">
                  <c:v>8.8888888888889003E-2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64608"/>
        <c:axId val="117366144"/>
      </c:lineChart>
      <c:catAx>
        <c:axId val="1173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63072"/>
        <c:crosses val="autoZero"/>
        <c:auto val="1"/>
        <c:lblAlgn val="ctr"/>
        <c:lblOffset val="100"/>
        <c:noMultiLvlLbl val="0"/>
      </c:catAx>
      <c:valAx>
        <c:axId val="117363072"/>
        <c:scaling>
          <c:orientation val="minMax"/>
          <c:max val="20"/>
          <c:min val="-20"/>
        </c:scaling>
        <c:delete val="0"/>
        <c:axPos val="l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48992"/>
        <c:crosses val="autoZero"/>
        <c:crossBetween val="between"/>
        <c:majorUnit val="4"/>
      </c:valAx>
      <c:catAx>
        <c:axId val="117364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366144"/>
        <c:crosses val="autoZero"/>
        <c:auto val="1"/>
        <c:lblAlgn val="ctr"/>
        <c:lblOffset val="100"/>
        <c:noMultiLvlLbl val="0"/>
      </c:catAx>
      <c:valAx>
        <c:axId val="117366144"/>
        <c:scaling>
          <c:orientation val="minMax"/>
          <c:max val="0.5"/>
          <c:min val="-0.4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64608"/>
        <c:crosses val="max"/>
        <c:crossBetween val="between"/>
        <c:majorUnit val="0.1"/>
      </c:valAx>
      <c:spPr>
        <a:solidFill>
          <a:schemeClr val="dk1">
            <a:tint val="95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部门指标达标分析!$D$55</c:f>
              <c:strCache>
                <c:ptCount val="1"/>
                <c:pt idx="0">
                  <c:v>目标值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部门指标达标分析!$A$56:$A$61</c:f>
              <c:strCache>
                <c:ptCount val="4"/>
                <c:pt idx="0">
                  <c:v>售后服务工作实施</c:v>
                </c:pt>
                <c:pt idx="1">
                  <c:v>售后服务目标实现</c:v>
                </c:pt>
                <c:pt idx="2">
                  <c:v>日常工作管理</c:v>
                </c:pt>
                <c:pt idx="3">
                  <c:v>知识、技能与品质</c:v>
                </c:pt>
              </c:strCache>
            </c:strRef>
          </c:cat>
          <c:val>
            <c:numRef>
              <c:f>部门指标达标分析!$D$56:$D$61</c:f>
              <c:numCache>
                <c:formatCode>0.00_ </c:formatCode>
                <c:ptCount val="6"/>
                <c:pt idx="0">
                  <c:v>31.5</c:v>
                </c:pt>
                <c:pt idx="1">
                  <c:v>36</c:v>
                </c:pt>
                <c:pt idx="2">
                  <c:v>9</c:v>
                </c:pt>
                <c:pt idx="3">
                  <c:v>13.5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部门指标达标分析!$E$55</c:f>
              <c:strCache>
                <c:ptCount val="1"/>
                <c:pt idx="0">
                  <c:v>评分值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部门指标达标分析!$A$56:$A$61</c:f>
              <c:strCache>
                <c:ptCount val="4"/>
                <c:pt idx="0">
                  <c:v>售后服务工作实施</c:v>
                </c:pt>
                <c:pt idx="1">
                  <c:v>售后服务目标实现</c:v>
                </c:pt>
                <c:pt idx="2">
                  <c:v>日常工作管理</c:v>
                </c:pt>
                <c:pt idx="3">
                  <c:v>知识、技能与品质</c:v>
                </c:pt>
              </c:strCache>
            </c:strRef>
          </c:cat>
          <c:val>
            <c:numRef>
              <c:f>部门指标达标分析!$E$56:$E$61</c:f>
              <c:numCache>
                <c:formatCode>0.00_ </c:formatCode>
                <c:ptCount val="6"/>
                <c:pt idx="0">
                  <c:v>29.78</c:v>
                </c:pt>
                <c:pt idx="1">
                  <c:v>31.81</c:v>
                </c:pt>
                <c:pt idx="2">
                  <c:v>8.5</c:v>
                </c:pt>
                <c:pt idx="3">
                  <c:v>12.2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075328"/>
        <c:axId val="117085312"/>
      </c:barChart>
      <c:lineChart>
        <c:grouping val="standard"/>
        <c:varyColors val="0"/>
        <c:ser>
          <c:idx val="2"/>
          <c:order val="2"/>
          <c:tx>
            <c:strRef>
              <c:f>部门指标达标分析!$G$55</c:f>
              <c:strCache>
                <c:ptCount val="1"/>
                <c:pt idx="0">
                  <c:v>达标率</c:v>
                </c:pt>
              </c:strCache>
            </c:strRef>
          </c:tx>
          <c:spPr>
            <a:ln w="28575" cap="rnd" cmpd="sng" algn="ctr">
              <a:solidFill>
                <a:schemeClr val="bg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EEECE1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部门指标达标分析!$A$56:$A$61</c:f>
              <c:strCache>
                <c:ptCount val="4"/>
                <c:pt idx="0">
                  <c:v>售后服务工作实施</c:v>
                </c:pt>
                <c:pt idx="1">
                  <c:v>售后服务目标实现</c:v>
                </c:pt>
                <c:pt idx="2">
                  <c:v>日常工作管理</c:v>
                </c:pt>
                <c:pt idx="3">
                  <c:v>知识、技能与品质</c:v>
                </c:pt>
              </c:strCache>
            </c:strRef>
          </c:cat>
          <c:val>
            <c:numRef>
              <c:f>部门指标达标分析!$G$56:$G$61</c:f>
              <c:numCache>
                <c:formatCode>0.00%</c:formatCode>
                <c:ptCount val="6"/>
                <c:pt idx="0">
                  <c:v>0.94539682539682501</c:v>
                </c:pt>
                <c:pt idx="1">
                  <c:v>0.88361111111111101</c:v>
                </c:pt>
                <c:pt idx="2">
                  <c:v>0.94444444444444398</c:v>
                </c:pt>
                <c:pt idx="3">
                  <c:v>0.90370370370370401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86464"/>
        <c:axId val="117092352"/>
      </c:lineChart>
      <c:catAx>
        <c:axId val="1170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085312"/>
        <c:crosses val="autoZero"/>
        <c:auto val="1"/>
        <c:lblAlgn val="ctr"/>
        <c:lblOffset val="100"/>
        <c:noMultiLvlLbl val="0"/>
      </c:catAx>
      <c:valAx>
        <c:axId val="117085312"/>
        <c:scaling>
          <c:orientation val="minMax"/>
        </c:scaling>
        <c:delete val="0"/>
        <c:axPos val="l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075328"/>
        <c:crosses val="autoZero"/>
        <c:crossBetween val="between"/>
      </c:valAx>
      <c:catAx>
        <c:axId val="11708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092352"/>
        <c:crosses val="autoZero"/>
        <c:auto val="1"/>
        <c:lblAlgn val="ctr"/>
        <c:lblOffset val="100"/>
        <c:noMultiLvlLbl val="0"/>
      </c:catAx>
      <c:valAx>
        <c:axId val="1170923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086464"/>
        <c:crosses val="max"/>
        <c:crossBetween val="between"/>
      </c:valAx>
      <c:spPr>
        <a:solidFill>
          <a:srgbClr val="EEECE1">
            <a:lumMod val="90000"/>
          </a:srgb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76667"/>
                </a:schemeClr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chemeClr val="dk1">
                    <a:alpha val="38000"/>
                  </a:schemeClr>
                </a:outerShdw>
              </a:effectLst>
            </c:spPr>
          </c:dPt>
          <c:dPt>
            <c:idx val="1"/>
            <c:bubble3D val="0"/>
            <c:spPr>
              <a:solidFill>
                <a:schemeClr val="accent4">
                  <a:tint val="76667"/>
                </a:schemeClr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chemeClr val="dk1">
                    <a:alpha val="38000"/>
                  </a:schemeClr>
                </a:outerShdw>
              </a:effectLst>
            </c:spPr>
          </c:dPt>
          <c:dLbls>
            <c:dLbl>
              <c:idx val="0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部门指标达标分析!$J$58:$J$59</c:f>
              <c:numCache>
                <c:formatCode>0.00%</c:formatCode>
                <c:ptCount val="2"/>
                <c:pt idx="0">
                  <c:v>0.914333333333333</c:v>
                </c:pt>
                <c:pt idx="1">
                  <c:v>8.5666666666666599E-2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>
              <a:outerShdw blurRad="57150" dist="19050" dir="5400000" rotWithShape="0">
                <a:schemeClr val="dk1">
                  <a:alpha val="63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lt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员工绩效达标分析!$B$4:$V$4</c:f>
              <c:strCache>
                <c:ptCount val="21"/>
                <c:pt idx="0">
                  <c:v>美人鱼1</c:v>
                </c:pt>
                <c:pt idx="1">
                  <c:v>美人鱼2</c:v>
                </c:pt>
                <c:pt idx="2">
                  <c:v>美人鱼3</c:v>
                </c:pt>
                <c:pt idx="3">
                  <c:v>美人鱼4</c:v>
                </c:pt>
                <c:pt idx="4">
                  <c:v>美人鱼5</c:v>
                </c:pt>
                <c:pt idx="5">
                  <c:v>美人鱼6</c:v>
                </c:pt>
                <c:pt idx="6">
                  <c:v>美人鱼7</c:v>
                </c:pt>
                <c:pt idx="7">
                  <c:v>美人鱼8</c:v>
                </c:pt>
                <c:pt idx="8">
                  <c:v>美人鱼9</c:v>
                </c:pt>
                <c:pt idx="9">
                  <c:v>美人鱼10</c:v>
                </c:pt>
                <c:pt idx="10">
                  <c:v>均值</c:v>
                </c:pt>
                <c:pt idx="11">
                  <c:v>#REF!</c:v>
                </c:pt>
                <c:pt idx="12">
                  <c:v>#REF!</c:v>
                </c:pt>
                <c:pt idx="13">
                  <c:v>#REF!</c:v>
                </c:pt>
                <c:pt idx="14">
                  <c:v>#REF!</c:v>
                </c:pt>
                <c:pt idx="15">
                  <c:v>#REF!</c:v>
                </c:pt>
                <c:pt idx="16">
                  <c:v>#REF!</c:v>
                </c:pt>
                <c:pt idx="17">
                  <c:v>#REF!</c:v>
                </c:pt>
                <c:pt idx="18">
                  <c:v>#REF!</c:v>
                </c:pt>
                <c:pt idx="19">
                  <c:v>#REF!</c:v>
                </c:pt>
                <c:pt idx="20">
                  <c:v>#REF!</c:v>
                </c:pt>
              </c:strCache>
            </c:strRef>
          </c:cat>
          <c:val>
            <c:numRef>
              <c:f>员工绩效达标分析!$B$5:$V$5</c:f>
              <c:numCache>
                <c:formatCode>General</c:formatCode>
                <c:ptCount val="21"/>
                <c:pt idx="0">
                  <c:v>92.6</c:v>
                </c:pt>
                <c:pt idx="1">
                  <c:v>78</c:v>
                </c:pt>
                <c:pt idx="2">
                  <c:v>69.5</c:v>
                </c:pt>
                <c:pt idx="3">
                  <c:v>87.6</c:v>
                </c:pt>
                <c:pt idx="4">
                  <c:v>78</c:v>
                </c:pt>
                <c:pt idx="5">
                  <c:v>96</c:v>
                </c:pt>
                <c:pt idx="6">
                  <c:v>86.6</c:v>
                </c:pt>
                <c:pt idx="7">
                  <c:v>66</c:v>
                </c:pt>
                <c:pt idx="8">
                  <c:v>82.5</c:v>
                </c:pt>
                <c:pt idx="9">
                  <c:v>86.1</c:v>
                </c:pt>
                <c:pt idx="10">
                  <c:v>82.29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883264"/>
        <c:axId val="117884800"/>
      </c:barChart>
      <c:lineChart>
        <c:grouping val="standard"/>
        <c:varyColors val="0"/>
        <c:ser>
          <c:idx val="2"/>
          <c:order val="1"/>
          <c:spPr>
            <a:ln w="4762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9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lt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员工绩效达标分析!$B$4:$V$4</c:f>
              <c:strCache>
                <c:ptCount val="21"/>
                <c:pt idx="0">
                  <c:v>美人鱼1</c:v>
                </c:pt>
                <c:pt idx="1">
                  <c:v>美人鱼2</c:v>
                </c:pt>
                <c:pt idx="2">
                  <c:v>美人鱼3</c:v>
                </c:pt>
                <c:pt idx="3">
                  <c:v>美人鱼4</c:v>
                </c:pt>
                <c:pt idx="4">
                  <c:v>美人鱼5</c:v>
                </c:pt>
                <c:pt idx="5">
                  <c:v>美人鱼6</c:v>
                </c:pt>
                <c:pt idx="6">
                  <c:v>美人鱼7</c:v>
                </c:pt>
                <c:pt idx="7">
                  <c:v>美人鱼8</c:v>
                </c:pt>
                <c:pt idx="8">
                  <c:v>美人鱼9</c:v>
                </c:pt>
                <c:pt idx="9">
                  <c:v>美人鱼10</c:v>
                </c:pt>
                <c:pt idx="10">
                  <c:v>均值</c:v>
                </c:pt>
                <c:pt idx="11">
                  <c:v>#REF!</c:v>
                </c:pt>
                <c:pt idx="12">
                  <c:v>#REF!</c:v>
                </c:pt>
                <c:pt idx="13">
                  <c:v>#REF!</c:v>
                </c:pt>
                <c:pt idx="14">
                  <c:v>#REF!</c:v>
                </c:pt>
                <c:pt idx="15">
                  <c:v>#REF!</c:v>
                </c:pt>
                <c:pt idx="16">
                  <c:v>#REF!</c:v>
                </c:pt>
                <c:pt idx="17">
                  <c:v>#REF!</c:v>
                </c:pt>
                <c:pt idx="18">
                  <c:v>#REF!</c:v>
                </c:pt>
                <c:pt idx="19">
                  <c:v>#REF!</c:v>
                </c:pt>
                <c:pt idx="20">
                  <c:v>#REF!</c:v>
                </c:pt>
              </c:strCache>
            </c:strRef>
          </c:cat>
          <c:val>
            <c:numRef>
              <c:f>员工绩效达标分析!$B$8:$V$8</c:f>
              <c:numCache>
                <c:formatCode>0.00%</c:formatCode>
                <c:ptCount val="21"/>
                <c:pt idx="0">
                  <c:v>2.8888888888888825E-2</c:v>
                </c:pt>
                <c:pt idx="1">
                  <c:v>-0.13333333333333333</c:v>
                </c:pt>
                <c:pt idx="2">
                  <c:v>-0.22777777777777777</c:v>
                </c:pt>
                <c:pt idx="3">
                  <c:v>-2.6666666666666731E-2</c:v>
                </c:pt>
                <c:pt idx="4">
                  <c:v>-0.13333333333333333</c:v>
                </c:pt>
                <c:pt idx="5">
                  <c:v>6.6666666666666666E-2</c:v>
                </c:pt>
                <c:pt idx="6">
                  <c:v>-3.7777777777777841E-2</c:v>
                </c:pt>
                <c:pt idx="7">
                  <c:v>-0.26666666666666666</c:v>
                </c:pt>
                <c:pt idx="8">
                  <c:v>-8.3333333333333329E-2</c:v>
                </c:pt>
                <c:pt idx="9">
                  <c:v>-4.3333333333333397E-2</c:v>
                </c:pt>
                <c:pt idx="10">
                  <c:v>-8.5666666666666599E-2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86336"/>
        <c:axId val="117896320"/>
      </c:lineChart>
      <c:catAx>
        <c:axId val="1178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84800"/>
        <c:crosses val="autoZero"/>
        <c:auto val="1"/>
        <c:lblAlgn val="ctr"/>
        <c:lblOffset val="100"/>
        <c:noMultiLvlLbl val="0"/>
      </c:catAx>
      <c:valAx>
        <c:axId val="117884800"/>
        <c:scaling>
          <c:orientation val="minMax"/>
          <c:max val="100"/>
          <c:min val="-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83264"/>
        <c:crosses val="autoZero"/>
        <c:crossBetween val="between"/>
        <c:majorUnit val="20"/>
      </c:valAx>
      <c:catAx>
        <c:axId val="11788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96320"/>
        <c:crosses val="autoZero"/>
        <c:auto val="1"/>
        <c:lblAlgn val="ctr"/>
        <c:lblOffset val="100"/>
        <c:noMultiLvlLbl val="0"/>
      </c:catAx>
      <c:valAx>
        <c:axId val="117896320"/>
        <c:scaling>
          <c:orientation val="minMax"/>
          <c:max val="0.5"/>
          <c:min val="-0.5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86336"/>
        <c:crosses val="max"/>
        <c:crossBetween val="between"/>
        <c:majorUnit val="0.1"/>
      </c:valAx>
      <c:spPr>
        <a:solidFill>
          <a:schemeClr val="dk1">
            <a:tint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rotWithShape="0">
                <a:schemeClr val="dk1">
                  <a:alpha val="63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lt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员工绩效横向比较分析!$B$4:$V$4</c:f>
              <c:strCache>
                <c:ptCount val="21"/>
                <c:pt idx="0">
                  <c:v>美人鱼1</c:v>
                </c:pt>
                <c:pt idx="1">
                  <c:v>美人鱼2</c:v>
                </c:pt>
                <c:pt idx="2">
                  <c:v>美人鱼3</c:v>
                </c:pt>
                <c:pt idx="3">
                  <c:v>美人鱼4</c:v>
                </c:pt>
                <c:pt idx="4">
                  <c:v>美人鱼5</c:v>
                </c:pt>
                <c:pt idx="5">
                  <c:v>美人鱼6</c:v>
                </c:pt>
                <c:pt idx="6">
                  <c:v>美人鱼7</c:v>
                </c:pt>
                <c:pt idx="7">
                  <c:v>美人鱼8</c:v>
                </c:pt>
                <c:pt idx="8">
                  <c:v>美人鱼9</c:v>
                </c:pt>
                <c:pt idx="9">
                  <c:v>美人鱼10</c:v>
                </c:pt>
                <c:pt idx="10">
                  <c:v>均值</c:v>
                </c:pt>
                <c:pt idx="11">
                  <c:v>#REF!</c:v>
                </c:pt>
                <c:pt idx="12">
                  <c:v>#REF!</c:v>
                </c:pt>
                <c:pt idx="13">
                  <c:v>#REF!</c:v>
                </c:pt>
                <c:pt idx="14">
                  <c:v>#REF!</c:v>
                </c:pt>
                <c:pt idx="15">
                  <c:v>#REF!</c:v>
                </c:pt>
                <c:pt idx="16">
                  <c:v>#REF!</c:v>
                </c:pt>
                <c:pt idx="17">
                  <c:v>#REF!</c:v>
                </c:pt>
                <c:pt idx="18">
                  <c:v>#REF!</c:v>
                </c:pt>
                <c:pt idx="19">
                  <c:v>#REF!</c:v>
                </c:pt>
                <c:pt idx="20">
                  <c:v>#REF!</c:v>
                </c:pt>
              </c:strCache>
            </c:strRef>
          </c:cat>
          <c:val>
            <c:numRef>
              <c:f>员工绩效横向比较分析!$B$5:$V$5</c:f>
              <c:numCache>
                <c:formatCode>General</c:formatCode>
                <c:ptCount val="21"/>
                <c:pt idx="0">
                  <c:v>92.6</c:v>
                </c:pt>
                <c:pt idx="1">
                  <c:v>78</c:v>
                </c:pt>
                <c:pt idx="2">
                  <c:v>69.5</c:v>
                </c:pt>
                <c:pt idx="3">
                  <c:v>87.6</c:v>
                </c:pt>
                <c:pt idx="4">
                  <c:v>78</c:v>
                </c:pt>
                <c:pt idx="5">
                  <c:v>96</c:v>
                </c:pt>
                <c:pt idx="6">
                  <c:v>86.6</c:v>
                </c:pt>
                <c:pt idx="7">
                  <c:v>66</c:v>
                </c:pt>
                <c:pt idx="8">
                  <c:v>82.5</c:v>
                </c:pt>
                <c:pt idx="9">
                  <c:v>86.1</c:v>
                </c:pt>
                <c:pt idx="10">
                  <c:v>82.29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8355456"/>
        <c:axId val="118356992"/>
      </c:barChart>
      <c:lineChart>
        <c:grouping val="standard"/>
        <c:varyColors val="0"/>
        <c:ser>
          <c:idx val="0"/>
          <c:order val="1"/>
          <c:spPr>
            <a:ln w="47625" cap="rnd" cmpd="sng" algn="ctr">
              <a:solidFill>
                <a:schemeClr val="accent6">
                  <a:lumMod val="40000"/>
                  <a:lumOff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9"/>
            <c:spPr>
              <a:solidFill>
                <a:srgbClr val="FFC000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lt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员工绩效横向比较分析!$B$8:$V$8</c:f>
              <c:numCache>
                <c:formatCode>0.00%</c:formatCode>
                <c:ptCount val="21"/>
                <c:pt idx="0">
                  <c:v>0.12528861344027206</c:v>
                </c:pt>
                <c:pt idx="1">
                  <c:v>-5.2132701421801021E-2</c:v>
                </c:pt>
                <c:pt idx="2">
                  <c:v>-0.15542593267711757</c:v>
                </c:pt>
                <c:pt idx="3">
                  <c:v>6.452788917243879E-2</c:v>
                </c:pt>
                <c:pt idx="4">
                  <c:v>-5.2132701421801021E-2</c:v>
                </c:pt>
                <c:pt idx="5">
                  <c:v>0.16660590594239874</c:v>
                </c:pt>
                <c:pt idx="6">
                  <c:v>5.2375744318872132E-2</c:v>
                </c:pt>
                <c:pt idx="7">
                  <c:v>-0.19795843966460086</c:v>
                </c:pt>
                <c:pt idx="8">
                  <c:v>2.5519504192489215E-3</c:v>
                </c:pt>
                <c:pt idx="9">
                  <c:v>4.6299671892088806E-2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75168"/>
        <c:axId val="118376704"/>
      </c:lineChart>
      <c:catAx>
        <c:axId val="11835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56992"/>
        <c:crosses val="autoZero"/>
        <c:auto val="1"/>
        <c:lblAlgn val="ctr"/>
        <c:lblOffset val="100"/>
        <c:noMultiLvlLbl val="0"/>
      </c:catAx>
      <c:valAx>
        <c:axId val="118356992"/>
        <c:scaling>
          <c:orientation val="minMax"/>
          <c:max val="100"/>
          <c:min val="-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55456"/>
        <c:crosses val="autoZero"/>
        <c:crossBetween val="between"/>
        <c:majorUnit val="20"/>
      </c:valAx>
      <c:catAx>
        <c:axId val="11837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376704"/>
        <c:crosses val="autoZero"/>
        <c:auto val="1"/>
        <c:lblAlgn val="ctr"/>
        <c:lblOffset val="100"/>
        <c:noMultiLvlLbl val="0"/>
      </c:catAx>
      <c:valAx>
        <c:axId val="118376704"/>
        <c:scaling>
          <c:orientation val="minMax"/>
          <c:max val="0.5"/>
          <c:min val="-0.5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75168"/>
        <c:crosses val="max"/>
        <c:crossBetween val="between"/>
        <c:majorUnit val="0.1"/>
      </c:valAx>
      <c:spPr>
        <a:solidFill>
          <a:schemeClr val="dk1">
            <a:tint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1592;&#24037;&#32489;&#25928;&#36798;&#26631;&#20998;&#26512;!A1"/><Relationship Id="rId2" Type="http://schemas.openxmlformats.org/officeDocument/2006/relationships/hyperlink" Target="#&#37096;&#38376;&#25351;&#26631;&#36798;&#26631;&#20998;&#26512;!A1"/><Relationship Id="rId1" Type="http://schemas.openxmlformats.org/officeDocument/2006/relationships/hyperlink" Target="#&#32489;&#25928;&#32771;&#26680;&#22522;&#30784;&#25968;&#25454;&#34920;!A1"/><Relationship Id="rId5" Type="http://schemas.openxmlformats.org/officeDocument/2006/relationships/image" Target="../media/image1.png"/><Relationship Id="rId4" Type="http://schemas.openxmlformats.org/officeDocument/2006/relationships/hyperlink" Target="#&#21592;&#24037;&#32489;&#25928;&#27178;&#21521;&#27604;&#36739;&#20998;&#26512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21592;&#24037;&#32489;&#25928;&#27178;&#21521;&#27604;&#36739;&#20998;&#26512;!A1"/><Relationship Id="rId2" Type="http://schemas.openxmlformats.org/officeDocument/2006/relationships/hyperlink" Target="#&#21592;&#24037;&#32489;&#25928;&#36798;&#26631;&#20998;&#26512;!A1"/><Relationship Id="rId1" Type="http://schemas.openxmlformats.org/officeDocument/2006/relationships/hyperlink" Target="#&#37096;&#38376;&#25351;&#26631;&#36798;&#26631;&#20998;&#26512;!A1"/><Relationship Id="rId4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#&#39318;&#39029;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&#21592;&#24037;&#32489;&#25928;&#27178;&#21521;&#27604;&#36739;&#20998;&#26512;!A1"/><Relationship Id="rId5" Type="http://schemas.openxmlformats.org/officeDocument/2006/relationships/hyperlink" Target="#&#21592;&#24037;&#32489;&#25928;&#36798;&#26631;&#20998;&#26512;!A1"/><Relationship Id="rId4" Type="http://schemas.openxmlformats.org/officeDocument/2006/relationships/hyperlink" Target="#&#32489;&#25928;&#32771;&#26680;&#22522;&#30784;&#25968;&#25454;&#34920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37096;&#38376;&#25351;&#26631;&#36798;&#26631;&#20998;&#26512;!A1"/><Relationship Id="rId2" Type="http://schemas.openxmlformats.org/officeDocument/2006/relationships/hyperlink" Target="#&#32489;&#25928;&#32771;&#26680;&#22522;&#30784;&#25968;&#25454;&#34920;!A1"/><Relationship Id="rId1" Type="http://schemas.openxmlformats.org/officeDocument/2006/relationships/chart" Target="../charts/chart4.xml"/><Relationship Id="rId5" Type="http://schemas.openxmlformats.org/officeDocument/2006/relationships/hyperlink" Target="#&#39318;&#39029;!A1"/><Relationship Id="rId4" Type="http://schemas.openxmlformats.org/officeDocument/2006/relationships/hyperlink" Target="#&#21592;&#24037;&#32489;&#25928;&#27178;&#21521;&#27604;&#36739;&#20998;&#26512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37096;&#38376;&#25351;&#26631;&#36798;&#26631;&#20998;&#26512;!A1"/><Relationship Id="rId2" Type="http://schemas.openxmlformats.org/officeDocument/2006/relationships/hyperlink" Target="#&#32489;&#25928;&#32771;&#26680;&#22522;&#30784;&#25968;&#25454;&#34920;!A1"/><Relationship Id="rId1" Type="http://schemas.openxmlformats.org/officeDocument/2006/relationships/chart" Target="../charts/chart5.xml"/><Relationship Id="rId5" Type="http://schemas.openxmlformats.org/officeDocument/2006/relationships/hyperlink" Target="#&#39318;&#39029;!A1"/><Relationship Id="rId4" Type="http://schemas.openxmlformats.org/officeDocument/2006/relationships/hyperlink" Target="#&#21592;&#24037;&#32489;&#25928;&#36798;&#26631;&#20998;&#2651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15</xdr:row>
      <xdr:rowOff>142875</xdr:rowOff>
    </xdr:from>
    <xdr:to>
      <xdr:col>4</xdr:col>
      <xdr:colOff>514349</xdr:colOff>
      <xdr:row>19</xdr:row>
      <xdr:rowOff>9525</xdr:rowOff>
    </xdr:to>
    <xdr:sp macro="" textlink=""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1648460" y="4054475"/>
          <a:ext cx="1599565" cy="552450"/>
        </a:xfrm>
        <a:prstGeom prst="roundRect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考核基础数据表</a:t>
          </a:r>
        </a:p>
      </xdr:txBody>
    </xdr:sp>
    <xdr:clientData/>
  </xdr:twoCellAnchor>
  <xdr:twoCellAnchor>
    <xdr:from>
      <xdr:col>5</xdr:col>
      <xdr:colOff>133350</xdr:colOff>
      <xdr:row>15</xdr:row>
      <xdr:rowOff>151765</xdr:rowOff>
    </xdr:from>
    <xdr:to>
      <xdr:col>7</xdr:col>
      <xdr:colOff>323850</xdr:colOff>
      <xdr:row>19</xdr:row>
      <xdr:rowOff>18416</xdr:rowOff>
    </xdr:to>
    <xdr:sp macro="" textlink=""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3553460" y="4063365"/>
          <a:ext cx="1562100" cy="552450"/>
        </a:xfrm>
        <a:prstGeom prst="roundRect">
          <a:avLst/>
        </a:prstGeom>
        <a:solidFill>
          <a:srgbClr val="00B0F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部门指标达标分析</a:t>
          </a:r>
        </a:p>
      </xdr:txBody>
    </xdr:sp>
    <xdr:clientData/>
  </xdr:twoCellAnchor>
  <xdr:twoCellAnchor>
    <xdr:from>
      <xdr:col>7</xdr:col>
      <xdr:colOff>617220</xdr:colOff>
      <xdr:row>15</xdr:row>
      <xdr:rowOff>161925</xdr:rowOff>
    </xdr:from>
    <xdr:to>
      <xdr:col>10</xdr:col>
      <xdr:colOff>180975</xdr:colOff>
      <xdr:row>19</xdr:row>
      <xdr:rowOff>28575</xdr:rowOff>
    </xdr:to>
    <xdr:sp macro="" textlink="">
      <xdr:nvSpPr>
        <xdr:cNvPr id="4" name="圆角矩形 3">
          <a:hlinkClick xmlns:r="http://schemas.openxmlformats.org/officeDocument/2006/relationships" r:id="rId3"/>
        </xdr:cNvPr>
        <xdr:cNvSpPr/>
      </xdr:nvSpPr>
      <xdr:spPr>
        <a:xfrm>
          <a:off x="5408930" y="4073525"/>
          <a:ext cx="1621155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员工绩效达标分析</a:t>
          </a:r>
        </a:p>
      </xdr:txBody>
    </xdr:sp>
    <xdr:clientData/>
  </xdr:twoCellAnchor>
  <xdr:twoCellAnchor>
    <xdr:from>
      <xdr:col>10</xdr:col>
      <xdr:colOff>485775</xdr:colOff>
      <xdr:row>15</xdr:row>
      <xdr:rowOff>152400</xdr:rowOff>
    </xdr:from>
    <xdr:to>
      <xdr:col>13</xdr:col>
      <xdr:colOff>9525</xdr:colOff>
      <xdr:row>19</xdr:row>
      <xdr:rowOff>19050</xdr:rowOff>
    </xdr:to>
    <xdr:sp macro="" textlink="">
      <xdr:nvSpPr>
        <xdr:cNvPr id="5" name="圆角矩形 4">
          <a:hlinkClick xmlns:r="http://schemas.openxmlformats.org/officeDocument/2006/relationships" r:id="rId4"/>
        </xdr:cNvPr>
        <xdr:cNvSpPr/>
      </xdr:nvSpPr>
      <xdr:spPr>
        <a:xfrm>
          <a:off x="7334885" y="4064000"/>
          <a:ext cx="1581150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员工绩效比较分析</a:t>
          </a:r>
        </a:p>
      </xdr:txBody>
    </xdr:sp>
    <xdr:clientData/>
  </xdr:twoCellAnchor>
  <xdr:twoCellAnchor>
    <xdr:from>
      <xdr:col>0</xdr:col>
      <xdr:colOff>76200</xdr:colOff>
      <xdr:row>0</xdr:row>
      <xdr:rowOff>133350</xdr:rowOff>
    </xdr:from>
    <xdr:to>
      <xdr:col>0</xdr:col>
      <xdr:colOff>609600</xdr:colOff>
      <xdr:row>0</xdr:row>
      <xdr:rowOff>647065</xdr:rowOff>
    </xdr:to>
    <xdr:pic>
      <xdr:nvPicPr>
        <xdr:cNvPr id="6" name="图片 5" descr="d:\我的文档\桌面\80294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grayscl/>
        </a:blip>
        <a:srcRect/>
        <a:stretch>
          <a:fillRect/>
        </a:stretch>
      </xdr:blipFill>
      <xdr:spPr>
        <a:xfrm>
          <a:off x="76200" y="133350"/>
          <a:ext cx="533400" cy="513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438150</xdr:colOff>
      <xdr:row>14</xdr:row>
      <xdr:rowOff>196850</xdr:rowOff>
    </xdr:from>
    <xdr:to>
      <xdr:col>1</xdr:col>
      <xdr:colOff>608965</xdr:colOff>
      <xdr:row>19</xdr:row>
      <xdr:rowOff>161925</xdr:rowOff>
    </xdr:to>
    <xdr:sp macro="" textlink="">
      <xdr:nvSpPr>
        <xdr:cNvPr id="7" name="椭圆 6"/>
        <xdr:cNvSpPr/>
      </xdr:nvSpPr>
      <xdr:spPr>
        <a:xfrm>
          <a:off x="438150" y="3892550"/>
          <a:ext cx="856615" cy="8667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</a:t>
          </a:r>
          <a:endParaRPr lang="en-US" altLang="zh-CN" sz="1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首页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190498</xdr:colOff>
      <xdr:row>0</xdr:row>
      <xdr:rowOff>209550</xdr:rowOff>
    </xdr:from>
    <xdr:to>
      <xdr:col>4</xdr:col>
      <xdr:colOff>200024</xdr:colOff>
      <xdr:row>0</xdr:row>
      <xdr:rowOff>581025</xdr:rowOff>
    </xdr:to>
    <xdr:sp macro="" textlink="">
      <xdr:nvSpPr>
        <xdr:cNvPr id="4" name="圆角矩形 3"/>
        <xdr:cNvSpPr/>
      </xdr:nvSpPr>
      <xdr:spPr>
        <a:xfrm>
          <a:off x="1353185" y="209550"/>
          <a:ext cx="1696085" cy="3714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chemeClr val="bg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考核基础数据表</a:t>
          </a:r>
        </a:p>
      </xdr:txBody>
    </xdr:sp>
    <xdr:clientData/>
  </xdr:twoCellAnchor>
  <xdr:twoCellAnchor>
    <xdr:from>
      <xdr:col>4</xdr:col>
      <xdr:colOff>609600</xdr:colOff>
      <xdr:row>0</xdr:row>
      <xdr:rowOff>200026</xdr:rowOff>
    </xdr:from>
    <xdr:to>
      <xdr:col>7</xdr:col>
      <xdr:colOff>485775</xdr:colOff>
      <xdr:row>0</xdr:row>
      <xdr:rowOff>561975</xdr:rowOff>
    </xdr:to>
    <xdr:sp macro="" textlink="">
      <xdr:nvSpPr>
        <xdr:cNvPr id="6" name="圆角矩形 5">
          <a:hlinkClick xmlns:r="http://schemas.openxmlformats.org/officeDocument/2006/relationships" r:id="rId1"/>
        </xdr:cNvPr>
        <xdr:cNvSpPr/>
      </xdr:nvSpPr>
      <xdr:spPr>
        <a:xfrm>
          <a:off x="3459480" y="200025"/>
          <a:ext cx="1839595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部门指标达标分析</a:t>
          </a:r>
        </a:p>
      </xdr:txBody>
    </xdr:sp>
    <xdr:clientData/>
  </xdr:twoCellAnchor>
  <xdr:twoCellAnchor>
    <xdr:from>
      <xdr:col>8</xdr:col>
      <xdr:colOff>200025</xdr:colOff>
      <xdr:row>0</xdr:row>
      <xdr:rowOff>209550</xdr:rowOff>
    </xdr:from>
    <xdr:to>
      <xdr:col>10</xdr:col>
      <xdr:colOff>574675</xdr:colOff>
      <xdr:row>0</xdr:row>
      <xdr:rowOff>571500</xdr:rowOff>
    </xdr:to>
    <xdr:sp macro="" textlink="">
      <xdr:nvSpPr>
        <xdr:cNvPr id="7" name="圆角矩形 6">
          <a:hlinkClick xmlns:r="http://schemas.openxmlformats.org/officeDocument/2006/relationships" r:id="rId2"/>
        </xdr:cNvPr>
        <xdr:cNvSpPr/>
      </xdr:nvSpPr>
      <xdr:spPr>
        <a:xfrm>
          <a:off x="5652135" y="209550"/>
          <a:ext cx="1652270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员工绩效达标分析</a:t>
          </a:r>
        </a:p>
      </xdr:txBody>
    </xdr:sp>
    <xdr:clientData/>
  </xdr:twoCellAnchor>
  <xdr:twoCellAnchor>
    <xdr:from>
      <xdr:col>11</xdr:col>
      <xdr:colOff>361951</xdr:colOff>
      <xdr:row>0</xdr:row>
      <xdr:rowOff>190499</xdr:rowOff>
    </xdr:from>
    <xdr:to>
      <xdr:col>14</xdr:col>
      <xdr:colOff>171451</xdr:colOff>
      <xdr:row>0</xdr:row>
      <xdr:rowOff>561974</xdr:rowOff>
    </xdr:to>
    <xdr:sp macro="" textlink="">
      <xdr:nvSpPr>
        <xdr:cNvPr id="8" name="圆角矩形 7">
          <a:hlinkClick xmlns:r="http://schemas.openxmlformats.org/officeDocument/2006/relationships" r:id="rId3"/>
        </xdr:cNvPr>
        <xdr:cNvSpPr/>
      </xdr:nvSpPr>
      <xdr:spPr>
        <a:xfrm>
          <a:off x="7730490" y="189865"/>
          <a:ext cx="1725930" cy="3714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员工绩效比较分析</a:t>
          </a:r>
        </a:p>
      </xdr:txBody>
    </xdr:sp>
    <xdr:clientData/>
  </xdr:twoCellAnchor>
  <xdr:twoCellAnchor>
    <xdr:from>
      <xdr:col>0</xdr:col>
      <xdr:colOff>333374</xdr:colOff>
      <xdr:row>0</xdr:row>
      <xdr:rowOff>76200</xdr:rowOff>
    </xdr:from>
    <xdr:to>
      <xdr:col>1</xdr:col>
      <xdr:colOff>352425</xdr:colOff>
      <xdr:row>0</xdr:row>
      <xdr:rowOff>704850</xdr:rowOff>
    </xdr:to>
    <xdr:sp macro="" textlink="">
      <xdr:nvSpPr>
        <xdr:cNvPr id="9" name="椭圆 8">
          <a:hlinkClick xmlns:r="http://schemas.openxmlformats.org/officeDocument/2006/relationships" r:id="rId4"/>
        </xdr:cNvPr>
        <xdr:cNvSpPr/>
      </xdr:nvSpPr>
      <xdr:spPr>
        <a:xfrm>
          <a:off x="332740" y="76200"/>
          <a:ext cx="715645" cy="6286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</a:t>
          </a:r>
          <a:endParaRPr lang="en-US" altLang="zh-CN" sz="11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首页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9525</xdr:rowOff>
    </xdr:from>
    <xdr:to>
      <xdr:col>10</xdr:col>
      <xdr:colOff>9525</xdr:colOff>
      <xdr:row>52</xdr:row>
      <xdr:rowOff>1933575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62</xdr:row>
      <xdr:rowOff>9525</xdr:rowOff>
    </xdr:from>
    <xdr:to>
      <xdr:col>10</xdr:col>
      <xdr:colOff>0</xdr:colOff>
      <xdr:row>80</xdr:row>
      <xdr:rowOff>161925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9526</xdr:colOff>
      <xdr:row>56</xdr:row>
      <xdr:rowOff>0</xdr:rowOff>
    </xdr:from>
    <xdr:to>
      <xdr:col>10</xdr:col>
      <xdr:colOff>0</xdr:colOff>
      <xdr:row>62</xdr:row>
      <xdr:rowOff>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1089025</xdr:colOff>
      <xdr:row>0</xdr:row>
      <xdr:rowOff>171450</xdr:rowOff>
    </xdr:from>
    <xdr:to>
      <xdr:col>2</xdr:col>
      <xdr:colOff>38100</xdr:colOff>
      <xdr:row>0</xdr:row>
      <xdr:rowOff>542925</xdr:rowOff>
    </xdr:to>
    <xdr:sp macro="" textlink="">
      <xdr:nvSpPr>
        <xdr:cNvPr id="8" name="圆角矩形 7">
          <a:hlinkClick xmlns:r="http://schemas.openxmlformats.org/officeDocument/2006/relationships" r:id="rId4"/>
        </xdr:cNvPr>
        <xdr:cNvSpPr/>
      </xdr:nvSpPr>
      <xdr:spPr>
        <a:xfrm>
          <a:off x="1089025" y="171450"/>
          <a:ext cx="1693545" cy="371475"/>
        </a:xfrm>
        <a:prstGeom prst="roundRect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考核基础数据表</a:t>
          </a:r>
        </a:p>
      </xdr:txBody>
    </xdr:sp>
    <xdr:clientData/>
  </xdr:twoCellAnchor>
  <xdr:twoCellAnchor>
    <xdr:from>
      <xdr:col>2</xdr:col>
      <xdr:colOff>409575</xdr:colOff>
      <xdr:row>0</xdr:row>
      <xdr:rowOff>171451</xdr:rowOff>
    </xdr:from>
    <xdr:to>
      <xdr:col>4</xdr:col>
      <xdr:colOff>295275</xdr:colOff>
      <xdr:row>0</xdr:row>
      <xdr:rowOff>533400</xdr:rowOff>
    </xdr:to>
    <xdr:sp macro="" textlink="">
      <xdr:nvSpPr>
        <xdr:cNvPr id="9" name="圆角矩形 8"/>
        <xdr:cNvSpPr/>
      </xdr:nvSpPr>
      <xdr:spPr>
        <a:xfrm>
          <a:off x="3154045" y="171450"/>
          <a:ext cx="1676400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chemeClr val="bg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部门指标达标分析</a:t>
          </a:r>
        </a:p>
      </xdr:txBody>
    </xdr:sp>
    <xdr:clientData/>
  </xdr:twoCellAnchor>
  <xdr:twoCellAnchor>
    <xdr:from>
      <xdr:col>4</xdr:col>
      <xdr:colOff>666750</xdr:colOff>
      <xdr:row>0</xdr:row>
      <xdr:rowOff>180975</xdr:rowOff>
    </xdr:from>
    <xdr:to>
      <xdr:col>5</xdr:col>
      <xdr:colOff>1019175</xdr:colOff>
      <xdr:row>0</xdr:row>
      <xdr:rowOff>542925</xdr:rowOff>
    </xdr:to>
    <xdr:sp macro="" textlink="">
      <xdr:nvSpPr>
        <xdr:cNvPr id="11" name="圆角矩形 10">
          <a:hlinkClick xmlns:r="http://schemas.openxmlformats.org/officeDocument/2006/relationships" r:id="rId5"/>
        </xdr:cNvPr>
        <xdr:cNvSpPr/>
      </xdr:nvSpPr>
      <xdr:spPr>
        <a:xfrm>
          <a:off x="5201920" y="180975"/>
          <a:ext cx="1677035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员工绩效达标分析</a:t>
          </a:r>
        </a:p>
      </xdr:txBody>
    </xdr:sp>
    <xdr:clientData/>
  </xdr:twoCellAnchor>
  <xdr:twoCellAnchor>
    <xdr:from>
      <xdr:col>5</xdr:col>
      <xdr:colOff>1346200</xdr:colOff>
      <xdr:row>0</xdr:row>
      <xdr:rowOff>161925</xdr:rowOff>
    </xdr:from>
    <xdr:to>
      <xdr:col>7</xdr:col>
      <xdr:colOff>523875</xdr:colOff>
      <xdr:row>0</xdr:row>
      <xdr:rowOff>542925</xdr:rowOff>
    </xdr:to>
    <xdr:sp macro="" textlink="">
      <xdr:nvSpPr>
        <xdr:cNvPr id="12" name="圆角矩形 11">
          <a:hlinkClick xmlns:r="http://schemas.openxmlformats.org/officeDocument/2006/relationships" r:id="rId6"/>
        </xdr:cNvPr>
        <xdr:cNvSpPr/>
      </xdr:nvSpPr>
      <xdr:spPr>
        <a:xfrm>
          <a:off x="7205980" y="161925"/>
          <a:ext cx="1693545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员工绩效比较分析</a:t>
          </a:r>
        </a:p>
      </xdr:txBody>
    </xdr:sp>
    <xdr:clientData/>
  </xdr:twoCellAnchor>
  <xdr:twoCellAnchor>
    <xdr:from>
      <xdr:col>0</xdr:col>
      <xdr:colOff>171449</xdr:colOff>
      <xdr:row>0</xdr:row>
      <xdr:rowOff>47625</xdr:rowOff>
    </xdr:from>
    <xdr:to>
      <xdr:col>0</xdr:col>
      <xdr:colOff>876300</xdr:colOff>
      <xdr:row>0</xdr:row>
      <xdr:rowOff>647700</xdr:rowOff>
    </xdr:to>
    <xdr:sp macro="" textlink="">
      <xdr:nvSpPr>
        <xdr:cNvPr id="13" name="椭圆 12">
          <a:hlinkClick xmlns:r="http://schemas.openxmlformats.org/officeDocument/2006/relationships" r:id="rId7"/>
        </xdr:cNvPr>
        <xdr:cNvSpPr/>
      </xdr:nvSpPr>
      <xdr:spPr>
        <a:xfrm>
          <a:off x="170815" y="47625"/>
          <a:ext cx="705485" cy="6000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</a:t>
          </a:r>
          <a:endParaRPr lang="en-US" altLang="zh-CN" sz="11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首页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21</xdr:col>
      <xdr:colOff>617220</xdr:colOff>
      <xdr:row>25</xdr:row>
      <xdr:rowOff>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977265</xdr:colOff>
      <xdr:row>0</xdr:row>
      <xdr:rowOff>171450</xdr:rowOff>
    </xdr:from>
    <xdr:to>
      <xdr:col>3</xdr:col>
      <xdr:colOff>257174</xdr:colOff>
      <xdr:row>0</xdr:row>
      <xdr:rowOff>542925</xdr:rowOff>
    </xdr:to>
    <xdr:sp macro="" textlink="">
      <xdr:nvSpPr>
        <xdr:cNvPr id="6" name="圆角矩形 5">
          <a:hlinkClick xmlns:r="http://schemas.openxmlformats.org/officeDocument/2006/relationships" r:id="rId2"/>
        </xdr:cNvPr>
        <xdr:cNvSpPr/>
      </xdr:nvSpPr>
      <xdr:spPr>
        <a:xfrm>
          <a:off x="977265" y="171450"/>
          <a:ext cx="1736725" cy="371475"/>
        </a:xfrm>
        <a:prstGeom prst="roundRect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考核基础数据表</a:t>
          </a:r>
        </a:p>
      </xdr:txBody>
    </xdr:sp>
    <xdr:clientData/>
  </xdr:twoCellAnchor>
  <xdr:twoCellAnchor>
    <xdr:from>
      <xdr:col>4</xdr:col>
      <xdr:colOff>9525</xdr:colOff>
      <xdr:row>0</xdr:row>
      <xdr:rowOff>180976</xdr:rowOff>
    </xdr:from>
    <xdr:to>
      <xdr:col>6</xdr:col>
      <xdr:colOff>238125</xdr:colOff>
      <xdr:row>0</xdr:row>
      <xdr:rowOff>542925</xdr:rowOff>
    </xdr:to>
    <xdr:sp macro="" textlink="">
      <xdr:nvSpPr>
        <xdr:cNvPr id="7" name="圆角矩形 6">
          <a:hlinkClick xmlns:r="http://schemas.openxmlformats.org/officeDocument/2006/relationships" r:id="rId3"/>
        </xdr:cNvPr>
        <xdr:cNvSpPr/>
      </xdr:nvSpPr>
      <xdr:spPr>
        <a:xfrm>
          <a:off x="3152775" y="180975"/>
          <a:ext cx="1600200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部门指标达标分析</a:t>
          </a:r>
        </a:p>
      </xdr:txBody>
    </xdr:sp>
    <xdr:clientData/>
  </xdr:twoCellAnchor>
  <xdr:twoCellAnchor>
    <xdr:from>
      <xdr:col>7</xdr:col>
      <xdr:colOff>104775</xdr:colOff>
      <xdr:row>0</xdr:row>
      <xdr:rowOff>180975</xdr:rowOff>
    </xdr:from>
    <xdr:to>
      <xdr:col>9</xdr:col>
      <xdr:colOff>504825</xdr:colOff>
      <xdr:row>0</xdr:row>
      <xdr:rowOff>542925</xdr:rowOff>
    </xdr:to>
    <xdr:sp macro="" textlink="">
      <xdr:nvSpPr>
        <xdr:cNvPr id="8" name="圆角矩形 7"/>
        <xdr:cNvSpPr/>
      </xdr:nvSpPr>
      <xdr:spPr>
        <a:xfrm>
          <a:off x="5305425" y="180975"/>
          <a:ext cx="1771650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chemeClr val="bg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员工绩效达标分析</a:t>
          </a:r>
        </a:p>
      </xdr:txBody>
    </xdr:sp>
    <xdr:clientData/>
  </xdr:twoCellAnchor>
  <xdr:twoCellAnchor>
    <xdr:from>
      <xdr:col>10</xdr:col>
      <xdr:colOff>295276</xdr:colOff>
      <xdr:row>0</xdr:row>
      <xdr:rowOff>171449</xdr:rowOff>
    </xdr:from>
    <xdr:to>
      <xdr:col>13</xdr:col>
      <xdr:colOff>85726</xdr:colOff>
      <xdr:row>0</xdr:row>
      <xdr:rowOff>542924</xdr:rowOff>
    </xdr:to>
    <xdr:sp macro="" textlink="">
      <xdr:nvSpPr>
        <xdr:cNvPr id="9" name="圆角矩形 8">
          <a:hlinkClick xmlns:r="http://schemas.openxmlformats.org/officeDocument/2006/relationships" r:id="rId4"/>
        </xdr:cNvPr>
        <xdr:cNvSpPr/>
      </xdr:nvSpPr>
      <xdr:spPr>
        <a:xfrm>
          <a:off x="7553325" y="170815"/>
          <a:ext cx="1847850" cy="3714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员工绩效比较分析</a:t>
          </a:r>
        </a:p>
      </xdr:txBody>
    </xdr:sp>
    <xdr:clientData/>
  </xdr:twoCellAnchor>
  <xdr:twoCellAnchor>
    <xdr:from>
      <xdr:col>0</xdr:col>
      <xdr:colOff>57150</xdr:colOff>
      <xdr:row>0</xdr:row>
      <xdr:rowOff>85726</xdr:rowOff>
    </xdr:from>
    <xdr:to>
      <xdr:col>0</xdr:col>
      <xdr:colOff>771525</xdr:colOff>
      <xdr:row>0</xdr:row>
      <xdr:rowOff>666750</xdr:rowOff>
    </xdr:to>
    <xdr:sp macro="" textlink="">
      <xdr:nvSpPr>
        <xdr:cNvPr id="11" name="椭圆 10">
          <a:hlinkClick xmlns:r="http://schemas.openxmlformats.org/officeDocument/2006/relationships" r:id="rId5"/>
        </xdr:cNvPr>
        <xdr:cNvSpPr/>
      </xdr:nvSpPr>
      <xdr:spPr>
        <a:xfrm>
          <a:off x="57150" y="85725"/>
          <a:ext cx="714375" cy="5810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</a:t>
          </a:r>
          <a:endParaRPr lang="en-US" altLang="zh-CN" sz="11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首页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22</xdr:col>
      <xdr:colOff>9525</xdr:colOff>
      <xdr:row>25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47624</xdr:colOff>
      <xdr:row>0</xdr:row>
      <xdr:rowOff>142875</xdr:rowOff>
    </xdr:from>
    <xdr:to>
      <xdr:col>3</xdr:col>
      <xdr:colOff>380999</xdr:colOff>
      <xdr:row>0</xdr:row>
      <xdr:rowOff>514350</xdr:rowOff>
    </xdr:to>
    <xdr:sp macro="" textlink="">
      <xdr:nvSpPr>
        <xdr:cNvPr id="4" name="圆角矩形 3">
          <a:hlinkClick xmlns:r="http://schemas.openxmlformats.org/officeDocument/2006/relationships" r:id="rId2"/>
        </xdr:cNvPr>
        <xdr:cNvSpPr/>
      </xdr:nvSpPr>
      <xdr:spPr>
        <a:xfrm>
          <a:off x="1132840" y="142875"/>
          <a:ext cx="1704975" cy="371475"/>
        </a:xfrm>
        <a:prstGeom prst="roundRect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考核基础数据表</a:t>
          </a:r>
        </a:p>
      </xdr:txBody>
    </xdr:sp>
    <xdr:clientData/>
  </xdr:twoCellAnchor>
  <xdr:twoCellAnchor>
    <xdr:from>
      <xdr:col>4</xdr:col>
      <xdr:colOff>152400</xdr:colOff>
      <xdr:row>0</xdr:row>
      <xdr:rowOff>142876</xdr:rowOff>
    </xdr:from>
    <xdr:to>
      <xdr:col>6</xdr:col>
      <xdr:colOff>381000</xdr:colOff>
      <xdr:row>0</xdr:row>
      <xdr:rowOff>504825</xdr:rowOff>
    </xdr:to>
    <xdr:sp macro="" textlink="">
      <xdr:nvSpPr>
        <xdr:cNvPr id="5" name="圆角矩形 4">
          <a:hlinkClick xmlns:r="http://schemas.openxmlformats.org/officeDocument/2006/relationships" r:id="rId3"/>
        </xdr:cNvPr>
        <xdr:cNvSpPr/>
      </xdr:nvSpPr>
      <xdr:spPr>
        <a:xfrm>
          <a:off x="3295650" y="142875"/>
          <a:ext cx="1600200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部门指标达标分析</a:t>
          </a:r>
        </a:p>
      </xdr:txBody>
    </xdr:sp>
    <xdr:clientData/>
  </xdr:twoCellAnchor>
  <xdr:twoCellAnchor>
    <xdr:from>
      <xdr:col>7</xdr:col>
      <xdr:colOff>219075</xdr:colOff>
      <xdr:row>0</xdr:row>
      <xdr:rowOff>152400</xdr:rowOff>
    </xdr:from>
    <xdr:to>
      <xdr:col>9</xdr:col>
      <xdr:colOff>617220</xdr:colOff>
      <xdr:row>0</xdr:row>
      <xdr:rowOff>514350</xdr:rowOff>
    </xdr:to>
    <xdr:sp macro="" textlink="">
      <xdr:nvSpPr>
        <xdr:cNvPr id="6" name="圆角矩形 5">
          <a:hlinkClick xmlns:r="http://schemas.openxmlformats.org/officeDocument/2006/relationships" r:id="rId4"/>
        </xdr:cNvPr>
        <xdr:cNvSpPr/>
      </xdr:nvSpPr>
      <xdr:spPr>
        <a:xfrm>
          <a:off x="5419725" y="152400"/>
          <a:ext cx="1769745" cy="361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员工绩效达标分析</a:t>
          </a:r>
        </a:p>
      </xdr:txBody>
    </xdr:sp>
    <xdr:clientData/>
  </xdr:twoCellAnchor>
  <xdr:twoCellAnchor>
    <xdr:from>
      <xdr:col>10</xdr:col>
      <xdr:colOff>428626</xdr:colOff>
      <xdr:row>0</xdr:row>
      <xdr:rowOff>123824</xdr:rowOff>
    </xdr:from>
    <xdr:to>
      <xdr:col>13</xdr:col>
      <xdr:colOff>219076</xdr:colOff>
      <xdr:row>0</xdr:row>
      <xdr:rowOff>495299</xdr:rowOff>
    </xdr:to>
    <xdr:sp macro="" textlink="">
      <xdr:nvSpPr>
        <xdr:cNvPr id="7" name="圆角矩形 6"/>
        <xdr:cNvSpPr/>
      </xdr:nvSpPr>
      <xdr:spPr>
        <a:xfrm>
          <a:off x="7686675" y="123190"/>
          <a:ext cx="1847850" cy="3714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 b="1">
              <a:solidFill>
                <a:schemeClr val="bg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员工绩效比较分析</a:t>
          </a:r>
        </a:p>
      </xdr:txBody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819151</xdr:colOff>
      <xdr:row>0</xdr:row>
      <xdr:rowOff>638175</xdr:rowOff>
    </xdr:to>
    <xdr:sp macro="" textlink="">
      <xdr:nvSpPr>
        <xdr:cNvPr id="9" name="椭圆 8">
          <a:hlinkClick xmlns:r="http://schemas.openxmlformats.org/officeDocument/2006/relationships" r:id="rId5"/>
        </xdr:cNvPr>
        <xdr:cNvSpPr/>
      </xdr:nvSpPr>
      <xdr:spPr>
        <a:xfrm>
          <a:off x="114300" y="38100"/>
          <a:ext cx="704850" cy="6000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</a:t>
          </a:r>
          <a:endParaRPr lang="en-US" altLang="zh-CN" sz="11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首页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tabSelected="1" workbookViewId="0">
      <selection sqref="A1:N1"/>
    </sheetView>
  </sheetViews>
  <sheetFormatPr defaultColWidth="9" defaultRowHeight="13.5" x14ac:dyDescent="0.15"/>
  <cols>
    <col min="2" max="2" width="8.875" customWidth="1"/>
  </cols>
  <sheetData>
    <row r="1" spans="1:28" ht="63" customHeight="1" x14ac:dyDescent="0.15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1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15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15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15">
      <c r="A5" s="109"/>
      <c r="B5" s="116" t="s">
        <v>1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0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15">
      <c r="A6" s="109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0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15">
      <c r="A7" s="109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0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3.1" customHeight="1" x14ac:dyDescent="0.15">
      <c r="A8" s="109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0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48.95" customHeight="1" x14ac:dyDescent="0.15">
      <c r="A9" s="109"/>
      <c r="B9" s="109"/>
      <c r="C9" s="109"/>
      <c r="D9" s="112" t="s">
        <v>2</v>
      </c>
      <c r="E9" s="112"/>
      <c r="F9" s="112"/>
      <c r="G9" s="112"/>
      <c r="H9" s="112"/>
      <c r="I9" s="112"/>
      <c r="J9" s="112"/>
      <c r="K9" s="112"/>
      <c r="L9" s="109"/>
      <c r="M9" s="109"/>
      <c r="N9" s="10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15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1" x14ac:dyDescent="0.15">
      <c r="A11" s="109"/>
      <c r="B11" s="109"/>
      <c r="C11" s="109"/>
      <c r="D11" s="109"/>
      <c r="E11" s="109"/>
      <c r="F11" s="113" t="s">
        <v>3</v>
      </c>
      <c r="G11" s="113"/>
      <c r="H11" s="113"/>
      <c r="I11" s="113"/>
      <c r="J11" s="109"/>
      <c r="K11" s="109"/>
      <c r="L11" s="109"/>
      <c r="M11" s="109"/>
      <c r="N11" s="10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1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1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15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7.100000000000001" customHeight="1" x14ac:dyDescent="0.15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15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15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15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15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15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1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8" customHeight="1" x14ac:dyDescent="0.1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66.95" customHeight="1" x14ac:dyDescent="0.15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</sheetData>
  <mergeCells count="5">
    <mergeCell ref="A1:N1"/>
    <mergeCell ref="D9:K9"/>
    <mergeCell ref="F11:I11"/>
    <mergeCell ref="A23:N23"/>
    <mergeCell ref="B5:M8"/>
  </mergeCells>
  <phoneticPr fontId="42" type="noConversion"/>
  <pageMargins left="0.69930555555555596" right="0.69930555555555596" top="0.75" bottom="0.75" header="0.3" footer="0.3"/>
  <pageSetup paperSize="9" orientation="landscape" horizontalDpi="180" verticalDpi="18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"/>
  <sheetViews>
    <sheetView workbookViewId="0">
      <selection activeCell="F5" sqref="F5:G5"/>
    </sheetView>
  </sheetViews>
  <sheetFormatPr defaultColWidth="9" defaultRowHeight="13.5" x14ac:dyDescent="0.15"/>
  <cols>
    <col min="1" max="1" width="9.125" customWidth="1"/>
    <col min="2" max="2" width="6.125" customWidth="1"/>
    <col min="3" max="3" width="7.375" customWidth="1"/>
    <col min="4" max="4" width="14.75" style="57" customWidth="1"/>
    <col min="5" max="5" width="9" customWidth="1"/>
    <col min="6" max="17" width="8.375" customWidth="1"/>
    <col min="18" max="18" width="9.375" customWidth="1"/>
    <col min="19" max="19" width="9.25" customWidth="1"/>
    <col min="20" max="20" width="8.125" customWidth="1"/>
    <col min="21" max="21" width="7.5" customWidth="1"/>
    <col min="22" max="23" width="7.625" customWidth="1"/>
    <col min="24" max="24" width="8.125" customWidth="1"/>
    <col min="25" max="25" width="7.375" customWidth="1"/>
  </cols>
  <sheetData>
    <row r="1" spans="1:30" ht="60.75" customHeight="1" x14ac:dyDescent="0.15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84"/>
      <c r="Q1" s="84"/>
      <c r="R1" s="84"/>
      <c r="S1" s="84"/>
      <c r="T1" s="84"/>
      <c r="U1" s="84"/>
      <c r="V1" s="8"/>
      <c r="W1" s="8"/>
      <c r="X1" s="8"/>
      <c r="Y1" s="8"/>
      <c r="Z1" s="8"/>
      <c r="AA1" s="8"/>
      <c r="AB1" s="8"/>
      <c r="AC1" s="8"/>
      <c r="AD1" s="8"/>
    </row>
    <row r="2" spans="1:30" ht="33" customHeight="1" x14ac:dyDescent="0.15">
      <c r="A2" s="118" t="s">
        <v>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49"/>
      <c r="Q2" s="49"/>
      <c r="R2" s="49"/>
      <c r="S2" s="49"/>
      <c r="T2" s="49"/>
      <c r="U2" s="49"/>
      <c r="V2" s="8"/>
      <c r="W2" s="8"/>
      <c r="X2" s="8"/>
      <c r="Y2" s="8"/>
      <c r="Z2" s="8"/>
      <c r="AA2" s="8"/>
      <c r="AB2" s="8"/>
      <c r="AC2" s="8"/>
      <c r="AD2" s="8"/>
    </row>
    <row r="3" spans="1:30" ht="96.75" customHeight="1" x14ac:dyDescent="0.15">
      <c r="A3" s="119" t="s">
        <v>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50"/>
      <c r="Q3" s="50"/>
      <c r="R3" s="50"/>
      <c r="S3" s="50"/>
      <c r="T3" s="50"/>
      <c r="U3" s="50"/>
      <c r="V3" s="8"/>
      <c r="W3" s="8"/>
      <c r="X3" s="8"/>
      <c r="Y3" s="8"/>
      <c r="Z3" s="8"/>
      <c r="AA3" s="8"/>
      <c r="AB3" s="8"/>
      <c r="AC3" s="8"/>
      <c r="AD3" s="8"/>
    </row>
    <row r="4" spans="1:30" ht="26.25" customHeight="1" x14ac:dyDescent="0.15">
      <c r="A4" s="120" t="s">
        <v>6</v>
      </c>
      <c r="B4" s="121"/>
      <c r="C4" s="121"/>
      <c r="D4" s="58" t="s">
        <v>7</v>
      </c>
      <c r="E4" s="58" t="s">
        <v>8</v>
      </c>
      <c r="F4" s="121" t="s">
        <v>9</v>
      </c>
      <c r="G4" s="121"/>
      <c r="H4" s="121" t="s">
        <v>10</v>
      </c>
      <c r="I4" s="121"/>
      <c r="J4" s="121" t="s">
        <v>11</v>
      </c>
      <c r="K4" s="121"/>
      <c r="L4" s="121" t="s">
        <v>12</v>
      </c>
      <c r="M4" s="121"/>
      <c r="N4" s="121" t="s">
        <v>13</v>
      </c>
      <c r="O4" s="122"/>
      <c r="P4" s="85"/>
      <c r="Q4" s="85"/>
      <c r="R4" s="8"/>
      <c r="S4" s="50"/>
      <c r="T4" s="50"/>
      <c r="U4" s="50"/>
      <c r="V4" s="50"/>
      <c r="W4" s="8"/>
      <c r="X4" s="8"/>
      <c r="Y4" s="8"/>
      <c r="Z4" s="8"/>
      <c r="AA4" s="8"/>
      <c r="AB4" s="8"/>
      <c r="AC4" s="8"/>
      <c r="AD4" s="8"/>
    </row>
    <row r="5" spans="1:30" ht="31.5" customHeight="1" x14ac:dyDescent="0.15">
      <c r="A5" s="123" t="s">
        <v>14</v>
      </c>
      <c r="B5" s="124"/>
      <c r="C5" s="125"/>
      <c r="D5" s="59" t="s">
        <v>15</v>
      </c>
      <c r="E5" s="60">
        <f>COUNTA(G7:P7)</f>
        <v>10</v>
      </c>
      <c r="F5" s="126">
        <v>43160</v>
      </c>
      <c r="G5" s="126"/>
      <c r="H5" s="127">
        <f>Q21</f>
        <v>82.29</v>
      </c>
      <c r="I5" s="127"/>
      <c r="J5" s="128">
        <f>F21</f>
        <v>90</v>
      </c>
      <c r="K5" s="128"/>
      <c r="L5" s="129">
        <f>H5/J5</f>
        <v>0.914333333333333</v>
      </c>
      <c r="M5" s="129"/>
      <c r="N5" s="128">
        <f>H5-J5</f>
        <v>-7.7099999999999902</v>
      </c>
      <c r="O5" s="128"/>
      <c r="P5" s="86"/>
      <c r="Q5" s="86"/>
      <c r="R5" s="8"/>
      <c r="S5" s="50"/>
      <c r="T5" s="50"/>
      <c r="U5" s="50"/>
      <c r="V5" s="50"/>
      <c r="W5" s="8"/>
      <c r="X5" s="8"/>
      <c r="Y5" s="8"/>
      <c r="Z5" s="8"/>
      <c r="AA5" s="8"/>
      <c r="AB5" s="8"/>
      <c r="AC5" s="8"/>
      <c r="AD5" s="8"/>
    </row>
    <row r="6" spans="1:30" ht="27.75" customHeight="1" x14ac:dyDescent="0.15">
      <c r="A6" s="61" t="s">
        <v>16</v>
      </c>
      <c r="B6" s="62" t="s">
        <v>17</v>
      </c>
      <c r="C6" s="63" t="s">
        <v>18</v>
      </c>
      <c r="D6" s="63" t="s">
        <v>19</v>
      </c>
      <c r="E6" s="63" t="s">
        <v>20</v>
      </c>
      <c r="F6" s="63" t="s">
        <v>11</v>
      </c>
      <c r="G6" s="64" t="s">
        <v>21</v>
      </c>
      <c r="H6" s="64" t="s">
        <v>22</v>
      </c>
      <c r="I6" s="64" t="s">
        <v>23</v>
      </c>
      <c r="J6" s="64" t="s">
        <v>24</v>
      </c>
      <c r="K6" s="64" t="s">
        <v>25</v>
      </c>
      <c r="L6" s="64" t="s">
        <v>26</v>
      </c>
      <c r="M6" s="64" t="s">
        <v>27</v>
      </c>
      <c r="N6" s="64" t="s">
        <v>28</v>
      </c>
      <c r="O6" s="64" t="s">
        <v>29</v>
      </c>
      <c r="P6" s="87" t="s">
        <v>30</v>
      </c>
      <c r="Q6" s="88" t="s">
        <v>31</v>
      </c>
      <c r="R6" s="89" t="s">
        <v>32</v>
      </c>
      <c r="S6" s="89" t="s">
        <v>33</v>
      </c>
      <c r="T6" s="90" t="s">
        <v>12</v>
      </c>
      <c r="U6" s="91" t="s">
        <v>34</v>
      </c>
      <c r="V6" s="142" t="s">
        <v>35</v>
      </c>
      <c r="W6" s="143"/>
      <c r="X6" s="143"/>
      <c r="Y6" s="8"/>
      <c r="Z6" s="8"/>
      <c r="AA6" s="8"/>
      <c r="AB6" s="8"/>
      <c r="AC6" s="8"/>
      <c r="AD6" s="8"/>
    </row>
    <row r="7" spans="1:30" ht="27" customHeight="1" x14ac:dyDescent="0.15">
      <c r="A7" s="65" t="s">
        <v>36</v>
      </c>
      <c r="B7" s="135">
        <f>SUM(E7:E12)</f>
        <v>0.35</v>
      </c>
      <c r="C7" s="66" t="s">
        <v>37</v>
      </c>
      <c r="D7" s="67" t="s">
        <v>38</v>
      </c>
      <c r="E7" s="68">
        <v>0.05</v>
      </c>
      <c r="F7" s="69">
        <f t="shared" ref="F7:F20" si="0">E7*100*0.9</f>
        <v>4.5</v>
      </c>
      <c r="G7" s="70">
        <v>5</v>
      </c>
      <c r="H7" s="70">
        <v>5</v>
      </c>
      <c r="I7" s="70">
        <v>2</v>
      </c>
      <c r="J7" s="70">
        <v>4</v>
      </c>
      <c r="K7" s="70">
        <v>3</v>
      </c>
      <c r="L7" s="70">
        <v>5</v>
      </c>
      <c r="M7" s="70">
        <v>5</v>
      </c>
      <c r="N7" s="70">
        <v>2</v>
      </c>
      <c r="O7" s="70">
        <v>3</v>
      </c>
      <c r="P7" s="70">
        <v>4</v>
      </c>
      <c r="Q7" s="92">
        <f>AVERAGE(G7:P7)</f>
        <v>3.8</v>
      </c>
      <c r="R7" s="93">
        <f t="shared" ref="R7:R21" si="1">Q7-F7</f>
        <v>-0.7</v>
      </c>
      <c r="S7" s="94">
        <f t="shared" ref="S7:S21" si="2">(Q7-F7)/F7</f>
        <v>-0.155555555555556</v>
      </c>
      <c r="T7" s="94">
        <f t="shared" ref="T7:T21" si="3">Q7/F7</f>
        <v>0.844444444444444</v>
      </c>
      <c r="U7" s="95">
        <f t="shared" ref="U7:U20" si="4">RANK(T7,$T$7:$T$20)</f>
        <v>9</v>
      </c>
      <c r="V7" s="142"/>
      <c r="W7" s="143"/>
      <c r="X7" s="143"/>
      <c r="Y7" s="8"/>
      <c r="Z7" s="8"/>
      <c r="AA7" s="8"/>
      <c r="AB7" s="8"/>
      <c r="AC7" s="8"/>
      <c r="AD7" s="8"/>
    </row>
    <row r="8" spans="1:30" ht="27" customHeight="1" x14ac:dyDescent="0.15">
      <c r="A8" s="65" t="s">
        <v>36</v>
      </c>
      <c r="B8" s="136"/>
      <c r="C8" s="66" t="s">
        <v>39</v>
      </c>
      <c r="D8" s="67" t="s">
        <v>40</v>
      </c>
      <c r="E8" s="71">
        <v>0.1</v>
      </c>
      <c r="F8" s="69">
        <f t="shared" si="0"/>
        <v>9</v>
      </c>
      <c r="G8" s="72">
        <v>10</v>
      </c>
      <c r="H8" s="72">
        <v>9</v>
      </c>
      <c r="I8" s="72">
        <v>9</v>
      </c>
      <c r="J8" s="72">
        <v>9.6</v>
      </c>
      <c r="K8" s="72">
        <v>9.5</v>
      </c>
      <c r="L8" s="72">
        <v>9.5</v>
      </c>
      <c r="M8" s="72">
        <v>9.6</v>
      </c>
      <c r="N8" s="72">
        <v>9.5</v>
      </c>
      <c r="O8" s="72">
        <v>9.5</v>
      </c>
      <c r="P8" s="72">
        <v>9.6</v>
      </c>
      <c r="Q8" s="92">
        <f t="shared" ref="Q8:Q20" si="5">AVERAGE(G8:P8)</f>
        <v>9.48</v>
      </c>
      <c r="R8" s="93">
        <f t="shared" si="1"/>
        <v>0.48</v>
      </c>
      <c r="S8" s="94">
        <f t="shared" si="2"/>
        <v>5.3333333333333399E-2</v>
      </c>
      <c r="T8" s="94">
        <f t="shared" si="3"/>
        <v>1.0533333333333299</v>
      </c>
      <c r="U8" s="95">
        <f t="shared" si="4"/>
        <v>4</v>
      </c>
      <c r="V8" s="96"/>
      <c r="W8" s="97"/>
      <c r="X8" s="8"/>
      <c r="Y8" s="8"/>
      <c r="Z8" s="8"/>
      <c r="AA8" s="8"/>
      <c r="AB8" s="8"/>
      <c r="AC8" s="8"/>
      <c r="AD8" s="8"/>
    </row>
    <row r="9" spans="1:30" ht="39.75" customHeight="1" x14ac:dyDescent="0.15">
      <c r="A9" s="65" t="s">
        <v>36</v>
      </c>
      <c r="B9" s="136"/>
      <c r="C9" s="66" t="s">
        <v>41</v>
      </c>
      <c r="D9" s="67" t="s">
        <v>42</v>
      </c>
      <c r="E9" s="71">
        <v>0.05</v>
      </c>
      <c r="F9" s="69">
        <f t="shared" si="0"/>
        <v>4.5</v>
      </c>
      <c r="G9" s="72">
        <v>4</v>
      </c>
      <c r="H9" s="72">
        <v>3</v>
      </c>
      <c r="I9" s="72">
        <v>4</v>
      </c>
      <c r="J9" s="72">
        <v>4</v>
      </c>
      <c r="K9" s="72">
        <v>3</v>
      </c>
      <c r="L9" s="72">
        <v>4</v>
      </c>
      <c r="M9" s="72">
        <v>4</v>
      </c>
      <c r="N9" s="72">
        <v>4</v>
      </c>
      <c r="O9" s="72">
        <v>4</v>
      </c>
      <c r="P9" s="72">
        <v>4</v>
      </c>
      <c r="Q9" s="92">
        <f t="shared" si="5"/>
        <v>3.8</v>
      </c>
      <c r="R9" s="93">
        <f t="shared" si="1"/>
        <v>-0.7</v>
      </c>
      <c r="S9" s="94">
        <f t="shared" si="2"/>
        <v>-0.155555555555556</v>
      </c>
      <c r="T9" s="94">
        <f t="shared" si="3"/>
        <v>0.844444444444444</v>
      </c>
      <c r="U9" s="95">
        <f t="shared" si="4"/>
        <v>9</v>
      </c>
      <c r="V9" s="146" t="s">
        <v>43</v>
      </c>
      <c r="W9" s="147"/>
      <c r="X9" s="147"/>
      <c r="Y9" s="147"/>
      <c r="Z9" s="8"/>
      <c r="AA9" s="8"/>
      <c r="AB9" s="8"/>
      <c r="AC9" s="8"/>
      <c r="AD9" s="8"/>
    </row>
    <row r="10" spans="1:30" ht="27" customHeight="1" x14ac:dyDescent="0.15">
      <c r="A10" s="65" t="s">
        <v>36</v>
      </c>
      <c r="B10" s="136"/>
      <c r="C10" s="66" t="s">
        <v>44</v>
      </c>
      <c r="D10" s="67" t="s">
        <v>45</v>
      </c>
      <c r="E10" s="71">
        <v>0.05</v>
      </c>
      <c r="F10" s="69">
        <f t="shared" si="0"/>
        <v>4.5</v>
      </c>
      <c r="G10" s="72">
        <v>4</v>
      </c>
      <c r="H10" s="72">
        <v>4</v>
      </c>
      <c r="I10" s="72">
        <v>3</v>
      </c>
      <c r="J10" s="72">
        <v>4</v>
      </c>
      <c r="K10" s="72">
        <v>4</v>
      </c>
      <c r="L10" s="72">
        <v>4.5</v>
      </c>
      <c r="M10" s="72">
        <v>4</v>
      </c>
      <c r="N10" s="72">
        <v>3</v>
      </c>
      <c r="O10" s="72">
        <v>4</v>
      </c>
      <c r="P10" s="72">
        <v>4.5</v>
      </c>
      <c r="Q10" s="92">
        <f t="shared" si="5"/>
        <v>3.9</v>
      </c>
      <c r="R10" s="93">
        <f t="shared" si="1"/>
        <v>-0.6</v>
      </c>
      <c r="S10" s="94">
        <f t="shared" si="2"/>
        <v>-0.133333333333333</v>
      </c>
      <c r="T10" s="94">
        <f t="shared" si="3"/>
        <v>0.86666666666666703</v>
      </c>
      <c r="U10" s="95">
        <f t="shared" si="4"/>
        <v>8</v>
      </c>
      <c r="V10" s="146"/>
      <c r="W10" s="147"/>
      <c r="X10" s="147"/>
      <c r="Y10" s="147"/>
      <c r="Z10" s="8"/>
      <c r="AA10" s="8"/>
      <c r="AB10" s="8"/>
      <c r="AC10" s="8"/>
      <c r="AD10" s="8"/>
    </row>
    <row r="11" spans="1:30" ht="27" customHeight="1" x14ac:dyDescent="0.15">
      <c r="A11" s="65" t="s">
        <v>36</v>
      </c>
      <c r="B11" s="136"/>
      <c r="C11" s="66" t="s">
        <v>46</v>
      </c>
      <c r="D11" s="67" t="s">
        <v>47</v>
      </c>
      <c r="E11" s="68">
        <v>0.05</v>
      </c>
      <c r="F11" s="69">
        <f t="shared" si="0"/>
        <v>4.5</v>
      </c>
      <c r="G11" s="70">
        <v>5</v>
      </c>
      <c r="H11" s="70">
        <v>3</v>
      </c>
      <c r="I11" s="70">
        <v>2</v>
      </c>
      <c r="J11" s="70">
        <v>5</v>
      </c>
      <c r="K11" s="70">
        <v>4</v>
      </c>
      <c r="L11" s="70">
        <v>5</v>
      </c>
      <c r="M11" s="70">
        <v>4</v>
      </c>
      <c r="N11" s="70">
        <v>3</v>
      </c>
      <c r="O11" s="70">
        <v>5</v>
      </c>
      <c r="P11" s="70">
        <v>4</v>
      </c>
      <c r="Q11" s="92">
        <f t="shared" si="5"/>
        <v>4</v>
      </c>
      <c r="R11" s="93">
        <f t="shared" si="1"/>
        <v>-0.5</v>
      </c>
      <c r="S11" s="94">
        <f t="shared" si="2"/>
        <v>-0.11111111111111099</v>
      </c>
      <c r="T11" s="94">
        <f t="shared" si="3"/>
        <v>0.88888888888888895</v>
      </c>
      <c r="U11" s="95">
        <f t="shared" si="4"/>
        <v>7</v>
      </c>
      <c r="V11" s="146"/>
      <c r="W11" s="147"/>
      <c r="X11" s="147"/>
      <c r="Y11" s="147"/>
      <c r="Z11" s="8"/>
      <c r="AA11" s="8"/>
      <c r="AB11" s="8"/>
      <c r="AC11" s="8"/>
      <c r="AD11" s="8"/>
    </row>
    <row r="12" spans="1:30" ht="27" customHeight="1" x14ac:dyDescent="0.15">
      <c r="A12" s="65" t="s">
        <v>36</v>
      </c>
      <c r="B12" s="137"/>
      <c r="C12" s="66" t="s">
        <v>48</v>
      </c>
      <c r="D12" s="67" t="s">
        <v>49</v>
      </c>
      <c r="E12" s="68">
        <v>0.05</v>
      </c>
      <c r="F12" s="69">
        <f t="shared" si="0"/>
        <v>4.5</v>
      </c>
      <c r="G12" s="70">
        <v>5</v>
      </c>
      <c r="H12" s="70">
        <v>5</v>
      </c>
      <c r="I12" s="70">
        <v>4.5</v>
      </c>
      <c r="J12" s="70">
        <v>5</v>
      </c>
      <c r="K12" s="70">
        <v>4.5</v>
      </c>
      <c r="L12" s="70">
        <v>5</v>
      </c>
      <c r="M12" s="70">
        <v>5</v>
      </c>
      <c r="N12" s="70">
        <v>4.5</v>
      </c>
      <c r="O12" s="70">
        <v>5</v>
      </c>
      <c r="P12" s="70">
        <v>4.5</v>
      </c>
      <c r="Q12" s="92">
        <f t="shared" si="5"/>
        <v>4.8</v>
      </c>
      <c r="R12" s="93">
        <f t="shared" si="1"/>
        <v>0.3</v>
      </c>
      <c r="S12" s="94">
        <f t="shared" si="2"/>
        <v>6.6666666666666596E-2</v>
      </c>
      <c r="T12" s="94">
        <f t="shared" si="3"/>
        <v>1.06666666666667</v>
      </c>
      <c r="U12" s="95">
        <f t="shared" si="4"/>
        <v>3</v>
      </c>
      <c r="V12" s="146"/>
      <c r="W12" s="147"/>
      <c r="X12" s="147"/>
      <c r="Y12" s="147"/>
      <c r="Z12" s="8"/>
      <c r="AA12" s="8"/>
      <c r="AB12" s="8"/>
      <c r="AC12" s="8"/>
      <c r="AD12" s="8"/>
    </row>
    <row r="13" spans="1:30" ht="27" customHeight="1" x14ac:dyDescent="0.15">
      <c r="A13" s="65" t="s">
        <v>50</v>
      </c>
      <c r="B13" s="135">
        <f>SUM(E13:E16)</f>
        <v>0.4</v>
      </c>
      <c r="C13" s="66" t="s">
        <v>51</v>
      </c>
      <c r="D13" s="67" t="s">
        <v>52</v>
      </c>
      <c r="E13" s="68">
        <v>0.1</v>
      </c>
      <c r="F13" s="69">
        <f t="shared" si="0"/>
        <v>9</v>
      </c>
      <c r="G13" s="70">
        <v>8</v>
      </c>
      <c r="H13" s="70">
        <v>6</v>
      </c>
      <c r="I13" s="70">
        <v>7</v>
      </c>
      <c r="J13" s="70">
        <v>8</v>
      </c>
      <c r="K13" s="70">
        <v>8</v>
      </c>
      <c r="L13" s="70">
        <v>9</v>
      </c>
      <c r="M13" s="70">
        <v>7</v>
      </c>
      <c r="N13" s="70">
        <v>4</v>
      </c>
      <c r="O13" s="70">
        <v>6</v>
      </c>
      <c r="P13" s="70">
        <v>8</v>
      </c>
      <c r="Q13" s="92">
        <f t="shared" si="5"/>
        <v>7.1</v>
      </c>
      <c r="R13" s="93">
        <f t="shared" si="1"/>
        <v>-1.9</v>
      </c>
      <c r="S13" s="94">
        <f t="shared" si="2"/>
        <v>-0.211111111111111</v>
      </c>
      <c r="T13" s="94">
        <f t="shared" si="3"/>
        <v>0.78888888888888897</v>
      </c>
      <c r="U13" s="95">
        <f t="shared" si="4"/>
        <v>14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ht="27" customHeight="1" x14ac:dyDescent="0.15">
      <c r="A14" s="65" t="s">
        <v>50</v>
      </c>
      <c r="B14" s="138"/>
      <c r="C14" s="66" t="s">
        <v>53</v>
      </c>
      <c r="D14" s="67" t="s">
        <v>54</v>
      </c>
      <c r="E14" s="68">
        <v>0.05</v>
      </c>
      <c r="F14" s="69">
        <f t="shared" si="0"/>
        <v>4.5</v>
      </c>
      <c r="G14" s="70">
        <v>5</v>
      </c>
      <c r="H14" s="70">
        <v>5</v>
      </c>
      <c r="I14" s="70">
        <v>5</v>
      </c>
      <c r="J14" s="70">
        <v>5</v>
      </c>
      <c r="K14" s="70">
        <v>5</v>
      </c>
      <c r="L14" s="70">
        <v>5</v>
      </c>
      <c r="M14" s="70">
        <v>4</v>
      </c>
      <c r="N14" s="70">
        <v>5</v>
      </c>
      <c r="O14" s="70">
        <v>5</v>
      </c>
      <c r="P14" s="70">
        <v>5</v>
      </c>
      <c r="Q14" s="92">
        <f t="shared" si="5"/>
        <v>4.9000000000000004</v>
      </c>
      <c r="R14" s="93">
        <f t="shared" si="1"/>
        <v>0.4</v>
      </c>
      <c r="S14" s="94">
        <f t="shared" si="2"/>
        <v>8.8888888888889003E-2</v>
      </c>
      <c r="T14" s="94">
        <f t="shared" si="3"/>
        <v>1.0888888888888899</v>
      </c>
      <c r="U14" s="95">
        <f t="shared" si="4"/>
        <v>1</v>
      </c>
      <c r="V14" s="144" t="s">
        <v>55</v>
      </c>
      <c r="W14" s="145"/>
      <c r="X14" s="145"/>
      <c r="Y14" s="145"/>
      <c r="Z14" s="8"/>
      <c r="AA14" s="8"/>
      <c r="AB14" s="8"/>
      <c r="AC14" s="8"/>
      <c r="AD14" s="8"/>
    </row>
    <row r="15" spans="1:30" ht="27" customHeight="1" x14ac:dyDescent="0.15">
      <c r="A15" s="65" t="s">
        <v>50</v>
      </c>
      <c r="B15" s="138"/>
      <c r="C15" s="66" t="s">
        <v>56</v>
      </c>
      <c r="D15" s="67" t="s">
        <v>57</v>
      </c>
      <c r="E15" s="68">
        <v>0.1</v>
      </c>
      <c r="F15" s="69">
        <f t="shared" si="0"/>
        <v>9</v>
      </c>
      <c r="G15" s="70">
        <v>9.6</v>
      </c>
      <c r="H15" s="70">
        <v>9</v>
      </c>
      <c r="I15" s="70">
        <v>7</v>
      </c>
      <c r="J15" s="70">
        <v>9</v>
      </c>
      <c r="K15" s="70">
        <v>9</v>
      </c>
      <c r="L15" s="70">
        <v>10</v>
      </c>
      <c r="M15" s="70">
        <v>9</v>
      </c>
      <c r="N15" s="70">
        <v>9</v>
      </c>
      <c r="O15" s="70">
        <v>9</v>
      </c>
      <c r="P15" s="70">
        <v>9.5</v>
      </c>
      <c r="Q15" s="92">
        <f t="shared" si="5"/>
        <v>9.01</v>
      </c>
      <c r="R15" s="93">
        <f t="shared" si="1"/>
        <v>9.9999999999997903E-3</v>
      </c>
      <c r="S15" s="94">
        <f t="shared" si="2"/>
        <v>1.1111111111110901E-3</v>
      </c>
      <c r="T15" s="94">
        <f t="shared" si="3"/>
        <v>1.00111111111111</v>
      </c>
      <c r="U15" s="95">
        <f t="shared" si="4"/>
        <v>6</v>
      </c>
      <c r="V15" s="144"/>
      <c r="W15" s="145"/>
      <c r="X15" s="145"/>
      <c r="Y15" s="145"/>
      <c r="Z15" s="8"/>
      <c r="AA15" s="8"/>
      <c r="AB15" s="8"/>
      <c r="AC15" s="8"/>
      <c r="AD15" s="8"/>
    </row>
    <row r="16" spans="1:30" ht="27" customHeight="1" x14ac:dyDescent="0.15">
      <c r="A16" s="65" t="s">
        <v>50</v>
      </c>
      <c r="B16" s="139"/>
      <c r="C16" s="66" t="s">
        <v>58</v>
      </c>
      <c r="D16" s="67" t="s">
        <v>59</v>
      </c>
      <c r="E16" s="68">
        <v>0.15</v>
      </c>
      <c r="F16" s="69">
        <f t="shared" si="0"/>
        <v>13.5</v>
      </c>
      <c r="G16" s="70">
        <v>13</v>
      </c>
      <c r="H16" s="70">
        <v>12</v>
      </c>
      <c r="I16" s="70">
        <v>6</v>
      </c>
      <c r="J16" s="70">
        <v>12</v>
      </c>
      <c r="K16" s="70">
        <v>10</v>
      </c>
      <c r="L16" s="70">
        <v>15</v>
      </c>
      <c r="M16" s="70">
        <v>12</v>
      </c>
      <c r="N16" s="70">
        <v>7</v>
      </c>
      <c r="O16" s="70">
        <v>9</v>
      </c>
      <c r="P16" s="70">
        <v>12</v>
      </c>
      <c r="Q16" s="92">
        <f t="shared" si="5"/>
        <v>10.8</v>
      </c>
      <c r="R16" s="93">
        <f t="shared" si="1"/>
        <v>-2.7</v>
      </c>
      <c r="S16" s="94">
        <f t="shared" si="2"/>
        <v>-0.2</v>
      </c>
      <c r="T16" s="94">
        <f t="shared" si="3"/>
        <v>0.8</v>
      </c>
      <c r="U16" s="95">
        <f t="shared" si="4"/>
        <v>13</v>
      </c>
      <c r="V16" s="130" t="s">
        <v>60</v>
      </c>
      <c r="W16" s="131"/>
      <c r="X16" s="98" t="s">
        <v>61</v>
      </c>
      <c r="Y16" s="108" t="s">
        <v>62</v>
      </c>
      <c r="Z16" s="8"/>
      <c r="AA16" s="8"/>
      <c r="AB16" s="8"/>
      <c r="AC16" s="8"/>
      <c r="AD16" s="8"/>
    </row>
    <row r="17" spans="1:30" ht="27" customHeight="1" x14ac:dyDescent="0.15">
      <c r="A17" s="65" t="s">
        <v>63</v>
      </c>
      <c r="B17" s="140">
        <f>SUM(E17:E18)</f>
        <v>0.1</v>
      </c>
      <c r="C17" s="66" t="s">
        <v>64</v>
      </c>
      <c r="D17" s="67" t="s">
        <v>65</v>
      </c>
      <c r="E17" s="68">
        <v>0.05</v>
      </c>
      <c r="F17" s="69">
        <f t="shared" si="0"/>
        <v>4.5</v>
      </c>
      <c r="G17" s="70">
        <v>5</v>
      </c>
      <c r="H17" s="70">
        <v>4</v>
      </c>
      <c r="I17" s="70">
        <v>5</v>
      </c>
      <c r="J17" s="70">
        <v>5</v>
      </c>
      <c r="K17" s="70">
        <v>4</v>
      </c>
      <c r="L17" s="70">
        <v>5</v>
      </c>
      <c r="M17" s="70">
        <v>5</v>
      </c>
      <c r="N17" s="70">
        <v>5</v>
      </c>
      <c r="O17" s="70">
        <v>5</v>
      </c>
      <c r="P17" s="70">
        <v>4</v>
      </c>
      <c r="Q17" s="92">
        <f t="shared" si="5"/>
        <v>4.7</v>
      </c>
      <c r="R17" s="93">
        <f t="shared" si="1"/>
        <v>0.2</v>
      </c>
      <c r="S17" s="94">
        <f t="shared" si="2"/>
        <v>4.4444444444444502E-2</v>
      </c>
      <c r="T17" s="94">
        <f t="shared" si="3"/>
        <v>1.0444444444444401</v>
      </c>
      <c r="U17" s="95">
        <f t="shared" si="4"/>
        <v>5</v>
      </c>
      <c r="V17" s="99">
        <v>0</v>
      </c>
      <c r="W17" s="99">
        <f t="shared" ref="W17:W20" si="6">X18-0.01</f>
        <v>59.99</v>
      </c>
      <c r="X17" s="100">
        <v>0</v>
      </c>
      <c r="Y17" s="99" t="s">
        <v>66</v>
      </c>
      <c r="Z17" s="8"/>
      <c r="AA17" s="8"/>
      <c r="AB17" s="8"/>
      <c r="AC17" s="8"/>
      <c r="AD17" s="8"/>
    </row>
    <row r="18" spans="1:30" ht="27" customHeight="1" x14ac:dyDescent="0.15">
      <c r="A18" s="65" t="s">
        <v>63</v>
      </c>
      <c r="B18" s="140"/>
      <c r="C18" s="66" t="s">
        <v>67</v>
      </c>
      <c r="D18" s="67" t="s">
        <v>68</v>
      </c>
      <c r="E18" s="68">
        <v>0.05</v>
      </c>
      <c r="F18" s="69">
        <f t="shared" si="0"/>
        <v>4.5</v>
      </c>
      <c r="G18" s="70">
        <v>5</v>
      </c>
      <c r="H18" s="70">
        <v>3</v>
      </c>
      <c r="I18" s="70">
        <v>4</v>
      </c>
      <c r="J18" s="70">
        <v>4</v>
      </c>
      <c r="K18" s="70">
        <v>3</v>
      </c>
      <c r="L18" s="70">
        <v>4</v>
      </c>
      <c r="M18" s="70">
        <v>5</v>
      </c>
      <c r="N18" s="70">
        <v>1</v>
      </c>
      <c r="O18" s="70">
        <v>5</v>
      </c>
      <c r="P18" s="70">
        <v>4</v>
      </c>
      <c r="Q18" s="92">
        <f t="shared" si="5"/>
        <v>3.8</v>
      </c>
      <c r="R18" s="93">
        <f t="shared" si="1"/>
        <v>-0.7</v>
      </c>
      <c r="S18" s="94">
        <f t="shared" si="2"/>
        <v>-0.155555555555556</v>
      </c>
      <c r="T18" s="94">
        <f t="shared" si="3"/>
        <v>0.844444444444444</v>
      </c>
      <c r="U18" s="95">
        <f t="shared" si="4"/>
        <v>9</v>
      </c>
      <c r="V18" s="101">
        <f t="shared" ref="V18:V21" si="7">X18</f>
        <v>60</v>
      </c>
      <c r="W18" s="101">
        <f t="shared" si="6"/>
        <v>69.989999999999995</v>
      </c>
      <c r="X18" s="100">
        <v>60</v>
      </c>
      <c r="Y18" s="101" t="s">
        <v>69</v>
      </c>
      <c r="Z18" s="8"/>
      <c r="AA18" s="8"/>
      <c r="AB18" s="8"/>
      <c r="AC18" s="8"/>
      <c r="AD18" s="8"/>
    </row>
    <row r="19" spans="1:30" ht="27" customHeight="1" x14ac:dyDescent="0.15">
      <c r="A19" s="65" t="s">
        <v>70</v>
      </c>
      <c r="B19" s="140">
        <f>SUM(E19:E20)</f>
        <v>0.15</v>
      </c>
      <c r="C19" s="66" t="s">
        <v>71</v>
      </c>
      <c r="D19" s="73" t="s">
        <v>72</v>
      </c>
      <c r="E19" s="68">
        <v>0.1</v>
      </c>
      <c r="F19" s="69">
        <f t="shared" si="0"/>
        <v>9</v>
      </c>
      <c r="G19" s="70">
        <v>9</v>
      </c>
      <c r="H19" s="70">
        <v>6</v>
      </c>
      <c r="I19" s="70">
        <v>6</v>
      </c>
      <c r="J19" s="70">
        <v>8</v>
      </c>
      <c r="K19" s="70">
        <v>6</v>
      </c>
      <c r="L19" s="70">
        <v>10</v>
      </c>
      <c r="M19" s="70">
        <v>8</v>
      </c>
      <c r="N19" s="70">
        <v>4</v>
      </c>
      <c r="O19" s="70">
        <v>8</v>
      </c>
      <c r="P19" s="70">
        <v>8</v>
      </c>
      <c r="Q19" s="92">
        <f t="shared" si="5"/>
        <v>7.3</v>
      </c>
      <c r="R19" s="93">
        <f t="shared" si="1"/>
        <v>-1.7</v>
      </c>
      <c r="S19" s="94">
        <f t="shared" si="2"/>
        <v>-0.18888888888888899</v>
      </c>
      <c r="T19" s="94">
        <f t="shared" si="3"/>
        <v>0.81111111111111101</v>
      </c>
      <c r="U19" s="95">
        <f t="shared" si="4"/>
        <v>12</v>
      </c>
      <c r="V19" s="99">
        <f t="shared" si="7"/>
        <v>70</v>
      </c>
      <c r="W19" s="99">
        <f t="shared" si="6"/>
        <v>79.989999999999995</v>
      </c>
      <c r="X19" s="100">
        <v>70</v>
      </c>
      <c r="Y19" s="99" t="s">
        <v>73</v>
      </c>
      <c r="Z19" s="8"/>
      <c r="AA19" s="8"/>
      <c r="AB19" s="8"/>
      <c r="AC19" s="8"/>
      <c r="AD19" s="8"/>
    </row>
    <row r="20" spans="1:30" ht="27" customHeight="1" x14ac:dyDescent="0.15">
      <c r="A20" s="65" t="s">
        <v>70</v>
      </c>
      <c r="B20" s="140"/>
      <c r="C20" s="66" t="s">
        <v>74</v>
      </c>
      <c r="D20" s="74" t="s">
        <v>75</v>
      </c>
      <c r="E20" s="68">
        <v>0.05</v>
      </c>
      <c r="F20" s="69">
        <f t="shared" si="0"/>
        <v>4.5</v>
      </c>
      <c r="G20" s="70">
        <v>5</v>
      </c>
      <c r="H20" s="70">
        <v>4</v>
      </c>
      <c r="I20" s="70">
        <v>5</v>
      </c>
      <c r="J20" s="70">
        <v>5</v>
      </c>
      <c r="K20" s="70">
        <v>5</v>
      </c>
      <c r="L20" s="70">
        <v>5</v>
      </c>
      <c r="M20" s="70">
        <v>5</v>
      </c>
      <c r="N20" s="70">
        <v>5</v>
      </c>
      <c r="O20" s="70">
        <v>5</v>
      </c>
      <c r="P20" s="70">
        <v>5</v>
      </c>
      <c r="Q20" s="92">
        <f t="shared" si="5"/>
        <v>4.9000000000000004</v>
      </c>
      <c r="R20" s="93">
        <f t="shared" si="1"/>
        <v>0.4</v>
      </c>
      <c r="S20" s="94">
        <f t="shared" si="2"/>
        <v>8.8888888888889003E-2</v>
      </c>
      <c r="T20" s="94">
        <f t="shared" si="3"/>
        <v>1.0888888888888899</v>
      </c>
      <c r="U20" s="95">
        <f t="shared" si="4"/>
        <v>1</v>
      </c>
      <c r="V20" s="101">
        <f t="shared" si="7"/>
        <v>80</v>
      </c>
      <c r="W20" s="101">
        <f t="shared" si="6"/>
        <v>89.99</v>
      </c>
      <c r="X20" s="100">
        <v>80</v>
      </c>
      <c r="Y20" s="101" t="s">
        <v>76</v>
      </c>
      <c r="Z20" s="8"/>
      <c r="AA20" s="8"/>
      <c r="AB20" s="8"/>
      <c r="AC20" s="8"/>
      <c r="AD20" s="8"/>
    </row>
    <row r="21" spans="1:30" ht="24" customHeight="1" x14ac:dyDescent="0.15">
      <c r="A21" s="132" t="s">
        <v>77</v>
      </c>
      <c r="B21" s="133"/>
      <c r="C21" s="133"/>
      <c r="D21" s="134"/>
      <c r="E21" s="75">
        <f t="shared" ref="E21:G21" si="8">SUM(E7:E20)</f>
        <v>1</v>
      </c>
      <c r="F21" s="76">
        <f t="shared" si="8"/>
        <v>90</v>
      </c>
      <c r="G21" s="77">
        <f t="shared" si="8"/>
        <v>92.6</v>
      </c>
      <c r="H21" s="77">
        <f t="shared" ref="H21:Q21" si="9">SUM(H7:H20)</f>
        <v>78</v>
      </c>
      <c r="I21" s="77">
        <f t="shared" si="9"/>
        <v>69.5</v>
      </c>
      <c r="J21" s="77">
        <f t="shared" si="9"/>
        <v>87.6</v>
      </c>
      <c r="K21" s="77">
        <f t="shared" si="9"/>
        <v>78</v>
      </c>
      <c r="L21" s="77">
        <f t="shared" si="9"/>
        <v>96</v>
      </c>
      <c r="M21" s="77">
        <f t="shared" si="9"/>
        <v>86.6</v>
      </c>
      <c r="N21" s="77">
        <f t="shared" si="9"/>
        <v>66</v>
      </c>
      <c r="O21" s="77">
        <f t="shared" si="9"/>
        <v>82.5</v>
      </c>
      <c r="P21" s="77">
        <f t="shared" si="9"/>
        <v>86.1</v>
      </c>
      <c r="Q21" s="102">
        <f t="shared" si="9"/>
        <v>82.29</v>
      </c>
      <c r="R21" s="103">
        <f t="shared" si="1"/>
        <v>-7.7099999999999902</v>
      </c>
      <c r="S21" s="104">
        <f t="shared" si="2"/>
        <v>-8.5666666666666599E-2</v>
      </c>
      <c r="T21" s="104">
        <f t="shared" si="3"/>
        <v>0.914333333333333</v>
      </c>
      <c r="U21" s="105"/>
      <c r="V21" s="99">
        <f t="shared" si="7"/>
        <v>90</v>
      </c>
      <c r="W21" s="99">
        <v>100</v>
      </c>
      <c r="X21" s="100">
        <v>90</v>
      </c>
      <c r="Y21" s="99" t="s">
        <v>78</v>
      </c>
      <c r="Z21" s="8"/>
      <c r="AA21" s="8"/>
      <c r="AB21" s="8"/>
      <c r="AC21" s="8"/>
      <c r="AD21" s="8"/>
    </row>
    <row r="22" spans="1:30" ht="23.25" customHeight="1" x14ac:dyDescent="0.15">
      <c r="A22" s="78"/>
      <c r="B22" s="79"/>
      <c r="C22" s="79"/>
      <c r="D22" s="79"/>
      <c r="E22" s="79"/>
      <c r="F22" s="80" t="s">
        <v>79</v>
      </c>
      <c r="G22" s="81">
        <f t="shared" ref="G22:P22" si="10">RANK(G21,$G$21:$P$21)</f>
        <v>2</v>
      </c>
      <c r="H22" s="81">
        <f t="shared" si="10"/>
        <v>7</v>
      </c>
      <c r="I22" s="81">
        <f t="shared" si="10"/>
        <v>9</v>
      </c>
      <c r="J22" s="81">
        <f t="shared" si="10"/>
        <v>3</v>
      </c>
      <c r="K22" s="81">
        <f t="shared" si="10"/>
        <v>7</v>
      </c>
      <c r="L22" s="81">
        <f t="shared" si="10"/>
        <v>1</v>
      </c>
      <c r="M22" s="81">
        <f t="shared" si="10"/>
        <v>4</v>
      </c>
      <c r="N22" s="81">
        <f t="shared" si="10"/>
        <v>10</v>
      </c>
      <c r="O22" s="81">
        <f t="shared" si="10"/>
        <v>6</v>
      </c>
      <c r="P22" s="81">
        <f t="shared" si="10"/>
        <v>5</v>
      </c>
      <c r="Q22" s="106"/>
      <c r="R22" s="107"/>
      <c r="S22" s="107"/>
      <c r="T22" s="107"/>
      <c r="U22" s="107"/>
      <c r="V22" s="8"/>
      <c r="W22" s="8"/>
      <c r="X22" s="8"/>
      <c r="Y22" s="8"/>
      <c r="Z22" s="8"/>
      <c r="AA22" s="8"/>
      <c r="AB22" s="8"/>
      <c r="AC22" s="8"/>
      <c r="AD22" s="8"/>
    </row>
    <row r="23" spans="1:30" ht="23.25" customHeight="1" x14ac:dyDescent="0.15">
      <c r="A23" s="78"/>
      <c r="B23" s="79"/>
      <c r="C23" s="79"/>
      <c r="D23" s="79"/>
      <c r="E23" s="79"/>
      <c r="F23" s="80" t="s">
        <v>62</v>
      </c>
      <c r="G23" s="81" t="str">
        <f t="shared" ref="G23:Q23" si="11">VLOOKUP(G21,$X$17:$Y$21,2,1)</f>
        <v>A</v>
      </c>
      <c r="H23" s="81" t="str">
        <f t="shared" si="11"/>
        <v>C</v>
      </c>
      <c r="I23" s="81" t="str">
        <f t="shared" si="11"/>
        <v>D</v>
      </c>
      <c r="J23" s="81" t="str">
        <f t="shared" si="11"/>
        <v>B</v>
      </c>
      <c r="K23" s="81" t="str">
        <f t="shared" si="11"/>
        <v>C</v>
      </c>
      <c r="L23" s="81" t="str">
        <f t="shared" si="11"/>
        <v>A</v>
      </c>
      <c r="M23" s="81" t="str">
        <f t="shared" si="11"/>
        <v>B</v>
      </c>
      <c r="N23" s="81" t="str">
        <f t="shared" si="11"/>
        <v>D</v>
      </c>
      <c r="O23" s="81" t="str">
        <f t="shared" si="11"/>
        <v>B</v>
      </c>
      <c r="P23" s="81" t="str">
        <f t="shared" si="11"/>
        <v>B</v>
      </c>
      <c r="Q23" s="81" t="str">
        <f t="shared" si="11"/>
        <v>B</v>
      </c>
      <c r="R23" s="107"/>
      <c r="S23" s="107"/>
      <c r="T23" s="107"/>
      <c r="U23" s="107"/>
      <c r="V23" s="20"/>
      <c r="W23" s="20"/>
      <c r="X23" s="20"/>
      <c r="Y23" s="20"/>
      <c r="Z23" s="20"/>
      <c r="AA23" s="8"/>
      <c r="AB23" s="8"/>
      <c r="AC23" s="8"/>
      <c r="AD23" s="8"/>
    </row>
    <row r="24" spans="1:30" ht="15" customHeight="1" x14ac:dyDescent="0.15">
      <c r="A24" s="82"/>
      <c r="B24" s="82"/>
      <c r="C24" s="82"/>
      <c r="D24" s="82"/>
      <c r="E24" s="82"/>
      <c r="F24" s="8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0"/>
      <c r="V24" s="20"/>
      <c r="W24" s="20"/>
      <c r="X24" s="20"/>
      <c r="Y24" s="20"/>
      <c r="Z24" s="20"/>
      <c r="AA24" s="8"/>
      <c r="AB24" s="8"/>
      <c r="AC24" s="8"/>
      <c r="AD24" s="8"/>
    </row>
    <row r="25" spans="1:30" x14ac:dyDescent="0.15">
      <c r="A25" s="8"/>
      <c r="B25" s="8"/>
      <c r="C25" s="8"/>
      <c r="D25" s="8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3.5" customHeight="1" x14ac:dyDescent="0.15">
      <c r="A26" s="8"/>
      <c r="B26" s="8"/>
      <c r="C26" s="8"/>
      <c r="D26" s="83"/>
      <c r="E26" s="8"/>
      <c r="F26" s="8"/>
      <c r="G26" s="20"/>
      <c r="H26" s="20"/>
      <c r="I26" s="141"/>
      <c r="J26" s="141"/>
      <c r="K26" s="14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15">
      <c r="A27" s="8"/>
      <c r="B27" s="8"/>
      <c r="C27" s="8"/>
      <c r="D27" s="83"/>
      <c r="E27" s="8"/>
      <c r="F27" s="20"/>
      <c r="G27" s="20"/>
      <c r="H27" s="20"/>
      <c r="I27" s="141"/>
      <c r="J27" s="141"/>
      <c r="K27" s="14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15">
      <c r="A28" s="8"/>
      <c r="B28" s="8"/>
      <c r="C28" s="8"/>
      <c r="D28" s="83"/>
      <c r="E28" s="8"/>
      <c r="F28" s="20"/>
      <c r="G28" s="20"/>
      <c r="H28" s="20"/>
      <c r="I28" s="141"/>
      <c r="J28" s="141"/>
      <c r="K28" s="14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15">
      <c r="A29" s="8"/>
      <c r="B29" s="8"/>
      <c r="C29" s="8"/>
      <c r="D29" s="8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15">
      <c r="A30" s="8"/>
      <c r="B30" s="8"/>
      <c r="C30" s="8"/>
      <c r="D30" s="8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</sheetData>
  <mergeCells count="25">
    <mergeCell ref="I26:K28"/>
    <mergeCell ref="V6:X7"/>
    <mergeCell ref="V14:Y15"/>
    <mergeCell ref="V9:Y12"/>
    <mergeCell ref="N5:O5"/>
    <mergeCell ref="V16:W16"/>
    <mergeCell ref="A21:D21"/>
    <mergeCell ref="B7:B12"/>
    <mergeCell ref="B13:B16"/>
    <mergeCell ref="B17:B18"/>
    <mergeCell ref="B19:B20"/>
    <mergeCell ref="A5:C5"/>
    <mergeCell ref="F5:G5"/>
    <mergeCell ref="H5:I5"/>
    <mergeCell ref="J5:K5"/>
    <mergeCell ref="L5:M5"/>
    <mergeCell ref="A1:O1"/>
    <mergeCell ref="A2:O2"/>
    <mergeCell ref="A3:O3"/>
    <mergeCell ref="A4:C4"/>
    <mergeCell ref="F4:G4"/>
    <mergeCell ref="H4:I4"/>
    <mergeCell ref="J4:K4"/>
    <mergeCell ref="L4:M4"/>
    <mergeCell ref="N4:O4"/>
  </mergeCells>
  <phoneticPr fontId="42" type="noConversion"/>
  <conditionalFormatting sqref="R7:R21">
    <cfRule type="cellIs" dxfId="3" priority="1" stopIfTrue="1" operator="greaterThanOrEqual">
      <formula>0</formula>
    </cfRule>
  </conditionalFormatting>
  <conditionalFormatting sqref="U7:U20">
    <cfRule type="cellIs" dxfId="2" priority="2" stopIfTrue="1" operator="lessThanOrEqual">
      <formula>3</formula>
    </cfRule>
  </conditionalFormatting>
  <pageMargins left="0.70763888888888904" right="0.70763888888888904" top="0.74791666666666701" bottom="0.74791666666666701" header="0.31388888888888899" footer="0.31388888888888899"/>
  <pageSetup paperSize="9" orientation="landscape" horizontalDpi="180" verticalDpi="180"/>
  <headerFooter>
    <oddFooter>&amp;L版权所有：北京未名潮管理顾问有限公司何建湘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selection sqref="A1:H1"/>
    </sheetView>
  </sheetViews>
  <sheetFormatPr defaultColWidth="9" defaultRowHeight="13.5" x14ac:dyDescent="0.15"/>
  <cols>
    <col min="1" max="1" width="15.875" customWidth="1"/>
    <col min="2" max="2" width="20.125" customWidth="1"/>
    <col min="3" max="3" width="11.5" customWidth="1"/>
    <col min="4" max="4" width="12" customWidth="1"/>
    <col min="5" max="5" width="17.375" customWidth="1"/>
    <col min="6" max="6" width="19.625" customWidth="1"/>
    <col min="7" max="7" width="13.375" customWidth="1"/>
    <col min="8" max="8" width="13" customWidth="1"/>
    <col min="9" max="9" width="10.5" customWidth="1"/>
    <col min="10" max="10" width="8.25" customWidth="1"/>
    <col min="11" max="11" width="5.25" customWidth="1"/>
  </cols>
  <sheetData>
    <row r="1" spans="1:16" ht="57.75" customHeight="1" x14ac:dyDescent="0.15">
      <c r="A1" s="148"/>
      <c r="B1" s="148"/>
      <c r="C1" s="148"/>
      <c r="D1" s="148"/>
      <c r="E1" s="148"/>
      <c r="F1" s="148"/>
      <c r="G1" s="148"/>
      <c r="H1" s="148"/>
      <c r="I1" s="48"/>
      <c r="J1" s="48"/>
      <c r="K1" s="48"/>
      <c r="L1" s="49"/>
      <c r="M1" s="49"/>
      <c r="N1" s="8"/>
      <c r="O1" s="8"/>
      <c r="P1" s="8"/>
    </row>
    <row r="2" spans="1:16" ht="33.75" customHeight="1" x14ac:dyDescent="0.15">
      <c r="A2" s="149" t="s">
        <v>80</v>
      </c>
      <c r="B2" s="149"/>
      <c r="C2" s="149"/>
      <c r="D2" s="149"/>
      <c r="E2" s="149"/>
      <c r="F2" s="149"/>
      <c r="G2" s="149"/>
      <c r="H2" s="149"/>
      <c r="I2" s="49"/>
      <c r="J2" s="49"/>
      <c r="K2" s="49"/>
      <c r="L2" s="49"/>
      <c r="M2" s="49"/>
      <c r="N2" s="8"/>
      <c r="O2" s="8"/>
      <c r="P2" s="8"/>
    </row>
    <row r="3" spans="1:16" ht="77.25" customHeight="1" x14ac:dyDescent="0.15">
      <c r="A3" s="119" t="s">
        <v>81</v>
      </c>
      <c r="B3" s="119"/>
      <c r="C3" s="119"/>
      <c r="D3" s="119"/>
      <c r="E3" s="119"/>
      <c r="F3" s="119"/>
      <c r="G3" s="119"/>
      <c r="H3" s="119"/>
      <c r="I3" s="50"/>
      <c r="J3" s="50"/>
      <c r="K3" s="50"/>
      <c r="L3" s="8"/>
      <c r="M3" s="8"/>
      <c r="N3" s="8"/>
      <c r="O3" s="8"/>
      <c r="P3" s="8"/>
    </row>
    <row r="4" spans="1:16" ht="24" customHeight="1" x14ac:dyDescent="0.15">
      <c r="A4" s="150" t="s">
        <v>82</v>
      </c>
      <c r="B4" s="150"/>
      <c r="C4" s="150"/>
      <c r="D4" s="150"/>
      <c r="E4" s="150"/>
      <c r="F4" s="150"/>
      <c r="G4" s="150"/>
      <c r="H4" s="150"/>
      <c r="I4" s="51"/>
      <c r="J4" s="51"/>
      <c r="K4" s="51"/>
      <c r="L4" s="8"/>
      <c r="M4" s="8"/>
      <c r="N4" s="8"/>
      <c r="O4" s="8"/>
      <c r="P4" s="8"/>
    </row>
    <row r="5" spans="1:16" ht="27" customHeight="1" x14ac:dyDescent="0.15">
      <c r="A5" s="22" t="str">
        <f>绩效考核基础数据表!A4</f>
        <v>部门/岗位名称</v>
      </c>
      <c r="B5" s="22" t="str">
        <f>绩效考核基础数据表!D4</f>
        <v>部门经理</v>
      </c>
      <c r="C5" s="22" t="str">
        <f>绩效考核基础数据表!E4</f>
        <v>人员数量</v>
      </c>
      <c r="D5" s="151" t="str">
        <f>绩效考核基础数据表!F4</f>
        <v>考核周期</v>
      </c>
      <c r="E5" s="152"/>
      <c r="F5" s="22" t="str">
        <f>绩效考核基础数据表!H4</f>
        <v>总均分</v>
      </c>
      <c r="G5" s="22" t="str">
        <f>绩效考核基础数据表!J4</f>
        <v>目标值</v>
      </c>
      <c r="H5" s="22" t="str">
        <f>绩效考核基础数据表!L4</f>
        <v>达标率</v>
      </c>
      <c r="I5" s="172" t="s">
        <v>83</v>
      </c>
      <c r="J5" s="143"/>
      <c r="K5" s="143"/>
      <c r="L5" s="8"/>
      <c r="M5" s="8"/>
      <c r="N5" s="8"/>
      <c r="O5" s="8"/>
      <c r="P5" s="8"/>
    </row>
    <row r="6" spans="1:16" ht="29.25" customHeight="1" x14ac:dyDescent="0.15">
      <c r="A6" s="23" t="str">
        <f>绩效考核基础数据表!A5</f>
        <v>售后服务部</v>
      </c>
      <c r="B6" s="24" t="str">
        <f>绩效考核基础数据表!D5</f>
        <v>美人鱼</v>
      </c>
      <c r="C6" s="24">
        <f>绩效考核基础数据表!E5</f>
        <v>10</v>
      </c>
      <c r="D6" s="153">
        <f>绩效考核基础数据表!F5</f>
        <v>43160</v>
      </c>
      <c r="E6" s="154"/>
      <c r="F6" s="24">
        <f>绩效考核基础数据表!H5</f>
        <v>82.29</v>
      </c>
      <c r="G6" s="24">
        <f>绩效考核基础数据表!J5</f>
        <v>90</v>
      </c>
      <c r="H6" s="25">
        <f>绩效考核基础数据表!L5</f>
        <v>0.914333333333333</v>
      </c>
      <c r="I6" s="172"/>
      <c r="J6" s="143"/>
      <c r="K6" s="143"/>
      <c r="L6" s="8"/>
      <c r="M6" s="8"/>
      <c r="N6" s="8"/>
      <c r="O6" s="8"/>
      <c r="P6" s="8"/>
    </row>
    <row r="7" spans="1:16" ht="35.25" customHeight="1" x14ac:dyDescent="0.15">
      <c r="A7" s="155" t="s">
        <v>84</v>
      </c>
      <c r="B7" s="155"/>
      <c r="C7" s="155"/>
      <c r="D7" s="155"/>
      <c r="E7" s="155"/>
      <c r="F7" s="155"/>
      <c r="G7" s="155"/>
      <c r="H7" s="155"/>
      <c r="I7" s="51"/>
      <c r="J7" s="51"/>
      <c r="K7" s="51"/>
      <c r="L7" s="8"/>
      <c r="M7" s="8"/>
      <c r="N7" s="8"/>
      <c r="O7" s="8"/>
      <c r="P7" s="8"/>
    </row>
    <row r="8" spans="1:16" ht="30" customHeight="1" x14ac:dyDescent="0.15">
      <c r="A8" s="156" t="s">
        <v>85</v>
      </c>
      <c r="B8" s="157"/>
      <c r="C8" s="157"/>
      <c r="D8" s="158"/>
      <c r="E8" s="159" t="s">
        <v>86</v>
      </c>
      <c r="F8" s="160"/>
      <c r="G8" s="160"/>
      <c r="H8" s="160"/>
      <c r="I8" s="8"/>
      <c r="J8" s="52"/>
      <c r="K8" s="52"/>
      <c r="L8" s="8"/>
      <c r="M8" s="8"/>
      <c r="N8" s="8"/>
      <c r="O8" s="8"/>
      <c r="P8" s="8"/>
    </row>
    <row r="9" spans="1:16" ht="23.25" customHeight="1" x14ac:dyDescent="0.15">
      <c r="A9" s="26" t="s">
        <v>18</v>
      </c>
      <c r="B9" s="27" t="s">
        <v>19</v>
      </c>
      <c r="C9" s="27" t="s">
        <v>12</v>
      </c>
      <c r="D9" s="28" t="s">
        <v>34</v>
      </c>
      <c r="E9" s="29" t="s">
        <v>87</v>
      </c>
      <c r="F9" s="27" t="s">
        <v>19</v>
      </c>
      <c r="G9" s="27" t="s">
        <v>12</v>
      </c>
      <c r="H9" s="30" t="s">
        <v>34</v>
      </c>
      <c r="I9" s="53"/>
      <c r="J9" s="52"/>
      <c r="K9" s="52"/>
      <c r="L9" s="8"/>
      <c r="M9" s="8"/>
      <c r="N9" s="8"/>
      <c r="O9" s="8"/>
      <c r="P9" s="8"/>
    </row>
    <row r="10" spans="1:16" ht="23.25" customHeight="1" x14ac:dyDescent="0.15">
      <c r="A10" s="31" t="str">
        <f t="array" ref="A10">INDEX(绩效考核基础数据表!$C:$C,SMALL(IF((绩效考核基础数据表!$R$7:$R$20&lt;0),ROW(绩效考核基础数据表!$7:$20),65536),ROW(A1)))&amp;""</f>
        <v>指标1</v>
      </c>
      <c r="B10" s="32" t="str">
        <f>INDEX(绩效考核基础数据表!D:D,MATCH(A10,绩效考核基础数据表!$C:$C,0))</f>
        <v>订单处理及时性及准确性</v>
      </c>
      <c r="C10" s="33">
        <f>INDEX(绩效考核基础数据表!T:T,MATCH(A10,绩效考核基础数据表!$C:$C,0))</f>
        <v>0.844444444444444</v>
      </c>
      <c r="D10" s="34">
        <f>INDEX(绩效考核基础数据表!U:U,MATCH(A10,绩效考核基础数据表!$C:$C,0))</f>
        <v>9</v>
      </c>
      <c r="E10" s="35" t="str">
        <f t="array" ref="E10">INDEX(绩效考核基础数据表!$C:$C,SMALL(IF((绩效考核基础数据表!$T$7:$T$20&gt;=1),ROW(绩效考核基础数据表!$7:$20),65536),ROW(A1)))&amp;""</f>
        <v>指标2</v>
      </c>
      <c r="F10" s="36" t="str">
        <f>INDEX(绩效考核基础数据表!D:D,MATCH(E10,绩效考核基础数据表!$C:$C,0))</f>
        <v>客户回访数量及频率</v>
      </c>
      <c r="G10" s="37">
        <f>INDEX(绩效考核基础数据表!T:T,MATCH(E10,绩效考核基础数据表!$C:$C,0))</f>
        <v>1.0533333333333299</v>
      </c>
      <c r="H10" s="38">
        <f>INDEX(绩效考核基础数据表!U:U,MATCH(E10,绩效考核基础数据表!$C:$C,0))</f>
        <v>4</v>
      </c>
      <c r="I10" s="143" t="s">
        <v>88</v>
      </c>
      <c r="J10" s="173"/>
      <c r="K10" s="173"/>
      <c r="L10" s="8"/>
      <c r="M10" s="8"/>
      <c r="N10" s="8"/>
      <c r="O10" s="8"/>
      <c r="P10" s="8"/>
    </row>
    <row r="11" spans="1:16" ht="23.25" customHeight="1" x14ac:dyDescent="0.15">
      <c r="A11" s="31" t="str">
        <f t="array" ref="A11">INDEX(绩效考核基础数据表!$C:$C,SMALL(IF((绩效考核基础数据表!$R$7:$R$20&lt;0),ROW(绩效考核基础数据表!$7:$20),65536),ROW(A2)))&amp;""</f>
        <v>指标3</v>
      </c>
      <c r="B11" s="32" t="str">
        <f>INDEX(绩效考核基础数据表!D:D,MATCH(A11,绩效考核基础数据表!$C:$C,0))</f>
        <v>客户咨询、投诉处理及时性及有效性（投诉满意率）</v>
      </c>
      <c r="C11" s="33">
        <f>INDEX(绩效考核基础数据表!T:T,MATCH(A11,绩效考核基础数据表!$C:$C,0))</f>
        <v>0.844444444444444</v>
      </c>
      <c r="D11" s="34">
        <f>INDEX(绩效考核基础数据表!U:U,MATCH(A11,绩效考核基础数据表!$C:$C,0))</f>
        <v>9</v>
      </c>
      <c r="E11" s="35" t="str">
        <f t="array" ref="E11">INDEX(绩效考核基础数据表!$C:$C,SMALL(IF((绩效考核基础数据表!$T$7:$T$20&gt;=1),ROW(绩效考核基础数据表!$7:$20),65536),ROW(A2)))&amp;""</f>
        <v>指标6</v>
      </c>
      <c r="F11" s="36" t="str">
        <f>INDEX(绩效考核基础数据表!D:D,MATCH(E11,绩效考核基础数据表!$C:$C,0))</f>
        <v>工作总结与汇报</v>
      </c>
      <c r="G11" s="37">
        <f>INDEX(绩效考核基础数据表!T:T,MATCH(E11,绩效考核基础数据表!$C:$C,0))</f>
        <v>1.06666666666667</v>
      </c>
      <c r="H11" s="38">
        <f>INDEX(绩效考核基础数据表!U:U,MATCH(E11,绩效考核基础数据表!$C:$C,0))</f>
        <v>3</v>
      </c>
      <c r="I11" s="174"/>
      <c r="J11" s="173"/>
      <c r="K11" s="173"/>
      <c r="L11" s="8"/>
      <c r="M11" s="8"/>
      <c r="N11" s="8"/>
      <c r="O11" s="8"/>
      <c r="P11" s="8"/>
    </row>
    <row r="12" spans="1:16" ht="23.25" customHeight="1" x14ac:dyDescent="0.15">
      <c r="A12" s="31" t="str">
        <f t="array" ref="A12">INDEX(绩效考核基础数据表!$C:$C,SMALL(IF((绩效考核基础数据表!$R$7:$R$20&lt;0),ROW(绩效考核基础数据表!$7:$20),65536),ROW(A3)))&amp;""</f>
        <v>指标4</v>
      </c>
      <c r="B12" s="32" t="str">
        <f>INDEX(绩效考核基础数据表!D:D,MATCH(A12,绩效考核基础数据表!$C:$C,0))</f>
        <v>售后维修服务跟踪及反馈</v>
      </c>
      <c r="C12" s="33">
        <f>INDEX(绩效考核基础数据表!T:T,MATCH(A12,绩效考核基础数据表!$C:$C,0))</f>
        <v>0.86666666666666703</v>
      </c>
      <c r="D12" s="34">
        <f>INDEX(绩效考核基础数据表!U:U,MATCH(A12,绩效考核基础数据表!$C:$C,0))</f>
        <v>8</v>
      </c>
      <c r="E12" s="35" t="str">
        <f t="array" ref="E12">INDEX(绩效考核基础数据表!$C:$C,SMALL(IF((绩效考核基础数据表!$T$7:$T$20&gt;=1),ROW(绩效考核基础数据表!$7:$20),65536),ROW(A3)))&amp;""</f>
        <v>指标8</v>
      </c>
      <c r="F12" s="36" t="str">
        <f>INDEX(绩效考核基础数据表!D:D,MATCH(E12,绩效考核基础数据表!$C:$C,0))</f>
        <v>客户二次开发成功率</v>
      </c>
      <c r="G12" s="37">
        <f>INDEX(绩效考核基础数据表!T:T,MATCH(E12,绩效考核基础数据表!$C:$C,0))</f>
        <v>1.0888888888888899</v>
      </c>
      <c r="H12" s="38">
        <f>INDEX(绩效考核基础数据表!U:U,MATCH(E12,绩效考核基础数据表!$C:$C,0))</f>
        <v>1</v>
      </c>
      <c r="I12" s="174"/>
      <c r="J12" s="173"/>
      <c r="K12" s="173"/>
      <c r="L12" s="8"/>
      <c r="M12" s="8"/>
      <c r="N12" s="8"/>
      <c r="O12" s="8"/>
      <c r="P12" s="8"/>
    </row>
    <row r="13" spans="1:16" ht="23.25" customHeight="1" x14ac:dyDescent="0.15">
      <c r="A13" s="31" t="str">
        <f t="array" ref="A13">INDEX(绩效考核基础数据表!$C:$C,SMALL(IF((绩效考核基础数据表!$R$7:$R$20&lt;0),ROW(绩效考核基础数据表!$7:$20),65536),ROW(A4)))&amp;""</f>
        <v>指标5</v>
      </c>
      <c r="B13" s="32" t="str">
        <f>INDEX(绩效考核基础数据表!D:D,MATCH(A13,绩效考核基础数据表!$C:$C,0))</f>
        <v>服务态度</v>
      </c>
      <c r="C13" s="33">
        <f>INDEX(绩效考核基础数据表!T:T,MATCH(A13,绩效考核基础数据表!$C:$C,0))</f>
        <v>0.88888888888888895</v>
      </c>
      <c r="D13" s="34">
        <f>INDEX(绩效考核基础数据表!U:U,MATCH(A13,绩效考核基础数据表!$C:$C,0))</f>
        <v>7</v>
      </c>
      <c r="E13" s="35" t="str">
        <f t="array" ref="E13">INDEX(绩效考核基础数据表!$C:$C,SMALL(IF((绩效考核基础数据表!$T$7:$T$20&gt;=1),ROW(绩效考核基础数据表!$7:$20),65536),ROW(A4)))&amp;""</f>
        <v>指标9</v>
      </c>
      <c r="F13" s="36" t="str">
        <f>INDEX(绩效考核基础数据表!D:D,MATCH(E13,绩效考核基础数据表!$C:$C,0))</f>
        <v>重点客户流失量的控制</v>
      </c>
      <c r="G13" s="37">
        <f>INDEX(绩效考核基础数据表!T:T,MATCH(E13,绩效考核基础数据表!$C:$C,0))</f>
        <v>1.00111111111111</v>
      </c>
      <c r="H13" s="38">
        <f>INDEX(绩效考核基础数据表!U:U,MATCH(E13,绩效考核基础数据表!$C:$C,0))</f>
        <v>6</v>
      </c>
      <c r="I13" s="174"/>
      <c r="J13" s="173"/>
      <c r="K13" s="173"/>
      <c r="L13" s="8"/>
      <c r="M13" s="8"/>
      <c r="N13" s="8"/>
      <c r="O13" s="8"/>
      <c r="P13" s="8"/>
    </row>
    <row r="14" spans="1:16" ht="23.25" customHeight="1" x14ac:dyDescent="0.15">
      <c r="A14" s="31" t="str">
        <f t="array" ref="A14">INDEX(绩效考核基础数据表!$C:$C,SMALL(IF((绩效考核基础数据表!$R$7:$R$20&lt;0),ROW(绩效考核基础数据表!$7:$20),65536),ROW(A5)))&amp;""</f>
        <v>指标7</v>
      </c>
      <c r="B14" s="32" t="str">
        <f>INDEX(绩效考核基础数据表!D:D,MATCH(A14,绩效考核基础数据表!$C:$C,0))</f>
        <v>客户二次开发销售额目标达成率</v>
      </c>
      <c r="C14" s="33">
        <f>INDEX(绩效考核基础数据表!T:T,MATCH(A14,绩效考核基础数据表!$C:$C,0))</f>
        <v>0.78888888888888897</v>
      </c>
      <c r="D14" s="34">
        <f>INDEX(绩效考核基础数据表!U:U,MATCH(A14,绩效考核基础数据表!$C:$C,0))</f>
        <v>14</v>
      </c>
      <c r="E14" s="35" t="str">
        <f t="array" ref="E14">INDEX(绩效考核基础数据表!$C:$C,SMALL(IF((绩效考核基础数据表!$T$7:$T$20&gt;=1),ROW(绩效考核基础数据表!$7:$20),65536),ROW(A5)))&amp;""</f>
        <v>指标11</v>
      </c>
      <c r="F14" s="36" t="str">
        <f>INDEX(绩效考核基础数据表!D:D,MATCH(E14,绩效考核基础数据表!$C:$C,0))</f>
        <v>销售数据信息管理</v>
      </c>
      <c r="G14" s="37">
        <f>INDEX(绩效考核基础数据表!T:T,MATCH(E14,绩效考核基础数据表!$C:$C,0))</f>
        <v>1.0444444444444401</v>
      </c>
      <c r="H14" s="38">
        <f>INDEX(绩效考核基础数据表!U:U,MATCH(E14,绩效考核基础数据表!$C:$C,0))</f>
        <v>5</v>
      </c>
      <c r="I14" s="174"/>
      <c r="J14" s="173"/>
      <c r="K14" s="173"/>
      <c r="L14" s="8"/>
      <c r="M14" s="8"/>
      <c r="N14" s="8"/>
      <c r="O14" s="8"/>
      <c r="P14" s="8"/>
    </row>
    <row r="15" spans="1:16" ht="23.25" customHeight="1" x14ac:dyDescent="0.15">
      <c r="A15" s="31" t="str">
        <f t="array" ref="A15">INDEX(绩效考核基础数据表!$C:$C,SMALL(IF((绩效考核基础数据表!$R$7:$R$20&lt;0),ROW(绩效考核基础数据表!$7:$20),65536),ROW(A6)))&amp;""</f>
        <v>指标10</v>
      </c>
      <c r="B15" s="32" t="str">
        <f>INDEX(绩效考核基础数据表!D:D,MATCH(A15,绩效考核基础数据表!$C:$C,0))</f>
        <v>客户服务满意度</v>
      </c>
      <c r="C15" s="33">
        <f>INDEX(绩效考核基础数据表!T:T,MATCH(A15,绩效考核基础数据表!$C:$C,0))</f>
        <v>0.8</v>
      </c>
      <c r="D15" s="34">
        <f>INDEX(绩效考核基础数据表!U:U,MATCH(A15,绩效考核基础数据表!$C:$C,0))</f>
        <v>13</v>
      </c>
      <c r="E15" s="35" t="str">
        <f t="array" ref="E15">INDEX(绩效考核基础数据表!$C:$C,SMALL(IF((绩效考核基础数据表!$T$7:$T$20&gt;=1),ROW(绩效考核基础数据表!$7:$20),65536),ROW(A6)))&amp;""</f>
        <v>指标14</v>
      </c>
      <c r="F15" s="36" t="str">
        <f>INDEX(绩效考核基础数据表!D:D,MATCH(E15,绩效考核基础数据表!$C:$C,0))</f>
        <v>愿望与态度</v>
      </c>
      <c r="G15" s="37">
        <f>INDEX(绩效考核基础数据表!T:T,MATCH(E15,绩效考核基础数据表!$C:$C,0))</f>
        <v>1.0888888888888899</v>
      </c>
      <c r="H15" s="38">
        <f>INDEX(绩效考核基础数据表!U:U,MATCH(E15,绩效考核基础数据表!$C:$C,0))</f>
        <v>1</v>
      </c>
      <c r="I15" s="8"/>
      <c r="J15" s="8"/>
      <c r="K15" s="8"/>
      <c r="L15" s="8"/>
      <c r="M15" s="8"/>
      <c r="N15" s="8"/>
      <c r="O15" s="8"/>
      <c r="P15" s="8"/>
    </row>
    <row r="16" spans="1:16" ht="23.25" customHeight="1" x14ac:dyDescent="0.15">
      <c r="A16" s="31" t="str">
        <f t="array" ref="A16">INDEX(绩效考核基础数据表!$C:$C,SMALL(IF((绩效考核基础数据表!$R$7:$R$20&lt;0),ROW(绩效考核基础数据表!$7:$20),65536),ROW(A7)))&amp;""</f>
        <v>指标12</v>
      </c>
      <c r="B16" s="32" t="str">
        <f>INDEX(绩效考核基础数据表!D:D,MATCH(A16,绩效考核基础数据表!$C:$C,0))</f>
        <v>其它日常工作</v>
      </c>
      <c r="C16" s="33">
        <f>INDEX(绩效考核基础数据表!T:T,MATCH(A16,绩效考核基础数据表!$C:$C,0))</f>
        <v>0.844444444444444</v>
      </c>
      <c r="D16" s="34">
        <f>INDEX(绩效考核基础数据表!U:U,MATCH(A16,绩效考核基础数据表!$C:$C,0))</f>
        <v>9</v>
      </c>
      <c r="E16" s="35" t="str">
        <f t="array" ref="E16">INDEX(绩效考核基础数据表!$C:$C,SMALL(IF((绩效考核基础数据表!$T$7:$T$20&gt;=1),ROW(绩效考核基础数据表!$7:$20),65536),ROW(A7)))&amp;""</f>
        <v/>
      </c>
      <c r="F16" s="36" t="e">
        <f>INDEX(绩效考核基础数据表!D:D,MATCH(E16,绩效考核基础数据表!$C:$C,0))</f>
        <v>#N/A</v>
      </c>
      <c r="G16" s="37" t="e">
        <f>INDEX(绩效考核基础数据表!T:T,MATCH(E16,绩效考核基础数据表!$C:$C,0))</f>
        <v>#N/A</v>
      </c>
      <c r="H16" s="38" t="e">
        <f>INDEX(绩效考核基础数据表!U:U,MATCH(E16,绩效考核基础数据表!$C:$C,0))</f>
        <v>#N/A</v>
      </c>
      <c r="I16" s="8"/>
      <c r="J16" s="8"/>
      <c r="K16" s="8"/>
      <c r="L16" s="8"/>
      <c r="M16" s="8"/>
      <c r="N16" s="8"/>
      <c r="O16" s="8"/>
      <c r="P16" s="8"/>
    </row>
    <row r="17" spans="1:16" ht="23.25" customHeight="1" x14ac:dyDescent="0.15">
      <c r="A17" s="31" t="str">
        <f t="array" ref="A17">INDEX(绩效考核基础数据表!$C:$C,SMALL(IF((绩效考核基础数据表!$R$7:$R$20&lt;0),ROW(绩效考核基础数据表!$7:$20),65536),ROW(A8)))&amp;""</f>
        <v>指标13</v>
      </c>
      <c r="B17" s="32" t="str">
        <f>INDEX(绩效考核基础数据表!D:D,MATCH(A17,绩效考核基础数据表!$C:$C,0))</f>
        <v>知识与技能</v>
      </c>
      <c r="C17" s="33">
        <f>INDEX(绩效考核基础数据表!T:T,MATCH(A17,绩效考核基础数据表!$C:$C,0))</f>
        <v>0.81111111111111101</v>
      </c>
      <c r="D17" s="34">
        <f>INDEX(绩效考核基础数据表!U:U,MATCH(A17,绩效考核基础数据表!$C:$C,0))</f>
        <v>12</v>
      </c>
      <c r="E17" s="35" t="str">
        <f t="array" ref="E17">INDEX(绩效考核基础数据表!$C:$C,SMALL(IF((绩效考核基础数据表!$T$7:$T$20&gt;=1),ROW(绩效考核基础数据表!$7:$20),65536),ROW(A8)))&amp;""</f>
        <v/>
      </c>
      <c r="F17" s="36" t="e">
        <f>INDEX(绩效考核基础数据表!D:D,MATCH(E17,绩效考核基础数据表!$C:$C,0))</f>
        <v>#N/A</v>
      </c>
      <c r="G17" s="37" t="e">
        <f>INDEX(绩效考核基础数据表!T:T,MATCH(E17,绩效考核基础数据表!$C:$C,0))</f>
        <v>#N/A</v>
      </c>
      <c r="H17" s="38" t="e">
        <f>INDEX(绩效考核基础数据表!U:U,MATCH(E17,绩效考核基础数据表!$C:$C,0))</f>
        <v>#N/A</v>
      </c>
      <c r="I17" s="143" t="s">
        <v>89</v>
      </c>
      <c r="J17" s="173"/>
      <c r="K17" s="173"/>
      <c r="L17" s="8"/>
      <c r="M17" s="8"/>
      <c r="N17" s="8"/>
      <c r="O17" s="8"/>
      <c r="P17" s="8"/>
    </row>
    <row r="18" spans="1:16" ht="23.25" customHeight="1" x14ac:dyDescent="0.15">
      <c r="A18" s="31" t="str">
        <f t="array" ref="A18">INDEX(绩效考核基础数据表!$C:$C,SMALL(IF((绩效考核基础数据表!$R$7:$R$20&lt;0),ROW(绩效考核基础数据表!$7:$20),65536),ROW(A9)))&amp;""</f>
        <v/>
      </c>
      <c r="B18" s="32" t="e">
        <f>INDEX(绩效考核基础数据表!D:D,MATCH(A18,绩效考核基础数据表!$C:$C,0))</f>
        <v>#N/A</v>
      </c>
      <c r="C18" s="33" t="e">
        <f>INDEX(绩效考核基础数据表!T:T,MATCH(A18,绩效考核基础数据表!$C:$C,0))</f>
        <v>#N/A</v>
      </c>
      <c r="D18" s="34" t="e">
        <f>INDEX(绩效考核基础数据表!U:U,MATCH(A18,绩效考核基础数据表!$C:$C,0))</f>
        <v>#N/A</v>
      </c>
      <c r="E18" s="35" t="str">
        <f t="array" ref="E18">INDEX(绩效考核基础数据表!$C:$C,SMALL(IF((绩效考核基础数据表!$T$7:$T$20&gt;=1),ROW(绩效考核基础数据表!$7:$20),65536),ROW(A9)))&amp;""</f>
        <v/>
      </c>
      <c r="F18" s="36" t="e">
        <f>INDEX(绩效考核基础数据表!D:D,MATCH(E18,绩效考核基础数据表!$C:$C,0))</f>
        <v>#N/A</v>
      </c>
      <c r="G18" s="37" t="e">
        <f>INDEX(绩效考核基础数据表!T:T,MATCH(E18,绩效考核基础数据表!$C:$C,0))</f>
        <v>#N/A</v>
      </c>
      <c r="H18" s="38" t="e">
        <f>INDEX(绩效考核基础数据表!U:U,MATCH(E18,绩效考核基础数据表!$C:$C,0))</f>
        <v>#N/A</v>
      </c>
      <c r="I18" s="174"/>
      <c r="J18" s="173"/>
      <c r="K18" s="173"/>
      <c r="L18" s="8"/>
      <c r="M18" s="8"/>
      <c r="N18" s="8"/>
      <c r="O18" s="8"/>
      <c r="P18" s="8"/>
    </row>
    <row r="19" spans="1:16" ht="23.25" customHeight="1" x14ac:dyDescent="0.15">
      <c r="A19" s="31" t="str">
        <f t="array" ref="A19">INDEX(绩效考核基础数据表!$C:$C,SMALL(IF((绩效考核基础数据表!$R$7:$R$20&lt;0),ROW(绩效考核基础数据表!$7:$20),65536),ROW(A10)))&amp;""</f>
        <v/>
      </c>
      <c r="B19" s="32" t="e">
        <f>INDEX(绩效考核基础数据表!D:D,MATCH(A19,绩效考核基础数据表!$C:$C,0))</f>
        <v>#N/A</v>
      </c>
      <c r="C19" s="33" t="e">
        <f>INDEX(绩效考核基础数据表!T:T,MATCH(A19,绩效考核基础数据表!$C:$C,0))</f>
        <v>#N/A</v>
      </c>
      <c r="D19" s="34" t="e">
        <f>INDEX(绩效考核基础数据表!U:U,MATCH(A19,绩效考核基础数据表!$C:$C,0))</f>
        <v>#N/A</v>
      </c>
      <c r="E19" s="35" t="str">
        <f t="array" ref="E19">INDEX(绩效考核基础数据表!$C:$C,SMALL(IF((绩效考核基础数据表!$T$7:$T$20&gt;=1),ROW(绩效考核基础数据表!$7:$20),65536),ROW(A10)))&amp;""</f>
        <v/>
      </c>
      <c r="F19" s="36" t="e">
        <f>INDEX(绩效考核基础数据表!D:D,MATCH(E19,绩效考核基础数据表!$C:$C,0))</f>
        <v>#N/A</v>
      </c>
      <c r="G19" s="37" t="e">
        <f>INDEX(绩效考核基础数据表!T:T,MATCH(E19,绩效考核基础数据表!$C:$C,0))</f>
        <v>#N/A</v>
      </c>
      <c r="H19" s="38" t="e">
        <f>INDEX(绩效考核基础数据表!U:U,MATCH(E19,绩效考核基础数据表!$C:$C,0))</f>
        <v>#N/A</v>
      </c>
      <c r="I19" s="174"/>
      <c r="J19" s="173"/>
      <c r="K19" s="173"/>
      <c r="L19" s="8"/>
      <c r="M19" s="8"/>
      <c r="N19" s="8"/>
      <c r="O19" s="8"/>
      <c r="P19" s="8"/>
    </row>
    <row r="20" spans="1:16" ht="23.25" customHeight="1" x14ac:dyDescent="0.15">
      <c r="A20" s="31" t="str">
        <f t="array" ref="A20">INDEX(绩效考核基础数据表!$C:$C,SMALL(IF((绩效考核基础数据表!$R$7:$R$20&lt;0),ROW(绩效考核基础数据表!$7:$20),65536),ROW(A11)))&amp;""</f>
        <v/>
      </c>
      <c r="B20" s="32" t="e">
        <f>INDEX(绩效考核基础数据表!D:D,MATCH(A20,绩效考核基础数据表!$C:$C,0))</f>
        <v>#N/A</v>
      </c>
      <c r="C20" s="33" t="e">
        <f>INDEX(绩效考核基础数据表!T:T,MATCH(A20,绩效考核基础数据表!$C:$C,0))</f>
        <v>#N/A</v>
      </c>
      <c r="D20" s="34" t="e">
        <f>INDEX(绩效考核基础数据表!U:U,MATCH(A20,绩效考核基础数据表!$C:$C,0))</f>
        <v>#N/A</v>
      </c>
      <c r="E20" s="35" t="str">
        <f t="array" ref="E20">INDEX(绩效考核基础数据表!$C:$C,SMALL(IF((绩效考核基础数据表!$T$7:$T$20&gt;=1),ROW(绩效考核基础数据表!$7:$20),65536),ROW(A11)))&amp;""</f>
        <v/>
      </c>
      <c r="F20" s="36" t="e">
        <f>INDEX(绩效考核基础数据表!D:D,MATCH(E20,绩效考核基础数据表!$C:$C,0))</f>
        <v>#N/A</v>
      </c>
      <c r="G20" s="37" t="e">
        <f>INDEX(绩效考核基础数据表!T:T,MATCH(E20,绩效考核基础数据表!$C:$C,0))</f>
        <v>#N/A</v>
      </c>
      <c r="H20" s="38" t="e">
        <f>INDEX(绩效考核基础数据表!U:U,MATCH(E20,绩效考核基础数据表!$C:$C,0))</f>
        <v>#N/A</v>
      </c>
      <c r="I20" s="174"/>
      <c r="J20" s="173"/>
      <c r="K20" s="173"/>
      <c r="L20" s="8"/>
      <c r="M20" s="8"/>
      <c r="N20" s="8"/>
      <c r="O20" s="8"/>
      <c r="P20" s="8"/>
    </row>
    <row r="21" spans="1:16" ht="23.25" customHeight="1" x14ac:dyDescent="0.15">
      <c r="A21" s="31" t="str">
        <f t="array" ref="A21">INDEX(绩效考核基础数据表!$C:$C,SMALL(IF((绩效考核基础数据表!$R$7:$R$20&lt;0),ROW(绩效考核基础数据表!$7:$20),65536),ROW(A12)))&amp;""</f>
        <v/>
      </c>
      <c r="B21" s="32" t="e">
        <f>INDEX(绩效考核基础数据表!D:D,MATCH(A21,绩效考核基础数据表!$C:$C,0))</f>
        <v>#N/A</v>
      </c>
      <c r="C21" s="33" t="e">
        <f>INDEX(绩效考核基础数据表!T:T,MATCH(A21,绩效考核基础数据表!$C:$C,0))</f>
        <v>#N/A</v>
      </c>
      <c r="D21" s="34" t="e">
        <f>INDEX(绩效考核基础数据表!U:U,MATCH(A21,绩效考核基础数据表!$C:$C,0))</f>
        <v>#N/A</v>
      </c>
      <c r="E21" s="35" t="str">
        <f t="array" ref="E21">INDEX(绩效考核基础数据表!$C:$C,SMALL(IF((绩效考核基础数据表!$T$7:$T$20&gt;=1),ROW(绩效考核基础数据表!$7:$20),65536),ROW(A12)))&amp;""</f>
        <v/>
      </c>
      <c r="F21" s="36" t="e">
        <f>INDEX(绩效考核基础数据表!D:D,MATCH(E21,绩效考核基础数据表!$C:$C,0))</f>
        <v>#N/A</v>
      </c>
      <c r="G21" s="37" t="e">
        <f>INDEX(绩效考核基础数据表!T:T,MATCH(E21,绩效考核基础数据表!$C:$C,0))</f>
        <v>#N/A</v>
      </c>
      <c r="H21" s="38" t="e">
        <f>INDEX(绩效考核基础数据表!U:U,MATCH(E21,绩效考核基础数据表!$C:$C,0))</f>
        <v>#N/A</v>
      </c>
      <c r="I21" s="174"/>
      <c r="J21" s="173"/>
      <c r="K21" s="173"/>
      <c r="L21" s="8"/>
      <c r="M21" s="8"/>
      <c r="N21" s="8"/>
      <c r="O21" s="8"/>
      <c r="P21" s="8"/>
    </row>
    <row r="22" spans="1:16" ht="23.25" customHeight="1" x14ac:dyDescent="0.15">
      <c r="A22" s="31" t="str">
        <f t="array" ref="A22">INDEX(绩效考核基础数据表!$C:$C,SMALL(IF((绩效考核基础数据表!$R$7:$R$20&lt;0),ROW(绩效考核基础数据表!$7:$20),65536),ROW(A13)))&amp;""</f>
        <v/>
      </c>
      <c r="B22" s="32" t="e">
        <f>INDEX(绩效考核基础数据表!D:D,MATCH(A22,绩效考核基础数据表!$C:$C,0))</f>
        <v>#N/A</v>
      </c>
      <c r="C22" s="33" t="e">
        <f>INDEX(绩效考核基础数据表!T:T,MATCH(A22,绩效考核基础数据表!$C:$C,0))</f>
        <v>#N/A</v>
      </c>
      <c r="D22" s="34" t="e">
        <f>INDEX(绩效考核基础数据表!U:U,MATCH(A22,绩效考核基础数据表!$C:$C,0))</f>
        <v>#N/A</v>
      </c>
      <c r="E22" s="35" t="str">
        <f t="array" ref="E22">INDEX(绩效考核基础数据表!$C:$C,SMALL(IF((绩效考核基础数据表!$T$7:$T$20&gt;=1),ROW(绩效考核基础数据表!$7:$20),65536),ROW(A13)))&amp;""</f>
        <v/>
      </c>
      <c r="F22" s="36" t="e">
        <f>INDEX(绩效考核基础数据表!D:D,MATCH(E22,绩效考核基础数据表!$C:$C,0))</f>
        <v>#N/A</v>
      </c>
      <c r="G22" s="37" t="e">
        <f>INDEX(绩效考核基础数据表!T:T,MATCH(E22,绩效考核基础数据表!$C:$C,0))</f>
        <v>#N/A</v>
      </c>
      <c r="H22" s="38" t="e">
        <f>INDEX(绩效考核基础数据表!U:U,MATCH(E22,绩效考核基础数据表!$C:$C,0))</f>
        <v>#N/A</v>
      </c>
      <c r="I22" s="8"/>
      <c r="J22" s="8"/>
      <c r="K22" s="8"/>
      <c r="L22" s="8"/>
      <c r="M22" s="8"/>
      <c r="N22" s="8"/>
      <c r="O22" s="8"/>
      <c r="P22" s="8"/>
    </row>
    <row r="23" spans="1:16" ht="23.25" customHeight="1" x14ac:dyDescent="0.15">
      <c r="A23" s="31" t="str">
        <f t="array" ref="A23">INDEX(绩效考核基础数据表!$C:$C,SMALL(IF((绩效考核基础数据表!$R$7:$R$20&lt;0),ROW(绩效考核基础数据表!$7:$20),65536),ROW(A14)))&amp;""</f>
        <v/>
      </c>
      <c r="B23" s="32" t="e">
        <f>INDEX(绩效考核基础数据表!D:D,MATCH(A23,绩效考核基础数据表!$C:$C,0))</f>
        <v>#N/A</v>
      </c>
      <c r="C23" s="33" t="e">
        <f>INDEX(绩效考核基础数据表!T:T,MATCH(A23,绩效考核基础数据表!$C:$C,0))</f>
        <v>#N/A</v>
      </c>
      <c r="D23" s="34" t="e">
        <f>INDEX(绩效考核基础数据表!U:U,MATCH(A23,绩效考核基础数据表!$C:$C,0))</f>
        <v>#N/A</v>
      </c>
      <c r="E23" s="35" t="str">
        <f t="array" ref="E23">INDEX(绩效考核基础数据表!$C:$C,SMALL(IF((绩效考核基础数据表!$T$7:$T$20&gt;=1),ROW(绩效考核基础数据表!$7:$20),65536),ROW(A14)))&amp;""</f>
        <v/>
      </c>
      <c r="F23" s="36" t="e">
        <f>INDEX(绩效考核基础数据表!D:D,MATCH(E23,绩效考核基础数据表!$C:$C,0))</f>
        <v>#N/A</v>
      </c>
      <c r="G23" s="37" t="e">
        <f>INDEX(绩效考核基础数据表!T:T,MATCH(E23,绩效考核基础数据表!$C:$C,0))</f>
        <v>#N/A</v>
      </c>
      <c r="H23" s="38" t="e">
        <f>INDEX(绩效考核基础数据表!U:U,MATCH(E23,绩效考核基础数据表!$C:$C,0))</f>
        <v>#N/A</v>
      </c>
      <c r="I23" s="8"/>
      <c r="J23" s="8"/>
      <c r="K23" s="8"/>
      <c r="L23" s="8"/>
      <c r="M23" s="8"/>
      <c r="N23" s="8"/>
      <c r="O23" s="8"/>
      <c r="P23" s="8"/>
    </row>
    <row r="24" spans="1:16" ht="23.25" customHeight="1" x14ac:dyDescent="0.15">
      <c r="A24" s="31" t="e">
        <f t="array" ref="A24">INDEX(绩效考核基础数据表!$C:$C,SMALL(IF((绩效考核基础数据表!$R$7:$R$20&lt;0),ROW(绩效考核基础数据表!$7:$20),65536),ROW(A15)))&amp;""</f>
        <v>#NUM!</v>
      </c>
      <c r="B24" s="32" t="e">
        <f>INDEX(绩效考核基础数据表!D:D,MATCH(A24,绩效考核基础数据表!$C:$C,0))</f>
        <v>#NUM!</v>
      </c>
      <c r="C24" s="33" t="e">
        <f>INDEX(绩效考核基础数据表!T:T,MATCH(A24,绩效考核基础数据表!$C:$C,0))</f>
        <v>#NUM!</v>
      </c>
      <c r="D24" s="34" t="e">
        <f>INDEX(绩效考核基础数据表!U:U,MATCH(A24,绩效考核基础数据表!$C:$C,0))</f>
        <v>#NUM!</v>
      </c>
      <c r="E24" s="35" t="e">
        <f t="array" ref="E24">INDEX(绩效考核基础数据表!$C:$C,SMALL(IF((绩效考核基础数据表!$T$7:$T$20&gt;=1),ROW(绩效考核基础数据表!$7:$20),65536),ROW(A15)))&amp;""</f>
        <v>#NUM!</v>
      </c>
      <c r="F24" s="36" t="e">
        <f>INDEX(绩效考核基础数据表!D:D,MATCH(E24,绩效考核基础数据表!$C:$C,0))</f>
        <v>#NUM!</v>
      </c>
      <c r="G24" s="37" t="e">
        <f>INDEX(绩效考核基础数据表!T:T,MATCH(E24,绩效考核基础数据表!$C:$C,0))</f>
        <v>#NUM!</v>
      </c>
      <c r="H24" s="38" t="e">
        <f>INDEX(绩效考核基础数据表!U:U,MATCH(E24,绩效考核基础数据表!$C:$C,0))</f>
        <v>#NUM!</v>
      </c>
      <c r="I24" s="8"/>
      <c r="J24" s="8"/>
      <c r="K24" s="8"/>
      <c r="L24" s="8"/>
      <c r="M24" s="8"/>
      <c r="N24" s="8"/>
      <c r="O24" s="8"/>
      <c r="P24" s="8"/>
    </row>
    <row r="25" spans="1:16" ht="23.25" customHeight="1" x14ac:dyDescent="0.15">
      <c r="A25" s="31" t="e">
        <f t="array" ref="A25">INDEX(绩效考核基础数据表!$C:$C,SMALL(IF((绩效考核基础数据表!$R$7:$R$20&lt;0),ROW(绩效考核基础数据表!$7:$20),65536),ROW(A16)))&amp;""</f>
        <v>#NUM!</v>
      </c>
      <c r="B25" s="32" t="e">
        <f>INDEX(绩效考核基础数据表!D:D,MATCH(A25,绩效考核基础数据表!$C:$C,0))</f>
        <v>#NUM!</v>
      </c>
      <c r="C25" s="33" t="e">
        <f>INDEX(绩效考核基础数据表!T:T,MATCH(A25,绩效考核基础数据表!$C:$C,0))</f>
        <v>#NUM!</v>
      </c>
      <c r="D25" s="34" t="e">
        <f>INDEX(绩效考核基础数据表!U:U,MATCH(A25,绩效考核基础数据表!$C:$C,0))</f>
        <v>#NUM!</v>
      </c>
      <c r="E25" s="35" t="e">
        <f t="array" ref="E25">INDEX(绩效考核基础数据表!$C:$C,SMALL(IF((绩效考核基础数据表!$T$7:$T$20&gt;=1),ROW(绩效考核基础数据表!$7:$20),65536),ROW(A16)))&amp;""</f>
        <v>#NUM!</v>
      </c>
      <c r="F25" s="36" t="e">
        <f>INDEX(绩效考核基础数据表!D:D,MATCH(E25,绩效考核基础数据表!$C:$C,0))</f>
        <v>#NUM!</v>
      </c>
      <c r="G25" s="37" t="e">
        <f>INDEX(绩效考核基础数据表!T:T,MATCH(E25,绩效考核基础数据表!$C:$C,0))</f>
        <v>#NUM!</v>
      </c>
      <c r="H25" s="38" t="e">
        <f>INDEX(绩效考核基础数据表!U:U,MATCH(E25,绩效考核基础数据表!$C:$C,0))</f>
        <v>#NUM!</v>
      </c>
      <c r="I25" s="143" t="s">
        <v>90</v>
      </c>
      <c r="J25" s="175"/>
      <c r="K25" s="175"/>
      <c r="L25" s="8"/>
      <c r="M25" s="8"/>
      <c r="N25" s="8"/>
      <c r="O25" s="8"/>
      <c r="P25" s="8"/>
    </row>
    <row r="26" spans="1:16" ht="23.25" customHeight="1" x14ac:dyDescent="0.15">
      <c r="A26" s="31" t="e">
        <f t="array" ref="A26">INDEX(绩效考核基础数据表!$C:$C,SMALL(IF((绩效考核基础数据表!$R$7:$R$20&lt;0),ROW(绩效考核基础数据表!$7:$20),65536),ROW(A17)))&amp;""</f>
        <v>#NUM!</v>
      </c>
      <c r="B26" s="32" t="e">
        <f>INDEX(绩效考核基础数据表!D:D,MATCH(A26,绩效考核基础数据表!$C:$C,0))</f>
        <v>#NUM!</v>
      </c>
      <c r="C26" s="33" t="e">
        <f>INDEX(绩效考核基础数据表!T:T,MATCH(A26,绩效考核基础数据表!$C:$C,0))</f>
        <v>#NUM!</v>
      </c>
      <c r="D26" s="34" t="e">
        <f>INDEX(绩效考核基础数据表!U:U,MATCH(A26,绩效考核基础数据表!$C:$C,0))</f>
        <v>#NUM!</v>
      </c>
      <c r="E26" s="35" t="e">
        <f t="array" ref="E26">INDEX(绩效考核基础数据表!$C:$C,SMALL(IF((绩效考核基础数据表!$T$7:$T$20&gt;=1),ROW(绩效考核基础数据表!$7:$20),65536),ROW(A17)))&amp;""</f>
        <v>#NUM!</v>
      </c>
      <c r="F26" s="36" t="e">
        <f>INDEX(绩效考核基础数据表!D:D,MATCH(E26,绩效考核基础数据表!$C:$C,0))</f>
        <v>#NUM!</v>
      </c>
      <c r="G26" s="37" t="e">
        <f>INDEX(绩效考核基础数据表!T:T,MATCH(E26,绩效考核基础数据表!$C:$C,0))</f>
        <v>#NUM!</v>
      </c>
      <c r="H26" s="38" t="e">
        <f>INDEX(绩效考核基础数据表!U:U,MATCH(E26,绩效考核基础数据表!$C:$C,0))</f>
        <v>#NUM!</v>
      </c>
      <c r="I26" s="175"/>
      <c r="J26" s="175"/>
      <c r="K26" s="175"/>
      <c r="L26" s="8"/>
      <c r="M26" s="8"/>
      <c r="N26" s="8"/>
      <c r="O26" s="8"/>
      <c r="P26" s="8"/>
    </row>
    <row r="27" spans="1:16" ht="23.25" customHeight="1" x14ac:dyDescent="0.15">
      <c r="A27" s="31" t="e">
        <f t="array" ref="A27">INDEX(绩效考核基础数据表!$C:$C,SMALL(IF((绩效考核基础数据表!$R$7:$R$20&lt;0),ROW(绩效考核基础数据表!$7:$20),65536),ROW(A18)))&amp;""</f>
        <v>#NUM!</v>
      </c>
      <c r="B27" s="32" t="e">
        <f>INDEX(绩效考核基础数据表!D:D,MATCH(A27,绩效考核基础数据表!$C:$C,0))</f>
        <v>#NUM!</v>
      </c>
      <c r="C27" s="33" t="e">
        <f>INDEX(绩效考核基础数据表!T:T,MATCH(A27,绩效考核基础数据表!$C:$C,0))</f>
        <v>#NUM!</v>
      </c>
      <c r="D27" s="34" t="e">
        <f>INDEX(绩效考核基础数据表!U:U,MATCH(A27,绩效考核基础数据表!$C:$C,0))</f>
        <v>#NUM!</v>
      </c>
      <c r="E27" s="35" t="e">
        <f t="array" ref="E27">INDEX(绩效考核基础数据表!$C:$C,SMALL(IF((绩效考核基础数据表!$T$7:$T$20&gt;=1),ROW(绩效考核基础数据表!$7:$20),65536),ROW(A18)))&amp;""</f>
        <v>#NUM!</v>
      </c>
      <c r="F27" s="36" t="e">
        <f>INDEX(绩效考核基础数据表!D:D,MATCH(E27,绩效考核基础数据表!$C:$C,0))</f>
        <v>#NUM!</v>
      </c>
      <c r="G27" s="37" t="e">
        <f>INDEX(绩效考核基础数据表!T:T,MATCH(E27,绩效考核基础数据表!$C:$C,0))</f>
        <v>#NUM!</v>
      </c>
      <c r="H27" s="38" t="e">
        <f>INDEX(绩效考核基础数据表!U:U,MATCH(E27,绩效考核基础数据表!$C:$C,0))</f>
        <v>#NUM!</v>
      </c>
      <c r="I27" s="175"/>
      <c r="J27" s="175"/>
      <c r="K27" s="175"/>
      <c r="L27" s="8"/>
      <c r="M27" s="8"/>
      <c r="N27" s="8"/>
      <c r="O27" s="8"/>
      <c r="P27" s="8"/>
    </row>
    <row r="28" spans="1:16" ht="23.25" customHeight="1" x14ac:dyDescent="0.15">
      <c r="A28" s="31" t="e">
        <f t="array" ref="A28">INDEX(绩效考核基础数据表!$C:$C,SMALL(IF((绩效考核基础数据表!$R$7:$R$20&lt;0),ROW(绩效考核基础数据表!$7:$20),65536),ROW(A19)))&amp;""</f>
        <v>#NUM!</v>
      </c>
      <c r="B28" s="32" t="e">
        <f>INDEX(绩效考核基础数据表!D:D,MATCH(A28,绩效考核基础数据表!$C:$C,0))</f>
        <v>#NUM!</v>
      </c>
      <c r="C28" s="33" t="e">
        <f>INDEX(绩效考核基础数据表!T:T,MATCH(A28,绩效考核基础数据表!$C:$C,0))</f>
        <v>#NUM!</v>
      </c>
      <c r="D28" s="34" t="e">
        <f>INDEX(绩效考核基础数据表!U:U,MATCH(A28,绩效考核基础数据表!$C:$C,0))</f>
        <v>#NUM!</v>
      </c>
      <c r="E28" s="35" t="e">
        <f t="array" ref="E28">INDEX(绩效考核基础数据表!$C:$C,SMALL(IF((绩效考核基础数据表!$T$7:$T$20&gt;=1),ROW(绩效考核基础数据表!$7:$20),65536),ROW(A19)))&amp;""</f>
        <v>#NUM!</v>
      </c>
      <c r="F28" s="36" t="e">
        <f>INDEX(绩效考核基础数据表!D:D,MATCH(E28,绩效考核基础数据表!$C:$C,0))</f>
        <v>#NUM!</v>
      </c>
      <c r="G28" s="37" t="e">
        <f>INDEX(绩效考核基础数据表!T:T,MATCH(E28,绩效考核基础数据表!$C:$C,0))</f>
        <v>#NUM!</v>
      </c>
      <c r="H28" s="38" t="e">
        <f>INDEX(绩效考核基础数据表!U:U,MATCH(E28,绩效考核基础数据表!$C:$C,0))</f>
        <v>#NUM!</v>
      </c>
      <c r="I28" s="175"/>
      <c r="J28" s="175"/>
      <c r="K28" s="175"/>
      <c r="L28" s="8"/>
      <c r="M28" s="8"/>
      <c r="N28" s="8"/>
      <c r="O28" s="8"/>
      <c r="P28" s="8"/>
    </row>
    <row r="29" spans="1:16" ht="23.25" customHeight="1" x14ac:dyDescent="0.15">
      <c r="A29" s="31" t="e">
        <f t="array" ref="A29">INDEX(绩效考核基础数据表!$C:$C,SMALL(IF((绩效考核基础数据表!$R$7:$R$20&lt;0),ROW(绩效考核基础数据表!$7:$20),65536),ROW(A20)))&amp;""</f>
        <v>#NUM!</v>
      </c>
      <c r="B29" s="32" t="e">
        <f>INDEX(绩效考核基础数据表!D:D,MATCH(A29,绩效考核基础数据表!$C:$C,0))</f>
        <v>#NUM!</v>
      </c>
      <c r="C29" s="33" t="e">
        <f>INDEX(绩效考核基础数据表!T:T,MATCH(A29,绩效考核基础数据表!$C:$C,0))</f>
        <v>#NUM!</v>
      </c>
      <c r="D29" s="34" t="e">
        <f>INDEX(绩效考核基础数据表!U:U,MATCH(A29,绩效考核基础数据表!$C:$C,0))</f>
        <v>#NUM!</v>
      </c>
      <c r="E29" s="35" t="e">
        <f t="array" ref="E29">INDEX(绩效考核基础数据表!$C:$C,SMALL(IF((绩效考核基础数据表!$T$7:$T$20&gt;=1),ROW(绩效考核基础数据表!$7:$20),65536),ROW(A20)))&amp;""</f>
        <v>#NUM!</v>
      </c>
      <c r="F29" s="36" t="e">
        <f>INDEX(绩效考核基础数据表!D:D,MATCH(E29,绩效考核基础数据表!$C:$C,0))</f>
        <v>#NUM!</v>
      </c>
      <c r="G29" s="37" t="e">
        <f>INDEX(绩效考核基础数据表!T:T,MATCH(E29,绩效考核基础数据表!$C:$C,0))</f>
        <v>#NUM!</v>
      </c>
      <c r="H29" s="38" t="e">
        <f>INDEX(绩效考核基础数据表!U:U,MATCH(E29,绩效考核基础数据表!$C:$C,0))</f>
        <v>#NUM!</v>
      </c>
      <c r="I29" s="175"/>
      <c r="J29" s="175"/>
      <c r="K29" s="175"/>
      <c r="L29" s="8"/>
      <c r="M29" s="8"/>
      <c r="N29" s="8"/>
      <c r="O29" s="8"/>
      <c r="P29" s="8"/>
    </row>
    <row r="30" spans="1:16" ht="23.25" customHeight="1" x14ac:dyDescent="0.15">
      <c r="A30" s="31" t="e">
        <f t="array" ref="A30">INDEX(绩效考核基础数据表!$C:$C,SMALL(IF((绩效考核基础数据表!$R$7:$R$20&lt;0),ROW(绩效考核基础数据表!$7:$20),65536),ROW(A21)))&amp;""</f>
        <v>#NUM!</v>
      </c>
      <c r="B30" s="32" t="e">
        <f>INDEX(绩效考核基础数据表!D:D,MATCH(A30,绩效考核基础数据表!$C:$C,0))</f>
        <v>#NUM!</v>
      </c>
      <c r="C30" s="33" t="e">
        <f>INDEX(绩效考核基础数据表!T:T,MATCH(A30,绩效考核基础数据表!$C:$C,0))</f>
        <v>#NUM!</v>
      </c>
      <c r="D30" s="34" t="e">
        <f>INDEX(绩效考核基础数据表!U:U,MATCH(A30,绩效考核基础数据表!$C:$C,0))</f>
        <v>#NUM!</v>
      </c>
      <c r="E30" s="35" t="e">
        <f t="array" ref="E30">INDEX(绩效考核基础数据表!$C:$C,SMALL(IF((绩效考核基础数据表!$T$7:$T$20&gt;=1),ROW(绩效考核基础数据表!$7:$20),65536),ROW(A21)))&amp;""</f>
        <v>#NUM!</v>
      </c>
      <c r="F30" s="36" t="e">
        <f>INDEX(绩效考核基础数据表!D:D,MATCH(E30,绩效考核基础数据表!$C:$C,0))</f>
        <v>#NUM!</v>
      </c>
      <c r="G30" s="37" t="e">
        <f>INDEX(绩效考核基础数据表!T:T,MATCH(E30,绩效考核基础数据表!$C:$C,0))</f>
        <v>#NUM!</v>
      </c>
      <c r="H30" s="38" t="e">
        <f>INDEX(绩效考核基础数据表!U:U,MATCH(E30,绩效考核基础数据表!$C:$C,0))</f>
        <v>#NUM!</v>
      </c>
      <c r="I30" s="54"/>
      <c r="J30" s="54"/>
      <c r="K30" s="54"/>
      <c r="L30" s="8"/>
      <c r="M30" s="8"/>
      <c r="N30" s="8"/>
      <c r="O30" s="8"/>
      <c r="P30" s="8"/>
    </row>
    <row r="31" spans="1:16" ht="23.25" customHeight="1" x14ac:dyDescent="0.15">
      <c r="A31" s="31" t="e">
        <f t="array" ref="A31">INDEX(绩效考核基础数据表!$C:$C,SMALL(IF((绩效考核基础数据表!$R$7:$R$20&lt;0),ROW(绩效考核基础数据表!$7:$20),65536),ROW(A22)))&amp;""</f>
        <v>#NUM!</v>
      </c>
      <c r="B31" s="32" t="e">
        <f>INDEX(绩效考核基础数据表!D:D,MATCH(A31,绩效考核基础数据表!$C:$C,0))</f>
        <v>#NUM!</v>
      </c>
      <c r="C31" s="33" t="e">
        <f>INDEX(绩效考核基础数据表!T:T,MATCH(A31,绩效考核基础数据表!$C:$C,0))</f>
        <v>#NUM!</v>
      </c>
      <c r="D31" s="34" t="e">
        <f>INDEX(绩效考核基础数据表!U:U,MATCH(A31,绩效考核基础数据表!$C:$C,0))</f>
        <v>#NUM!</v>
      </c>
      <c r="E31" s="35" t="e">
        <f t="array" ref="E31">INDEX(绩效考核基础数据表!$C:$C,SMALL(IF((绩效考核基础数据表!$T$7:$T$20&gt;=1),ROW(绩效考核基础数据表!$7:$20),65536),ROW(A22)))&amp;""</f>
        <v>#NUM!</v>
      </c>
      <c r="F31" s="36" t="e">
        <f>INDEX(绩效考核基础数据表!D:D,MATCH(E31,绩效考核基础数据表!$C:$C,0))</f>
        <v>#NUM!</v>
      </c>
      <c r="G31" s="37" t="e">
        <f>INDEX(绩效考核基础数据表!T:T,MATCH(E31,绩效考核基础数据表!$C:$C,0))</f>
        <v>#NUM!</v>
      </c>
      <c r="H31" s="38" t="e">
        <f>INDEX(绩效考核基础数据表!U:U,MATCH(E31,绩效考核基础数据表!$C:$C,0))</f>
        <v>#NUM!</v>
      </c>
      <c r="I31" s="54"/>
      <c r="J31" s="54"/>
      <c r="K31" s="54"/>
      <c r="L31" s="8"/>
      <c r="M31" s="8"/>
      <c r="N31" s="8"/>
      <c r="O31" s="8"/>
      <c r="P31" s="8"/>
    </row>
    <row r="32" spans="1:16" ht="23.25" customHeight="1" x14ac:dyDescent="0.15">
      <c r="A32" s="31" t="e">
        <f t="array" ref="A32">INDEX(绩效考核基础数据表!$C:$C,SMALL(IF((绩效考核基础数据表!$R$7:$R$20&lt;0),ROW(绩效考核基础数据表!$7:$20),65536),ROW(A23)))&amp;""</f>
        <v>#NUM!</v>
      </c>
      <c r="B32" s="32" t="e">
        <f>INDEX(绩效考核基础数据表!D:D,MATCH(A32,绩效考核基础数据表!$C:$C,0))</f>
        <v>#NUM!</v>
      </c>
      <c r="C32" s="33" t="e">
        <f>INDEX(绩效考核基础数据表!T:T,MATCH(A32,绩效考核基础数据表!$C:$C,0))</f>
        <v>#NUM!</v>
      </c>
      <c r="D32" s="34" t="e">
        <f>INDEX(绩效考核基础数据表!U:U,MATCH(A32,绩效考核基础数据表!$C:$C,0))</f>
        <v>#NUM!</v>
      </c>
      <c r="E32" s="35" t="e">
        <f t="array" ref="E32">INDEX(绩效考核基础数据表!$C:$C,SMALL(IF((绩效考核基础数据表!$T$7:$T$20&gt;=1),ROW(绩效考核基础数据表!$7:$20),65536),ROW(A23)))&amp;""</f>
        <v>#NUM!</v>
      </c>
      <c r="F32" s="36" t="e">
        <f>INDEX(绩效考核基础数据表!D:D,MATCH(E32,绩效考核基础数据表!$C:$C,0))</f>
        <v>#NUM!</v>
      </c>
      <c r="G32" s="37" t="e">
        <f>INDEX(绩效考核基础数据表!T:T,MATCH(E32,绩效考核基础数据表!$C:$C,0))</f>
        <v>#NUM!</v>
      </c>
      <c r="H32" s="38" t="e">
        <f>INDEX(绩效考核基础数据表!U:U,MATCH(E32,绩效考核基础数据表!$C:$C,0))</f>
        <v>#NUM!</v>
      </c>
      <c r="I32" s="54"/>
      <c r="J32" s="54"/>
      <c r="K32" s="54"/>
      <c r="L32" s="8"/>
      <c r="M32" s="8"/>
      <c r="N32" s="8"/>
      <c r="O32" s="8"/>
      <c r="P32" s="8"/>
    </row>
    <row r="33" spans="11:16" x14ac:dyDescent="0.15">
      <c r="K33" s="8"/>
      <c r="L33" s="8"/>
      <c r="M33" s="8"/>
      <c r="N33" s="8"/>
      <c r="O33" s="8"/>
      <c r="P33" s="8"/>
    </row>
    <row r="34" spans="11:16" ht="13.5" customHeight="1" x14ac:dyDescent="0.15">
      <c r="K34" s="176" t="s">
        <v>91</v>
      </c>
      <c r="L34" s="176"/>
      <c r="M34" s="176"/>
      <c r="N34" s="55"/>
      <c r="O34" s="52"/>
      <c r="P34" s="52"/>
    </row>
    <row r="35" spans="11:16" x14ac:dyDescent="0.15">
      <c r="K35" s="176"/>
      <c r="L35" s="176"/>
      <c r="M35" s="176"/>
      <c r="N35" s="55"/>
      <c r="O35" s="52"/>
      <c r="P35" s="52"/>
    </row>
    <row r="36" spans="11:16" x14ac:dyDescent="0.15">
      <c r="K36" s="176"/>
      <c r="L36" s="176"/>
      <c r="M36" s="176"/>
      <c r="N36" s="55"/>
      <c r="O36" s="52"/>
      <c r="P36" s="52"/>
    </row>
    <row r="37" spans="11:16" x14ac:dyDescent="0.15">
      <c r="K37" s="176"/>
      <c r="L37" s="176"/>
      <c r="M37" s="176"/>
      <c r="N37" s="55"/>
      <c r="O37" s="52"/>
      <c r="P37" s="52"/>
    </row>
    <row r="38" spans="11:16" x14ac:dyDescent="0.15">
      <c r="K38" s="8"/>
      <c r="L38" s="8"/>
      <c r="M38" s="8"/>
      <c r="N38" s="8"/>
      <c r="O38" s="8"/>
      <c r="P38" s="8"/>
    </row>
    <row r="39" spans="11:16" x14ac:dyDescent="0.15">
      <c r="K39" s="8"/>
      <c r="L39" s="8"/>
      <c r="M39" s="8"/>
      <c r="N39" s="8"/>
      <c r="O39" s="8"/>
      <c r="P39" s="8"/>
    </row>
    <row r="40" spans="11:16" x14ac:dyDescent="0.15">
      <c r="K40" s="8"/>
      <c r="L40" s="8"/>
      <c r="M40" s="8"/>
      <c r="N40" s="8"/>
      <c r="O40" s="8"/>
      <c r="P40" s="8"/>
    </row>
    <row r="41" spans="11:16" x14ac:dyDescent="0.15">
      <c r="K41" s="8"/>
      <c r="L41" s="8"/>
      <c r="M41" s="8"/>
      <c r="N41" s="8"/>
      <c r="O41" s="8"/>
      <c r="P41" s="8"/>
    </row>
    <row r="42" spans="11:16" x14ac:dyDescent="0.15">
      <c r="K42" s="8"/>
      <c r="L42" s="8"/>
      <c r="M42" s="8"/>
      <c r="N42" s="8"/>
      <c r="O42" s="8"/>
      <c r="P42" s="8"/>
    </row>
    <row r="43" spans="11:16" x14ac:dyDescent="0.15">
      <c r="K43" s="8"/>
      <c r="L43" s="8"/>
      <c r="M43" s="8"/>
      <c r="N43" s="8"/>
      <c r="O43" s="8"/>
      <c r="P43" s="8"/>
    </row>
    <row r="44" spans="11:16" x14ac:dyDescent="0.15">
      <c r="K44" s="8"/>
      <c r="L44" s="8"/>
      <c r="M44" s="8"/>
      <c r="N44" s="8"/>
      <c r="O44" s="8"/>
      <c r="P44" s="8"/>
    </row>
    <row r="45" spans="11:16" x14ac:dyDescent="0.15">
      <c r="K45" s="8"/>
      <c r="L45" s="8"/>
      <c r="M45" s="8"/>
      <c r="N45" s="8"/>
      <c r="O45" s="8"/>
      <c r="P45" s="8"/>
    </row>
    <row r="46" spans="11:16" x14ac:dyDescent="0.15">
      <c r="K46" s="8"/>
      <c r="L46" s="8"/>
      <c r="M46" s="8"/>
      <c r="N46" s="8"/>
      <c r="O46" s="8"/>
      <c r="P46" s="8"/>
    </row>
    <row r="47" spans="11:16" x14ac:dyDescent="0.15">
      <c r="K47" s="8"/>
      <c r="L47" s="8"/>
      <c r="M47" s="8"/>
      <c r="N47" s="8"/>
      <c r="O47" s="8"/>
      <c r="P47" s="8"/>
    </row>
    <row r="48" spans="11:16" x14ac:dyDescent="0.15">
      <c r="K48" s="8"/>
      <c r="L48" s="8"/>
      <c r="M48" s="8"/>
      <c r="N48" s="8"/>
      <c r="O48" s="8"/>
      <c r="P48" s="8"/>
    </row>
    <row r="49" spans="1:16" x14ac:dyDescent="0.15">
      <c r="K49" s="8"/>
      <c r="L49" s="8"/>
      <c r="M49" s="8"/>
      <c r="N49" s="8"/>
      <c r="O49" s="8"/>
      <c r="P49" s="8"/>
    </row>
    <row r="50" spans="1:16" x14ac:dyDescent="0.15">
      <c r="K50" s="8"/>
      <c r="L50" s="8"/>
      <c r="M50" s="8"/>
      <c r="N50" s="8"/>
      <c r="O50" s="8"/>
      <c r="P50" s="8"/>
    </row>
    <row r="51" spans="1:16" x14ac:dyDescent="0.15">
      <c r="K51" s="8"/>
      <c r="L51" s="8"/>
      <c r="M51" s="8"/>
      <c r="N51" s="8"/>
      <c r="O51" s="8"/>
      <c r="P51" s="8"/>
    </row>
    <row r="52" spans="1:16" x14ac:dyDescent="0.15">
      <c r="K52" s="8"/>
      <c r="L52" s="8"/>
      <c r="M52" s="8"/>
      <c r="N52" s="8"/>
      <c r="O52" s="8"/>
      <c r="P52" s="8"/>
    </row>
    <row r="53" spans="1:16" ht="153.75" customHeight="1" x14ac:dyDescent="0.15">
      <c r="K53" s="8"/>
      <c r="L53" s="8"/>
      <c r="M53" s="8"/>
      <c r="N53" s="8"/>
      <c r="O53" s="8"/>
      <c r="P53" s="8"/>
    </row>
    <row r="54" spans="1:16" ht="32.25" customHeight="1" x14ac:dyDescent="0.15">
      <c r="A54" s="161" t="s">
        <v>92</v>
      </c>
      <c r="B54" s="161"/>
      <c r="C54" s="161"/>
      <c r="D54" s="161"/>
      <c r="E54" s="161"/>
      <c r="F54" s="161"/>
      <c r="G54" s="161"/>
      <c r="H54" s="162" t="s">
        <v>93</v>
      </c>
      <c r="I54" s="162"/>
      <c r="J54" s="162"/>
      <c r="K54" s="179" t="s">
        <v>94</v>
      </c>
      <c r="L54" s="179"/>
      <c r="M54" s="179"/>
      <c r="N54" s="8"/>
      <c r="O54" s="8"/>
      <c r="P54" s="8"/>
    </row>
    <row r="55" spans="1:16" ht="27.75" customHeight="1" x14ac:dyDescent="0.15">
      <c r="A55" s="163" t="s">
        <v>16</v>
      </c>
      <c r="B55" s="163"/>
      <c r="C55" s="39" t="s">
        <v>20</v>
      </c>
      <c r="D55" s="39" t="s">
        <v>11</v>
      </c>
      <c r="E55" s="39" t="s">
        <v>95</v>
      </c>
      <c r="F55" s="39" t="s">
        <v>96</v>
      </c>
      <c r="G55" s="39" t="s">
        <v>12</v>
      </c>
      <c r="H55" s="177">
        <f>G62</f>
        <v>0.914333333333333</v>
      </c>
      <c r="I55" s="178"/>
      <c r="J55" s="178"/>
      <c r="K55" s="179"/>
      <c r="L55" s="179"/>
      <c r="M55" s="179"/>
      <c r="N55" s="8"/>
      <c r="O55" s="8"/>
      <c r="P55" s="8"/>
    </row>
    <row r="56" spans="1:16" ht="22.5" customHeight="1" x14ac:dyDescent="0.15">
      <c r="A56" s="164" t="s">
        <v>36</v>
      </c>
      <c r="B56" s="164"/>
      <c r="C56" s="40">
        <f>SUMPRODUCT((绩效考核基础数据表!$A$7:$A$20=A56)*绩效考核基础数据表!$E$7:$E$20)</f>
        <v>0.35</v>
      </c>
      <c r="D56" s="41">
        <f>SUMPRODUCT((绩效考核基础数据表!$A$7:$A$20=A56)*绩效考核基础数据表!$F$7:$F$20)</f>
        <v>31.5</v>
      </c>
      <c r="E56" s="41">
        <f>SUMPRODUCT((绩效考核基础数据表!$A$7:$A$20=A56)*绩效考核基础数据表!$Q$7:$Q$20)</f>
        <v>29.78</v>
      </c>
      <c r="F56" s="41">
        <f>E56-D56</f>
        <v>-1.72</v>
      </c>
      <c r="G56" s="40">
        <f>E56/D56</f>
        <v>0.94539682539682501</v>
      </c>
      <c r="H56" s="177"/>
      <c r="I56" s="178"/>
      <c r="J56" s="178"/>
      <c r="K56" s="179"/>
      <c r="L56" s="179"/>
      <c r="M56" s="179"/>
      <c r="N56" s="8"/>
      <c r="O56" s="8"/>
      <c r="P56" s="8"/>
    </row>
    <row r="57" spans="1:16" ht="22.5" customHeight="1" x14ac:dyDescent="0.15">
      <c r="A57" s="165" t="s">
        <v>50</v>
      </c>
      <c r="B57" s="165"/>
      <c r="C57" s="17">
        <f>SUMPRODUCT((绩效考核基础数据表!$A$7:$A$20=A57)*绩效考核基础数据表!$E$7:$E$20)</f>
        <v>0.4</v>
      </c>
      <c r="D57" s="42">
        <f>SUMPRODUCT((绩效考核基础数据表!$A$7:$A$20=A57)*绩效考核基础数据表!$F$7:$F$20)</f>
        <v>36</v>
      </c>
      <c r="E57" s="42">
        <f>SUMPRODUCT((绩效考核基础数据表!$A$7:$A$20=A57)*绩效考核基础数据表!$Q$7:$Q$20)</f>
        <v>31.81</v>
      </c>
      <c r="F57" s="42">
        <f t="shared" ref="F57:F62" si="0">E57-D57</f>
        <v>-4.1900000000000004</v>
      </c>
      <c r="G57" s="17">
        <f t="shared" ref="G57:G62" si="1">E57/D57</f>
        <v>0.88361111111111101</v>
      </c>
      <c r="H57" s="8"/>
      <c r="I57" s="8"/>
      <c r="J57" s="8"/>
      <c r="K57" s="8"/>
      <c r="L57" s="8"/>
      <c r="M57" s="8"/>
      <c r="N57" s="8"/>
      <c r="O57" s="8"/>
      <c r="P57" s="8"/>
    </row>
    <row r="58" spans="1:16" ht="22.5" customHeight="1" x14ac:dyDescent="0.15">
      <c r="A58" s="166" t="s">
        <v>63</v>
      </c>
      <c r="B58" s="166"/>
      <c r="C58" s="43">
        <f>SUMPRODUCT((绩效考核基础数据表!$A$7:$A$20=A58)*绩效考核基础数据表!$E$7:$E$20)</f>
        <v>0.1</v>
      </c>
      <c r="D58" s="44">
        <f>SUMPRODUCT((绩效考核基础数据表!$A$7:$A$20=A58)*绩效考核基础数据表!$F$7:$F$20)</f>
        <v>9</v>
      </c>
      <c r="E58" s="41">
        <f>SUMPRODUCT((绩效考核基础数据表!$A$7:$A$20=A58)*绩效考核基础数据表!$Q$7:$Q$20)</f>
        <v>8.5</v>
      </c>
      <c r="F58" s="44">
        <f t="shared" si="0"/>
        <v>-0.5</v>
      </c>
      <c r="G58" s="43">
        <f t="shared" si="1"/>
        <v>0.94444444444444398</v>
      </c>
      <c r="H58" s="8"/>
      <c r="I58" s="8"/>
      <c r="J58" s="56">
        <f>G62</f>
        <v>0.914333333333333</v>
      </c>
      <c r="K58" s="8"/>
      <c r="L58" s="8"/>
      <c r="M58" s="8"/>
      <c r="N58" s="8"/>
      <c r="O58" s="8"/>
      <c r="P58" s="8"/>
    </row>
    <row r="59" spans="1:16" ht="22.5" customHeight="1" x14ac:dyDescent="0.15">
      <c r="A59" s="165" t="s">
        <v>70</v>
      </c>
      <c r="B59" s="165"/>
      <c r="C59" s="17">
        <f>SUMPRODUCT((绩效考核基础数据表!$A$7:$A$20=A59)*绩效考核基础数据表!$E$7:$E$20)</f>
        <v>0.15</v>
      </c>
      <c r="D59" s="42">
        <f>SUMPRODUCT((绩效考核基础数据表!$A$7:$A$20=A59)*绩效考核基础数据表!$F$7:$F$20)</f>
        <v>13.5</v>
      </c>
      <c r="E59" s="42">
        <f>SUMPRODUCT((绩效考核基础数据表!$A$7:$A$20=A59)*绩效考核基础数据表!$Q$7:$Q$20)</f>
        <v>12.2</v>
      </c>
      <c r="F59" s="42">
        <f t="shared" si="0"/>
        <v>-1.3</v>
      </c>
      <c r="G59" s="17">
        <f t="shared" si="1"/>
        <v>0.90370370370370401</v>
      </c>
      <c r="H59" s="8"/>
      <c r="I59" s="8"/>
      <c r="J59" s="56">
        <f>1-G62</f>
        <v>8.5666666666666599E-2</v>
      </c>
      <c r="K59" s="8"/>
      <c r="L59" s="8"/>
      <c r="M59" s="8"/>
      <c r="N59" s="8"/>
      <c r="O59" s="8"/>
      <c r="P59" s="8"/>
    </row>
    <row r="60" spans="1:16" ht="22.5" customHeight="1" x14ac:dyDescent="0.15">
      <c r="A60" s="167"/>
      <c r="B60" s="168"/>
      <c r="C60" s="43">
        <f>SUMPRODUCT((绩效考核基础数据表!$A$7:$A$20=A60)*绩效考核基础数据表!$E$7:$E$20)</f>
        <v>0</v>
      </c>
      <c r="D60" s="44">
        <f>SUMPRODUCT((绩效考核基础数据表!$A$7:$A$20=A60)*绩效考核基础数据表!$F$7:$F$20)</f>
        <v>0</v>
      </c>
      <c r="E60" s="44">
        <f>SUMPRODUCT((绩效考核基础数据表!$A$7:$A$20=A60)*绩效考核基础数据表!$Q$7:$Q$20)</f>
        <v>0</v>
      </c>
      <c r="F60" s="44">
        <f t="shared" si="0"/>
        <v>0</v>
      </c>
      <c r="G60" s="43" t="e">
        <f t="shared" si="1"/>
        <v>#DIV/0!</v>
      </c>
      <c r="H60" s="8"/>
      <c r="I60" s="8"/>
      <c r="J60" s="8"/>
      <c r="K60" s="8"/>
      <c r="L60" s="8"/>
      <c r="M60" s="8"/>
      <c r="N60" s="8"/>
      <c r="O60" s="8"/>
      <c r="P60" s="8"/>
    </row>
    <row r="61" spans="1:16" ht="22.5" customHeight="1" x14ac:dyDescent="0.15">
      <c r="A61" s="169"/>
      <c r="B61" s="170"/>
      <c r="C61" s="17">
        <f>SUMPRODUCT((绩效考核基础数据表!$A$7:$A$20=A61)*绩效考核基础数据表!$E$7:$E$20)</f>
        <v>0</v>
      </c>
      <c r="D61" s="42">
        <f>SUMPRODUCT((绩效考核基础数据表!$A$7:$A$20=A61)*绩效考核基础数据表!$F$7:$F$20)</f>
        <v>0</v>
      </c>
      <c r="E61" s="42">
        <f>SUMPRODUCT((绩效考核基础数据表!$A$7:$A$20=A61)*绩效考核基础数据表!$Q$7:$Q$20)</f>
        <v>0</v>
      </c>
      <c r="F61" s="42">
        <f t="shared" si="0"/>
        <v>0</v>
      </c>
      <c r="G61" s="17" t="e">
        <f t="shared" si="1"/>
        <v>#DIV/0!</v>
      </c>
      <c r="H61" s="8"/>
      <c r="I61" s="8"/>
      <c r="J61" s="8"/>
      <c r="K61" s="8"/>
      <c r="L61" s="8"/>
      <c r="M61" s="8"/>
      <c r="N61" s="8"/>
      <c r="O61" s="8"/>
      <c r="P61" s="8"/>
    </row>
    <row r="62" spans="1:16" ht="22.5" customHeight="1" x14ac:dyDescent="0.15">
      <c r="A62" s="171" t="s">
        <v>97</v>
      </c>
      <c r="B62" s="171"/>
      <c r="C62" s="45">
        <f>SUM(C56:C61)</f>
        <v>1</v>
      </c>
      <c r="D62" s="46">
        <f>SUM(D56:D61)</f>
        <v>90</v>
      </c>
      <c r="E62" s="46">
        <f>SUM(E56:E61)</f>
        <v>82.29</v>
      </c>
      <c r="F62" s="47">
        <f t="shared" si="0"/>
        <v>-7.7099999999999902</v>
      </c>
      <c r="G62" s="45">
        <f t="shared" si="1"/>
        <v>0.914333333333333</v>
      </c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15">
      <c r="K64" s="8"/>
      <c r="L64" s="8"/>
      <c r="M64" s="8"/>
      <c r="N64" s="8"/>
      <c r="O64" s="8"/>
      <c r="P64" s="8"/>
    </row>
    <row r="65" spans="11:16" x14ac:dyDescent="0.15">
      <c r="K65" s="8"/>
      <c r="L65" s="8"/>
      <c r="M65" s="8"/>
      <c r="N65" s="8"/>
      <c r="O65" s="8"/>
      <c r="P65" s="8"/>
    </row>
    <row r="66" spans="11:16" x14ac:dyDescent="0.15">
      <c r="K66" s="8"/>
      <c r="L66" s="8"/>
      <c r="M66" s="8"/>
      <c r="N66" s="8"/>
      <c r="O66" s="8"/>
      <c r="P66" s="8"/>
    </row>
    <row r="67" spans="11:16" x14ac:dyDescent="0.15">
      <c r="K67" s="8"/>
      <c r="L67" s="8"/>
      <c r="M67" s="8"/>
      <c r="N67" s="8"/>
      <c r="O67" s="8"/>
      <c r="P67" s="8"/>
    </row>
    <row r="68" spans="11:16" x14ac:dyDescent="0.15">
      <c r="K68" s="8"/>
      <c r="L68" s="8"/>
      <c r="M68" s="8"/>
      <c r="N68" s="8"/>
      <c r="O68" s="8"/>
      <c r="P68" s="8"/>
    </row>
    <row r="69" spans="11:16" x14ac:dyDescent="0.15">
      <c r="K69" s="8"/>
      <c r="L69" s="8"/>
      <c r="M69" s="8"/>
      <c r="N69" s="8"/>
      <c r="O69" s="8"/>
      <c r="P69" s="8"/>
    </row>
    <row r="70" spans="11:16" x14ac:dyDescent="0.15">
      <c r="K70" s="8"/>
      <c r="L70" s="8"/>
      <c r="M70" s="8"/>
      <c r="N70" s="8"/>
      <c r="O70" s="8"/>
      <c r="P70" s="8"/>
    </row>
    <row r="71" spans="11:16" x14ac:dyDescent="0.15">
      <c r="K71" s="8"/>
      <c r="L71" s="8"/>
      <c r="M71" s="8"/>
      <c r="N71" s="8"/>
      <c r="O71" s="8"/>
      <c r="P71" s="8"/>
    </row>
    <row r="72" spans="11:16" x14ac:dyDescent="0.15">
      <c r="K72" s="8"/>
      <c r="L72" s="8"/>
      <c r="M72" s="8"/>
      <c r="N72" s="8"/>
      <c r="O72" s="8"/>
      <c r="P72" s="8"/>
    </row>
    <row r="73" spans="11:16" x14ac:dyDescent="0.15">
      <c r="K73" s="8"/>
      <c r="L73" s="8"/>
      <c r="M73" s="8"/>
      <c r="N73" s="8"/>
      <c r="O73" s="8"/>
      <c r="P73" s="8"/>
    </row>
    <row r="74" spans="11:16" x14ac:dyDescent="0.15">
      <c r="K74" s="8"/>
      <c r="L74" s="8"/>
      <c r="M74" s="8"/>
      <c r="N74" s="8"/>
      <c r="O74" s="8"/>
      <c r="P74" s="8"/>
    </row>
    <row r="75" spans="11:16" x14ac:dyDescent="0.15">
      <c r="K75" s="8"/>
      <c r="L75" s="8"/>
      <c r="M75" s="8"/>
      <c r="N75" s="8"/>
      <c r="O75" s="8"/>
      <c r="P75" s="8"/>
    </row>
    <row r="76" spans="11:16" x14ac:dyDescent="0.15">
      <c r="K76" s="8"/>
      <c r="L76" s="8"/>
      <c r="M76" s="8"/>
      <c r="N76" s="8"/>
      <c r="O76" s="8"/>
      <c r="P76" s="8"/>
    </row>
    <row r="77" spans="11:16" x14ac:dyDescent="0.15">
      <c r="K77" s="8"/>
      <c r="L77" s="8"/>
      <c r="M77" s="8"/>
      <c r="N77" s="8"/>
      <c r="O77" s="8"/>
      <c r="P77" s="8"/>
    </row>
    <row r="78" spans="11:16" x14ac:dyDescent="0.15">
      <c r="K78" s="8"/>
      <c r="L78" s="8"/>
      <c r="M78" s="8"/>
      <c r="N78" s="8"/>
      <c r="O78" s="8"/>
      <c r="P78" s="8"/>
    </row>
    <row r="79" spans="11:16" x14ac:dyDescent="0.15">
      <c r="K79" s="8"/>
      <c r="L79" s="8"/>
      <c r="M79" s="8"/>
      <c r="N79" s="8"/>
      <c r="O79" s="8"/>
      <c r="P79" s="8"/>
    </row>
    <row r="80" spans="11:16" x14ac:dyDescent="0.15">
      <c r="K80" s="8"/>
      <c r="L80" s="8"/>
      <c r="M80" s="8"/>
      <c r="N80" s="8"/>
      <c r="O80" s="8"/>
      <c r="P80" s="8"/>
    </row>
    <row r="81" spans="1:16" x14ac:dyDescent="0.15">
      <c r="K81" s="8"/>
      <c r="L81" s="8"/>
      <c r="M81" s="8"/>
      <c r="N81" s="8"/>
      <c r="O81" s="8"/>
      <c r="P81" s="8"/>
    </row>
    <row r="82" spans="1:16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3.5" customHeight="1" x14ac:dyDescent="0.15">
      <c r="A84" s="8"/>
      <c r="B84" s="8"/>
      <c r="C84" s="8"/>
      <c r="D84" s="8"/>
      <c r="E84" s="141"/>
      <c r="F84" s="141"/>
      <c r="G84" s="20"/>
      <c r="H84" s="18"/>
      <c r="I84" s="20"/>
      <c r="J84" s="20"/>
      <c r="K84" s="20"/>
      <c r="L84" s="8"/>
      <c r="M84" s="8"/>
      <c r="N84" s="8"/>
      <c r="O84" s="8"/>
      <c r="P84" s="8"/>
    </row>
    <row r="85" spans="1:16" x14ac:dyDescent="0.15">
      <c r="A85" s="8"/>
      <c r="B85" s="8"/>
      <c r="C85" s="8"/>
      <c r="D85" s="8"/>
      <c r="E85" s="141"/>
      <c r="F85" s="141"/>
      <c r="G85" s="20"/>
      <c r="H85" s="18"/>
      <c r="I85" s="20"/>
      <c r="J85" s="20"/>
      <c r="K85" s="20"/>
      <c r="L85" s="8"/>
      <c r="M85" s="8"/>
      <c r="N85" s="8"/>
      <c r="O85" s="8"/>
      <c r="P85" s="8"/>
    </row>
    <row r="86" spans="1:16" x14ac:dyDescent="0.15">
      <c r="A86" s="8"/>
      <c r="B86" s="8"/>
      <c r="C86" s="8"/>
      <c r="D86" s="8"/>
      <c r="E86" s="141"/>
      <c r="F86" s="141"/>
      <c r="G86" s="20"/>
      <c r="H86" s="18"/>
      <c r="I86" s="20"/>
      <c r="J86" s="20"/>
      <c r="K86" s="20"/>
      <c r="L86" s="8"/>
      <c r="M86" s="8"/>
      <c r="N86" s="8"/>
      <c r="O86" s="8"/>
      <c r="P86" s="8"/>
    </row>
    <row r="87" spans="1:16" x14ac:dyDescent="0.15">
      <c r="A87" s="8"/>
      <c r="B87" s="8"/>
      <c r="C87" s="8"/>
      <c r="D87" s="8"/>
      <c r="E87" s="141"/>
      <c r="F87" s="141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</sheetData>
  <mergeCells count="27">
    <mergeCell ref="E84:F87"/>
    <mergeCell ref="A60:B60"/>
    <mergeCell ref="A61:B61"/>
    <mergeCell ref="A62:B62"/>
    <mergeCell ref="I5:K6"/>
    <mergeCell ref="I10:K14"/>
    <mergeCell ref="I25:K29"/>
    <mergeCell ref="I17:K21"/>
    <mergeCell ref="K34:M37"/>
    <mergeCell ref="H55:J56"/>
    <mergeCell ref="K54:M56"/>
    <mergeCell ref="A55:B55"/>
    <mergeCell ref="A56:B56"/>
    <mergeCell ref="A57:B57"/>
    <mergeCell ref="A58:B58"/>
    <mergeCell ref="A59:B59"/>
    <mergeCell ref="D6:E6"/>
    <mergeCell ref="A7:H7"/>
    <mergeCell ref="A8:D8"/>
    <mergeCell ref="E8:H8"/>
    <mergeCell ref="A54:G54"/>
    <mergeCell ref="H54:J54"/>
    <mergeCell ref="A1:H1"/>
    <mergeCell ref="A2:H2"/>
    <mergeCell ref="A3:H3"/>
    <mergeCell ref="A4:H4"/>
    <mergeCell ref="D5:E5"/>
  </mergeCells>
  <phoneticPr fontId="42" type="noConversion"/>
  <conditionalFormatting sqref="F56:F62">
    <cfRule type="cellIs" dxfId="1" priority="1" stopIfTrue="1" operator="greaterThanOrEqual">
      <formula>0</formula>
    </cfRule>
  </conditionalFormatting>
  <conditionalFormatting sqref="G56:G62">
    <cfRule type="cellIs" dxfId="0" priority="2" stopIfTrue="1" operator="greaterThanOrEqual">
      <formula>1</formula>
    </cfRule>
  </conditionalFormatting>
  <pageMargins left="0.70763888888888904" right="0.70763888888888904" top="0.74791666666666701" bottom="0.74791666666666701" header="0.31388888888888899" footer="0.31388888888888899"/>
  <pageSetup paperSize="9" orientation="landscape" horizontalDpi="180" verticalDpi="180"/>
  <headerFooter>
    <oddFooter>&amp;L版权所有：北京未名潮管理顾问有限公司何建湘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selection sqref="A1:N1"/>
    </sheetView>
  </sheetViews>
  <sheetFormatPr defaultColWidth="9" defaultRowHeight="13.5" x14ac:dyDescent="0.15"/>
  <cols>
    <col min="1" max="1" width="14.25" customWidth="1"/>
  </cols>
  <sheetData>
    <row r="1" spans="1:22" ht="60.75" customHeight="1" x14ac:dyDescent="0.15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8"/>
      <c r="P1" s="8"/>
      <c r="Q1" s="8"/>
      <c r="R1" s="8"/>
      <c r="S1" s="8"/>
      <c r="T1" s="8"/>
      <c r="U1" s="8"/>
      <c r="V1" s="8"/>
    </row>
    <row r="2" spans="1:22" ht="33.75" customHeight="1" x14ac:dyDescent="0.15">
      <c r="A2" s="149" t="s">
        <v>98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8"/>
      <c r="P2" s="8"/>
      <c r="Q2" s="8"/>
      <c r="R2" s="8"/>
      <c r="S2" s="8"/>
      <c r="T2" s="8"/>
      <c r="U2" s="8"/>
      <c r="V2" s="8"/>
    </row>
    <row r="3" spans="1:22" ht="66.75" customHeight="1" x14ac:dyDescent="0.15">
      <c r="A3" s="180" t="s">
        <v>99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8"/>
      <c r="P3" s="8"/>
      <c r="Q3" s="8"/>
      <c r="R3" s="8"/>
      <c r="S3" s="8"/>
      <c r="T3" s="8"/>
      <c r="U3" s="8"/>
      <c r="V3" s="8"/>
    </row>
    <row r="4" spans="1:22" ht="23.25" customHeight="1" x14ac:dyDescent="0.15">
      <c r="A4" s="1" t="str">
        <f>绩效考核基础数据表!F6</f>
        <v>目标值</v>
      </c>
      <c r="B4" s="1" t="str">
        <f>VLOOKUP($A$4,绩效考核基础数据表!$F:$Q,COLUMN(B1),0)</f>
        <v>美人鱼1</v>
      </c>
      <c r="C4" s="1" t="str">
        <f>VLOOKUP($A$4,绩效考核基础数据表!$F:$Q,COLUMN(C1),0)</f>
        <v>美人鱼2</v>
      </c>
      <c r="D4" s="1" t="str">
        <f>VLOOKUP($A$4,绩效考核基础数据表!$F:$Q,COLUMN(D1),0)</f>
        <v>美人鱼3</v>
      </c>
      <c r="E4" s="1" t="str">
        <f>VLOOKUP($A$4,绩效考核基础数据表!$F:$Q,COLUMN(E1),0)</f>
        <v>美人鱼4</v>
      </c>
      <c r="F4" s="1" t="str">
        <f>VLOOKUP($A$4,绩效考核基础数据表!$F:$Q,COLUMN(F1),0)</f>
        <v>美人鱼5</v>
      </c>
      <c r="G4" s="1" t="str">
        <f>VLOOKUP($A$4,绩效考核基础数据表!$F:$Q,COLUMN(G1),0)</f>
        <v>美人鱼6</v>
      </c>
      <c r="H4" s="1" t="str">
        <f>VLOOKUP($A$4,绩效考核基础数据表!$F:$Q,COLUMN(H1),0)</f>
        <v>美人鱼7</v>
      </c>
      <c r="I4" s="1" t="str">
        <f>VLOOKUP($A$4,绩效考核基础数据表!$F:$Q,COLUMN(I1),0)</f>
        <v>美人鱼8</v>
      </c>
      <c r="J4" s="1" t="str">
        <f>VLOOKUP($A$4,绩效考核基础数据表!$F:$Q,COLUMN(J1),0)</f>
        <v>美人鱼9</v>
      </c>
      <c r="K4" s="1" t="str">
        <f>VLOOKUP($A$4,绩效考核基础数据表!$F:$Q,COLUMN(K1),0)</f>
        <v>美人鱼10</v>
      </c>
      <c r="L4" s="1" t="str">
        <f>VLOOKUP($A$4,绩效考核基础数据表!$F:$Q,COLUMN(L1),0)</f>
        <v>均值</v>
      </c>
      <c r="M4" s="19" t="e">
        <f>VLOOKUP($A$4,绩效考核基础数据表!$F:$Q,COLUMN(M1),0)</f>
        <v>#REF!</v>
      </c>
      <c r="N4" s="19" t="e">
        <f>VLOOKUP($A$4,绩效考核基础数据表!$F:$Q,COLUMN(N1),0)</f>
        <v>#REF!</v>
      </c>
      <c r="O4" s="19" t="e">
        <f>VLOOKUP($A$4,绩效考核基础数据表!$F:$Q,COLUMN(O1),0)</f>
        <v>#REF!</v>
      </c>
      <c r="P4" s="19" t="e">
        <f>VLOOKUP($A$4,绩效考核基础数据表!$F:$Q,COLUMN(P1),0)</f>
        <v>#REF!</v>
      </c>
      <c r="Q4" s="19" t="e">
        <f>VLOOKUP($A$4,绩效考核基础数据表!$F:$Q,COLUMN(Q1),0)</f>
        <v>#REF!</v>
      </c>
      <c r="R4" s="19" t="e">
        <f>VLOOKUP($A$4,绩效考核基础数据表!$F:$Q,COLUMN(R1),0)</f>
        <v>#REF!</v>
      </c>
      <c r="S4" s="19" t="e">
        <f>VLOOKUP($A$4,绩效考核基础数据表!$F:$Q,COLUMN(S1),0)</f>
        <v>#REF!</v>
      </c>
      <c r="T4" s="19" t="e">
        <f>VLOOKUP($A$4,绩效考核基础数据表!$F:$Q,COLUMN(T1),0)</f>
        <v>#REF!</v>
      </c>
      <c r="U4" s="19" t="e">
        <f>VLOOKUP($A$4,绩效考核基础数据表!$F:$Q,COLUMN(U1),0)</f>
        <v>#REF!</v>
      </c>
      <c r="V4" s="19" t="e">
        <f>VLOOKUP($A$4,绩效考核基础数据表!$F:$Q,COLUMN(V1),0)</f>
        <v>#REF!</v>
      </c>
    </row>
    <row r="5" spans="1:22" ht="23.25" customHeight="1" x14ac:dyDescent="0.15">
      <c r="A5" s="2">
        <f>绩效考核基础数据表!F21</f>
        <v>90</v>
      </c>
      <c r="B5" s="2">
        <f>VLOOKUP($A$5,绩效考核基础数据表!$F:$Q,COLUMN(B2),0)</f>
        <v>92.6</v>
      </c>
      <c r="C5" s="2">
        <f>VLOOKUP($A$5,绩效考核基础数据表!$F:$Q,COLUMN(C2),0)</f>
        <v>78</v>
      </c>
      <c r="D5" s="2">
        <f>VLOOKUP($A$5,绩效考核基础数据表!$F:$Q,COLUMN(D2),0)</f>
        <v>69.5</v>
      </c>
      <c r="E5" s="2">
        <f>VLOOKUP($A$5,绩效考核基础数据表!$F:$Q,COLUMN(E2),0)</f>
        <v>87.6</v>
      </c>
      <c r="F5" s="2">
        <f>VLOOKUP($A$5,绩效考核基础数据表!$F:$Q,COLUMN(F2),0)</f>
        <v>78</v>
      </c>
      <c r="G5" s="2">
        <f>VLOOKUP($A$5,绩效考核基础数据表!$F:$Q,COLUMN(G2),0)</f>
        <v>96</v>
      </c>
      <c r="H5" s="2">
        <f>VLOOKUP($A$5,绩效考核基础数据表!$F:$Q,COLUMN(H2),0)</f>
        <v>86.6</v>
      </c>
      <c r="I5" s="2">
        <f>VLOOKUP($A$5,绩效考核基础数据表!$F:$Q,COLUMN(I2),0)</f>
        <v>66</v>
      </c>
      <c r="J5" s="2">
        <f>VLOOKUP($A$5,绩效考核基础数据表!$F:$Q,COLUMN(J2),0)</f>
        <v>82.5</v>
      </c>
      <c r="K5" s="2">
        <f>VLOOKUP($A$5,绩效考核基础数据表!$F:$Q,COLUMN(K2),0)</f>
        <v>86.1</v>
      </c>
      <c r="L5" s="2">
        <f>VLOOKUP($A$5,绩效考核基础数据表!$F:$Q,COLUMN(L2),0)</f>
        <v>82.29</v>
      </c>
      <c r="M5" s="2" t="e">
        <f>VLOOKUP($A$5,绩效考核基础数据表!$F:$Q,COLUMN(M2),0)</f>
        <v>#REF!</v>
      </c>
      <c r="N5" s="2" t="e">
        <f>VLOOKUP($A$5,绩效考核基础数据表!$F:$Q,COLUMN(N2),0)</f>
        <v>#REF!</v>
      </c>
      <c r="O5" s="2" t="e">
        <f>VLOOKUP($A$5,绩效考核基础数据表!$F:$Q,COLUMN(O2),0)</f>
        <v>#REF!</v>
      </c>
      <c r="P5" s="2" t="e">
        <f>VLOOKUP($A$5,绩效考核基础数据表!$F:$Q,COLUMN(P2),0)</f>
        <v>#REF!</v>
      </c>
      <c r="Q5" s="2" t="e">
        <f>VLOOKUP($A$5,绩效考核基础数据表!$F:$Q,COLUMN(Q2),0)</f>
        <v>#REF!</v>
      </c>
      <c r="R5" s="2" t="e">
        <f>VLOOKUP($A$5,绩效考核基础数据表!$F:$Q,COLUMN(R2),0)</f>
        <v>#REF!</v>
      </c>
      <c r="S5" s="2" t="e">
        <f>VLOOKUP($A$5,绩效考核基础数据表!$F:$Q,COLUMN(S2),0)</f>
        <v>#REF!</v>
      </c>
      <c r="T5" s="2" t="e">
        <f>VLOOKUP($A$5,绩效考核基础数据表!$F:$Q,COLUMN(T2),0)</f>
        <v>#REF!</v>
      </c>
      <c r="U5" s="2" t="e">
        <f>VLOOKUP($A$5,绩效考核基础数据表!$F:$Q,COLUMN(U2),0)</f>
        <v>#REF!</v>
      </c>
      <c r="V5" s="2" t="e">
        <f>VLOOKUP($A$5,绩效考核基础数据表!$F:$Q,COLUMN(V2),0)</f>
        <v>#REF!</v>
      </c>
    </row>
    <row r="6" spans="1:22" ht="23.25" customHeight="1" x14ac:dyDescent="0.15">
      <c r="A6" s="3" t="str">
        <f>绩效考核基础数据表!F22</f>
        <v>排名</v>
      </c>
      <c r="B6" s="4">
        <f>VLOOKUP($A$6,绩效考核基础数据表!$F:$Q,COLUMN(B3),0)</f>
        <v>2</v>
      </c>
      <c r="C6" s="4">
        <f>VLOOKUP($A$6,绩效考核基础数据表!$F:$Q,COLUMN(C3),0)</f>
        <v>7</v>
      </c>
      <c r="D6" s="4">
        <f>VLOOKUP($A$6,绩效考核基础数据表!$F:$Q,COLUMN(D3),0)</f>
        <v>9</v>
      </c>
      <c r="E6" s="4">
        <f>VLOOKUP($A$6,绩效考核基础数据表!$F:$Q,COLUMN(E3),0)</f>
        <v>3</v>
      </c>
      <c r="F6" s="4">
        <f>VLOOKUP($A$6,绩效考核基础数据表!$F:$Q,COLUMN(F3),0)</f>
        <v>7</v>
      </c>
      <c r="G6" s="4">
        <f>VLOOKUP($A$6,绩效考核基础数据表!$F:$Q,COLUMN(G3),0)</f>
        <v>1</v>
      </c>
      <c r="H6" s="4">
        <f>VLOOKUP($A$6,绩效考核基础数据表!$F:$Q,COLUMN(H3),0)</f>
        <v>4</v>
      </c>
      <c r="I6" s="4">
        <f>VLOOKUP($A$6,绩效考核基础数据表!$F:$Q,COLUMN(I3),0)</f>
        <v>10</v>
      </c>
      <c r="J6" s="4">
        <f>VLOOKUP($A$6,绩效考核基础数据表!$F:$Q,COLUMN(J3),0)</f>
        <v>6</v>
      </c>
      <c r="K6" s="4">
        <f>VLOOKUP($A$6,绩效考核基础数据表!$F:$Q,COLUMN(K3),0)</f>
        <v>5</v>
      </c>
      <c r="L6" s="4">
        <f>VLOOKUP($A$6,绩效考核基础数据表!$F:$Q,COLUMN(L3),0)</f>
        <v>0</v>
      </c>
      <c r="M6" s="4" t="e">
        <f>VLOOKUP($A$6,绩效考核基础数据表!$F:$Q,COLUMN(M3),0)</f>
        <v>#REF!</v>
      </c>
      <c r="N6" s="4" t="e">
        <f>VLOOKUP($A$6,绩效考核基础数据表!$F:$Q,COLUMN(N3),0)</f>
        <v>#REF!</v>
      </c>
      <c r="O6" s="4" t="e">
        <f>VLOOKUP($A$6,绩效考核基础数据表!$F:$Q,COLUMN(O3),0)</f>
        <v>#REF!</v>
      </c>
      <c r="P6" s="4" t="e">
        <f>VLOOKUP($A$6,绩效考核基础数据表!$F:$Q,COLUMN(P3),0)</f>
        <v>#REF!</v>
      </c>
      <c r="Q6" s="4" t="e">
        <f>VLOOKUP($A$6,绩效考核基础数据表!$F:$Q,COLUMN(Q3),0)</f>
        <v>#REF!</v>
      </c>
      <c r="R6" s="4" t="e">
        <f>VLOOKUP($A$6,绩效考核基础数据表!$F:$Q,COLUMN(R3),0)</f>
        <v>#REF!</v>
      </c>
      <c r="S6" s="4" t="e">
        <f>VLOOKUP($A$6,绩效考核基础数据表!$F:$Q,COLUMN(S3),0)</f>
        <v>#REF!</v>
      </c>
      <c r="T6" s="4" t="e">
        <f>VLOOKUP($A$6,绩效考核基础数据表!$F:$Q,COLUMN(T3),0)</f>
        <v>#REF!</v>
      </c>
      <c r="U6" s="4" t="e">
        <f>VLOOKUP($A$6,绩效考核基础数据表!$F:$Q,COLUMN(U3),0)</f>
        <v>#REF!</v>
      </c>
      <c r="V6" s="4" t="e">
        <f>VLOOKUP($A$6,绩效考核基础数据表!$F:$Q,COLUMN(V3),0)</f>
        <v>#REF!</v>
      </c>
    </row>
    <row r="7" spans="1:22" ht="23.25" customHeight="1" x14ac:dyDescent="0.15">
      <c r="A7" s="5" t="str">
        <f>绩效考核基础数据表!F23</f>
        <v>等级</v>
      </c>
      <c r="B7" s="6" t="str">
        <f>VLOOKUP($A$7,绩效考核基础数据表!$F:$Q,COLUMN(B4),0)</f>
        <v>A</v>
      </c>
      <c r="C7" s="6" t="str">
        <f>VLOOKUP($A$7,绩效考核基础数据表!$F:$Q,COLUMN(C4),0)</f>
        <v>C</v>
      </c>
      <c r="D7" s="6" t="str">
        <f>VLOOKUP($A$7,绩效考核基础数据表!$F:$Q,COLUMN(D4),0)</f>
        <v>D</v>
      </c>
      <c r="E7" s="6" t="str">
        <f>VLOOKUP($A$7,绩效考核基础数据表!$F:$Q,COLUMN(E4),0)</f>
        <v>B</v>
      </c>
      <c r="F7" s="6" t="str">
        <f>VLOOKUP($A$7,绩效考核基础数据表!$F:$Q,COLUMN(F4),0)</f>
        <v>C</v>
      </c>
      <c r="G7" s="6" t="str">
        <f>VLOOKUP($A$7,绩效考核基础数据表!$F:$Q,COLUMN(G4),0)</f>
        <v>A</v>
      </c>
      <c r="H7" s="6" t="str">
        <f>VLOOKUP($A$7,绩效考核基础数据表!$F:$Q,COLUMN(H4),0)</f>
        <v>B</v>
      </c>
      <c r="I7" s="6" t="str">
        <f>VLOOKUP($A$7,绩效考核基础数据表!$F:$Q,COLUMN(I4),0)</f>
        <v>D</v>
      </c>
      <c r="J7" s="6" t="str">
        <f>VLOOKUP($A$7,绩效考核基础数据表!$F:$Q,COLUMN(J4),0)</f>
        <v>B</v>
      </c>
      <c r="K7" s="6" t="str">
        <f>VLOOKUP($A$7,绩效考核基础数据表!$F:$Q,COLUMN(K4),0)</f>
        <v>B</v>
      </c>
      <c r="L7" s="6" t="str">
        <f>VLOOKUP($A$7,绩效考核基础数据表!$F:$Q,COLUMN(L4),0)</f>
        <v>B</v>
      </c>
      <c r="M7" s="6" t="e">
        <f>VLOOKUP($A$7,绩效考核基础数据表!$F:$Q,COLUMN(M4),0)</f>
        <v>#REF!</v>
      </c>
      <c r="N7" s="6" t="e">
        <f>VLOOKUP($A$7,绩效考核基础数据表!$F:$Q,COLUMN(N4),0)</f>
        <v>#REF!</v>
      </c>
      <c r="O7" s="6" t="e">
        <f>VLOOKUP($A$7,绩效考核基础数据表!$F:$Q,COLUMN(O4),0)</f>
        <v>#REF!</v>
      </c>
      <c r="P7" s="6" t="e">
        <f>VLOOKUP($A$7,绩效考核基础数据表!$F:$Q,COLUMN(P4),0)</f>
        <v>#REF!</v>
      </c>
      <c r="Q7" s="6" t="e">
        <f>VLOOKUP($A$7,绩效考核基础数据表!$F:$Q,COLUMN(Q4),0)</f>
        <v>#REF!</v>
      </c>
      <c r="R7" s="6" t="e">
        <f>VLOOKUP($A$7,绩效考核基础数据表!$F:$Q,COLUMN(R4),0)</f>
        <v>#REF!</v>
      </c>
      <c r="S7" s="6" t="e">
        <f>VLOOKUP($A$7,绩效考核基础数据表!$F:$Q,COLUMN(S4),0)</f>
        <v>#REF!</v>
      </c>
      <c r="T7" s="6" t="e">
        <f>VLOOKUP($A$7,绩效考核基础数据表!$F:$Q,COLUMN(T4),0)</f>
        <v>#REF!</v>
      </c>
      <c r="U7" s="6" t="e">
        <f>VLOOKUP($A$7,绩效考核基础数据表!$F:$Q,COLUMN(U4),0)</f>
        <v>#REF!</v>
      </c>
      <c r="V7" s="6" t="e">
        <f>VLOOKUP($A$7,绩效考核基础数据表!$F:$Q,COLUMN(V4),0)</f>
        <v>#REF!</v>
      </c>
    </row>
    <row r="8" spans="1:22" ht="24.75" customHeight="1" x14ac:dyDescent="0.15">
      <c r="A8" t="s">
        <v>100</v>
      </c>
      <c r="B8" s="7">
        <f>(B5-绩效考核基础数据表!$F$21)/绩效考核基础数据表!$F$21</f>
        <v>2.8888888888888825E-2</v>
      </c>
      <c r="C8" s="7">
        <f>(C5-绩效考核基础数据表!$F$21)/绩效考核基础数据表!$F$21</f>
        <v>-0.13333333333333333</v>
      </c>
      <c r="D8" s="7">
        <f>(D5-绩效考核基础数据表!$F$21)/绩效考核基础数据表!$F$21</f>
        <v>-0.22777777777777777</v>
      </c>
      <c r="E8" s="7">
        <f>(E5-绩效考核基础数据表!$F$21)/绩效考核基础数据表!$F$21</f>
        <v>-2.6666666666666731E-2</v>
      </c>
      <c r="F8" s="7">
        <f>(F5-绩效考核基础数据表!$F$21)/绩效考核基础数据表!$F$21</f>
        <v>-0.13333333333333333</v>
      </c>
      <c r="G8" s="7">
        <f>(G5-绩效考核基础数据表!$F$21)/绩效考核基础数据表!$F$21</f>
        <v>6.6666666666666666E-2</v>
      </c>
      <c r="H8" s="7">
        <f>(H5-绩效考核基础数据表!$F$21)/绩效考核基础数据表!$F$21</f>
        <v>-3.7777777777777841E-2</v>
      </c>
      <c r="I8" s="7">
        <f>(I5-绩效考核基础数据表!$F$21)/绩效考核基础数据表!$F$21</f>
        <v>-0.26666666666666666</v>
      </c>
      <c r="J8" s="7">
        <f>(J5-绩效考核基础数据表!$F$21)/绩效考核基础数据表!$F$21</f>
        <v>-8.3333333333333329E-2</v>
      </c>
      <c r="K8" s="7">
        <f>(K5-绩效考核基础数据表!$F$21)/绩效考核基础数据表!$F$21</f>
        <v>-4.3333333333333397E-2</v>
      </c>
      <c r="L8" s="7">
        <f>(L5-绩效考核基础数据表!$F$21)/绩效考核基础数据表!$F$21</f>
        <v>-8.5666666666666599E-2</v>
      </c>
      <c r="M8" s="7" t="e">
        <f>(M5-绩效考核基础数据表!$F$21)/绩效考核基础数据表!$F$21</f>
        <v>#REF!</v>
      </c>
      <c r="N8" s="7" t="e">
        <f>(N5-绩效考核基础数据表!$F$21)/绩效考核基础数据表!$F$21</f>
        <v>#REF!</v>
      </c>
      <c r="O8" s="7" t="e">
        <f>(O5-绩效考核基础数据表!$F$21)/绩效考核基础数据表!$F$21</f>
        <v>#REF!</v>
      </c>
      <c r="P8" s="7" t="e">
        <f>(P5-绩效考核基础数据表!$F$21)/绩效考核基础数据表!$F$21</f>
        <v>#REF!</v>
      </c>
      <c r="Q8" s="7" t="e">
        <f>(Q5-绩效考核基础数据表!$F$21)/绩效考核基础数据表!$F$21</f>
        <v>#REF!</v>
      </c>
      <c r="R8" s="7" t="e">
        <f>(R5-绩效考核基础数据表!$F$21)/绩效考核基础数据表!$F$21</f>
        <v>#REF!</v>
      </c>
      <c r="S8" s="7" t="e">
        <f>(S5-绩效考核基础数据表!$F$21)/绩效考核基础数据表!$F$21</f>
        <v>#REF!</v>
      </c>
      <c r="T8" s="7" t="e">
        <f>(T5-绩效考核基础数据表!$F$21)/绩效考核基础数据表!$F$21</f>
        <v>#REF!</v>
      </c>
      <c r="U8" s="7" t="e">
        <f>(U5-绩效考核基础数据表!$F$21)/绩效考核基础数据表!$F$21</f>
        <v>#REF!</v>
      </c>
      <c r="V8" s="7" t="e">
        <f>(V5-绩效考核基础数据表!$F$21)/绩效考核基础数据表!$F$21</f>
        <v>#REF!</v>
      </c>
    </row>
    <row r="26" spans="1:2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26.25" customHeight="1" x14ac:dyDescent="0.15">
      <c r="A27" s="9" t="s">
        <v>101</v>
      </c>
      <c r="B27" s="21" t="s">
        <v>102</v>
      </c>
      <c r="C27" s="11" t="str">
        <f t="array" ref="C27">INDEX(绩效考核基础数据表!$6:$6,SMALL(IF((绩效考核基础数据表!$G$21:$P$21&gt;=绩效考核基础数据表!$F$21),COLUMN(绩效考核基础数据表!$G:$P),256),COLUMN(A1)))&amp;""</f>
        <v>美人鱼1</v>
      </c>
      <c r="D27" s="11" t="str">
        <f t="array" ref="D27">INDEX(绩效考核基础数据表!$6:$6,SMALL(IF((绩效考核基础数据表!$G$21:$P$21&gt;=绩效考核基础数据表!$F$21),COLUMN(绩效考核基础数据表!$G:$P),256),COLUMN(B1)))&amp;""</f>
        <v>美人鱼6</v>
      </c>
      <c r="E27" s="11" t="str">
        <f t="array" ref="E27">INDEX(绩效考核基础数据表!$6:$6,SMALL(IF((绩效考核基础数据表!$G$21:$P$21&gt;=绩效考核基础数据表!$F$21),COLUMN(绩效考核基础数据表!$G:$P),256),COLUMN(C1)))&amp;""</f>
        <v/>
      </c>
      <c r="F27" s="11" t="str">
        <f t="array" ref="F27">INDEX(绩效考核基础数据表!$6:$6,SMALL(IF((绩效考核基础数据表!$G$21:$P$21&gt;=绩效考核基础数据表!$F$21),COLUMN(绩效考核基础数据表!$G:$P),256),COLUMN(D1)))&amp;""</f>
        <v/>
      </c>
      <c r="G27" s="11" t="str">
        <f t="array" ref="G27">INDEX(绩效考核基础数据表!$6:$6,SMALL(IF((绩效考核基础数据表!$G$21:$P$21&gt;=绩效考核基础数据表!$F$21),COLUMN(绩效考核基础数据表!$G:$P),256),COLUMN(E1)))&amp;""</f>
        <v/>
      </c>
      <c r="H27" s="11" t="str">
        <f t="array" ref="H27">INDEX(绩效考核基础数据表!$6:$6,SMALL(IF((绩效考核基础数据表!$G$21:$P$21&gt;=绩效考核基础数据表!$F$21),COLUMN(绩效考核基础数据表!$G:$P),256),COLUMN(F1)))&amp;""</f>
        <v/>
      </c>
      <c r="I27" s="11" t="str">
        <f t="array" ref="I27">INDEX(绩效考核基础数据表!$6:$6,SMALL(IF((绩效考核基础数据表!$G$21:$P$21&gt;=绩效考核基础数据表!$F$21),COLUMN(绩效考核基础数据表!$G:$P),256),COLUMN(G1)))&amp;""</f>
        <v/>
      </c>
      <c r="J27" s="11" t="str">
        <f t="array" ref="J27">INDEX(绩效考核基础数据表!$6:$6,SMALL(IF((绩效考核基础数据表!$G$21:$P$21&gt;=绩效考核基础数据表!$F$21),COLUMN(绩效考核基础数据表!$G:$P),256),COLUMN(H1)))&amp;""</f>
        <v/>
      </c>
      <c r="K27" s="11" t="str">
        <f t="array" ref="K27">INDEX(绩效考核基础数据表!$6:$6,SMALL(IF((绩效考核基础数据表!$G$21:$P$21&gt;=绩效考核基础数据表!$F$21),COLUMN(绩效考核基础数据表!$G:$P),256),COLUMN(I1)))&amp;""</f>
        <v/>
      </c>
      <c r="L27" s="11" t="str">
        <f t="array" ref="L27">INDEX(绩效考核基础数据表!$6:$6,SMALL(IF((绩效考核基础数据表!$G$21:$P$21&gt;=绩效考核基础数据表!$F$21),COLUMN(绩效考核基础数据表!$G:$P),256),COLUMN(J1)))&amp;""</f>
        <v/>
      </c>
      <c r="M27" s="11" t="e">
        <f t="array" ref="M27">INDEX(绩效考核基础数据表!$6:$6,SMALL(IF((绩效考核基础数据表!$G$21:$P$21&gt;=绩效考核基础数据表!$F$21),COLUMN(绩效考核基础数据表!$G:$P),256),COLUMN(K1)))&amp;""</f>
        <v>#NUM!</v>
      </c>
      <c r="N27" s="11" t="e">
        <f t="array" ref="N27">INDEX(绩效考核基础数据表!$6:$6,SMALL(IF((绩效考核基础数据表!$G$21:$P$21&gt;=绩效考核基础数据表!$F$21),COLUMN(绩效考核基础数据表!$G:$P),256),COLUMN(L1)))&amp;""</f>
        <v>#NUM!</v>
      </c>
      <c r="O27" s="11" t="e">
        <f t="array" ref="O27">INDEX(绩效考核基础数据表!$6:$6,SMALL(IF((绩效考核基础数据表!$G$21:$P$21&gt;=绩效考核基础数据表!$F$21),COLUMN(绩效考核基础数据表!$G:$P),256),COLUMN(M1)))&amp;""</f>
        <v>#NUM!</v>
      </c>
      <c r="P27" s="11" t="e">
        <f t="array" ref="P27">INDEX(绩效考核基础数据表!$6:$6,SMALL(IF((绩效考核基础数据表!$G$21:$P$21&gt;=绩效考核基础数据表!$F$21),COLUMN(绩效考核基础数据表!$G:$P),256),COLUMN(N1)))&amp;""</f>
        <v>#NUM!</v>
      </c>
      <c r="Q27" s="11" t="e">
        <f t="array" ref="Q27">INDEX(绩效考核基础数据表!$6:$6,SMALL(IF((绩效考核基础数据表!$G$21:$P$21&gt;=绩效考核基础数据表!$F$21),COLUMN(绩效考核基础数据表!$G:$P),256),COLUMN(O1)))&amp;""</f>
        <v>#NUM!</v>
      </c>
      <c r="R27" s="11" t="e">
        <f t="array" ref="R27">INDEX(绩效考核基础数据表!$6:$6,SMALL(IF((绩效考核基础数据表!$G$21:$P$21&gt;=绩效考核基础数据表!$F$21),COLUMN(绩效考核基础数据表!$G:$P),256),COLUMN(P1)))&amp;""</f>
        <v>#NUM!</v>
      </c>
      <c r="S27" s="11" t="e">
        <f t="array" ref="S27">INDEX(绩效考核基础数据表!$6:$6,SMALL(IF((绩效考核基础数据表!$G$21:$P$21&gt;=绩效考核基础数据表!$F$21),COLUMN(绩效考核基础数据表!$G:$P),256),COLUMN(Q1)))&amp;""</f>
        <v>#NUM!</v>
      </c>
      <c r="T27" s="11" t="e">
        <f t="array" ref="T27">INDEX(绩效考核基础数据表!$6:$6,SMALL(IF((绩效考核基础数据表!$G$21:$P$21&gt;=绩效考核基础数据表!$F$21),COLUMN(绩效考核基础数据表!$G:$P),256),COLUMN(R1)))&amp;""</f>
        <v>#NUM!</v>
      </c>
      <c r="U27" s="11" t="e">
        <f t="array" ref="U27">INDEX(绩效考核基础数据表!$6:$6,SMALL(IF((绩效考核基础数据表!$G$21:$P$21&gt;=绩效考核基础数据表!$F$21),COLUMN(绩效考核基础数据表!$G:$P),256),COLUMN(S1)))&amp;""</f>
        <v>#NUM!</v>
      </c>
      <c r="V27" s="11" t="e">
        <f t="array" ref="V27">INDEX(绩效考核基础数据表!$6:$6,SMALL(IF((绩效考核基础数据表!$G$21:$P$21&gt;=绩效考核基础数据表!$F$21),COLUMN(绩效考核基础数据表!$G:$P),256),COLUMN(T1)))&amp;""</f>
        <v>#NUM!</v>
      </c>
    </row>
    <row r="28" spans="1:22" ht="28.5" customHeight="1" x14ac:dyDescent="0.15">
      <c r="A28" s="12">
        <f>SUMPRODUCT(N(绩效考核基础数据表!$G$21:$P$21&gt;=绩效考核基础数据表!$F$21))</f>
        <v>2</v>
      </c>
      <c r="B28" s="13" t="s">
        <v>103</v>
      </c>
      <c r="C28" s="13">
        <f>INDEX(绩效考核基础数据表!$21:$21,MATCH(C27,绩效考核基础数据表!$6:$6,0))</f>
        <v>92.6</v>
      </c>
      <c r="D28" s="16">
        <f>INDEX(绩效考核基础数据表!$21:$21,MATCH(D27,绩效考核基础数据表!$6:$6,0))</f>
        <v>96</v>
      </c>
      <c r="E28" s="16" t="e">
        <f>INDEX(绩效考核基础数据表!$21:$21,MATCH(E27,绩效考核基础数据表!$6:$6,0))</f>
        <v>#N/A</v>
      </c>
      <c r="F28" s="16" t="e">
        <f>INDEX(绩效考核基础数据表!$21:$21,MATCH(F27,绩效考核基础数据表!$6:$6,0))</f>
        <v>#N/A</v>
      </c>
      <c r="G28" s="16" t="e">
        <f>INDEX(绩效考核基础数据表!$21:$21,MATCH(G27,绩效考核基础数据表!$6:$6,0))</f>
        <v>#N/A</v>
      </c>
      <c r="H28" s="16" t="e">
        <f>INDEX(绩效考核基础数据表!$21:$21,MATCH(H27,绩效考核基础数据表!$6:$6,0))</f>
        <v>#N/A</v>
      </c>
      <c r="I28" s="16" t="e">
        <f>INDEX(绩效考核基础数据表!$21:$21,MATCH(I27,绩效考核基础数据表!$6:$6,0))</f>
        <v>#N/A</v>
      </c>
      <c r="J28" s="16" t="e">
        <f>INDEX(绩效考核基础数据表!$21:$21,MATCH(J27,绩效考核基础数据表!$6:$6,0))</f>
        <v>#N/A</v>
      </c>
      <c r="K28" s="16" t="e">
        <f>INDEX(绩效考核基础数据表!$21:$21,MATCH(K27,绩效考核基础数据表!$6:$6,0))</f>
        <v>#N/A</v>
      </c>
      <c r="L28" s="16" t="e">
        <f>INDEX(绩效考核基础数据表!$21:$21,MATCH(L27,绩效考核基础数据表!$6:$6,0))</f>
        <v>#N/A</v>
      </c>
      <c r="M28" s="16" t="e">
        <f>INDEX(绩效考核基础数据表!$21:$21,MATCH(M27,绩效考核基础数据表!$6:$6,0))</f>
        <v>#NUM!</v>
      </c>
      <c r="N28" s="16" t="e">
        <f>INDEX(绩效考核基础数据表!$21:$21,MATCH(N27,绩效考核基础数据表!$6:$6,0))</f>
        <v>#NUM!</v>
      </c>
      <c r="O28" s="16" t="e">
        <f>INDEX(绩效考核基础数据表!$21:$21,MATCH(O27,绩效考核基础数据表!$6:$6,0))</f>
        <v>#NUM!</v>
      </c>
      <c r="P28" s="16" t="e">
        <f>INDEX(绩效考核基础数据表!$21:$21,MATCH(P27,绩效考核基础数据表!$6:$6,0))</f>
        <v>#NUM!</v>
      </c>
      <c r="Q28" s="16" t="e">
        <f>INDEX(绩效考核基础数据表!$21:$21,MATCH(Q27,绩效考核基础数据表!$6:$6,0))</f>
        <v>#NUM!</v>
      </c>
      <c r="R28" s="16" t="e">
        <f>INDEX(绩效考核基础数据表!$21:$21,MATCH(R27,绩效考核基础数据表!$6:$6,0))</f>
        <v>#NUM!</v>
      </c>
      <c r="S28" s="16" t="e">
        <f>INDEX(绩效考核基础数据表!$21:$21,MATCH(S27,绩效考核基础数据表!$6:$6,0))</f>
        <v>#NUM!</v>
      </c>
      <c r="T28" s="16" t="e">
        <f>INDEX(绩效考核基础数据表!$21:$21,MATCH(T27,绩效考核基础数据表!$6:$6,0))</f>
        <v>#NUM!</v>
      </c>
      <c r="U28" s="16" t="e">
        <f>INDEX(绩效考核基础数据表!$21:$21,MATCH(U27,绩效考核基础数据表!$6:$6,0))</f>
        <v>#NUM!</v>
      </c>
      <c r="V28" s="16" t="e">
        <f>INDEX(绩效考核基础数据表!$21:$21,MATCH(V27,绩效考核基础数据表!$6:$6,0))</f>
        <v>#NUM!</v>
      </c>
    </row>
    <row r="29" spans="1:22" ht="21" customHeight="1" x14ac:dyDescent="0.15">
      <c r="A29" s="14" t="s">
        <v>104</v>
      </c>
      <c r="B29" s="15" t="s">
        <v>79</v>
      </c>
      <c r="C29" s="15">
        <f>INDEX(绩效考核基础数据表!$22:$22,MATCH(C27,绩效考核基础数据表!$6:$6,0))</f>
        <v>2</v>
      </c>
      <c r="D29" s="15">
        <f>INDEX(绩效考核基础数据表!$22:$22,MATCH(D27,绩效考核基础数据表!$6:$6,0))</f>
        <v>1</v>
      </c>
      <c r="E29" s="15" t="e">
        <f>INDEX(绩效考核基础数据表!$22:$22,MATCH(E27,绩效考核基础数据表!$6:$6,0))</f>
        <v>#N/A</v>
      </c>
      <c r="F29" s="15" t="e">
        <f>INDEX(绩效考核基础数据表!$22:$22,MATCH(F27,绩效考核基础数据表!$6:$6,0))</f>
        <v>#N/A</v>
      </c>
      <c r="G29" s="15" t="e">
        <f>INDEX(绩效考核基础数据表!$22:$22,MATCH(G27,绩效考核基础数据表!$6:$6,0))</f>
        <v>#N/A</v>
      </c>
      <c r="H29" s="15" t="e">
        <f>INDEX(绩效考核基础数据表!$22:$22,MATCH(H27,绩效考核基础数据表!$6:$6,0))</f>
        <v>#N/A</v>
      </c>
      <c r="I29" s="15" t="e">
        <f>INDEX(绩效考核基础数据表!$22:$22,MATCH(I27,绩效考核基础数据表!$6:$6,0))</f>
        <v>#N/A</v>
      </c>
      <c r="J29" s="15" t="e">
        <f>INDEX(绩效考核基础数据表!$22:$22,MATCH(J27,绩效考核基础数据表!$6:$6,0))</f>
        <v>#N/A</v>
      </c>
      <c r="K29" s="15" t="e">
        <f>INDEX(绩效考核基础数据表!$22:$22,MATCH(K27,绩效考核基础数据表!$6:$6,0))</f>
        <v>#N/A</v>
      </c>
      <c r="L29" s="15" t="e">
        <f>INDEX(绩效考核基础数据表!$22:$22,MATCH(L27,绩效考核基础数据表!$6:$6,0))</f>
        <v>#N/A</v>
      </c>
      <c r="M29" s="15" t="e">
        <f>INDEX(绩效考核基础数据表!$22:$22,MATCH(M27,绩效考核基础数据表!$6:$6,0))</f>
        <v>#NUM!</v>
      </c>
      <c r="N29" s="15" t="e">
        <f>INDEX(绩效考核基础数据表!$22:$22,MATCH(N27,绩效考核基础数据表!$6:$6,0))</f>
        <v>#NUM!</v>
      </c>
      <c r="O29" s="15" t="e">
        <f>INDEX(绩效考核基础数据表!$22:$22,MATCH(O27,绩效考核基础数据表!$6:$6,0))</f>
        <v>#NUM!</v>
      </c>
      <c r="P29" s="15" t="e">
        <f>INDEX(绩效考核基础数据表!$22:$22,MATCH(P27,绩效考核基础数据表!$6:$6,0))</f>
        <v>#NUM!</v>
      </c>
      <c r="Q29" s="15" t="e">
        <f>INDEX(绩效考核基础数据表!$22:$22,MATCH(Q27,绩效考核基础数据表!$6:$6,0))</f>
        <v>#NUM!</v>
      </c>
      <c r="R29" s="15" t="e">
        <f>INDEX(绩效考核基础数据表!$22:$22,MATCH(R27,绩效考核基础数据表!$6:$6,0))</f>
        <v>#NUM!</v>
      </c>
      <c r="S29" s="15" t="e">
        <f>INDEX(绩效考核基础数据表!$22:$22,MATCH(S27,绩效考核基础数据表!$6:$6,0))</f>
        <v>#NUM!</v>
      </c>
      <c r="T29" s="15" t="e">
        <f>INDEX(绩效考核基础数据表!$22:$22,MATCH(T27,绩效考核基础数据表!$6:$6,0))</f>
        <v>#NUM!</v>
      </c>
      <c r="U29" s="15" t="e">
        <f>INDEX(绩效考核基础数据表!$22:$22,MATCH(U27,绩效考核基础数据表!$6:$6,0))</f>
        <v>#NUM!</v>
      </c>
      <c r="V29" s="15" t="e">
        <f>INDEX(绩效考核基础数据表!$22:$22,MATCH(V27,绩效考核基础数据表!$6:$6,0))</f>
        <v>#NUM!</v>
      </c>
    </row>
    <row r="30" spans="1:22" ht="21" customHeight="1" x14ac:dyDescent="0.15">
      <c r="A30" s="181">
        <f>A28/COUNTA(绩效考核基础数据表!$G$21:$P$21)</f>
        <v>0.2</v>
      </c>
      <c r="B30" s="13" t="s">
        <v>62</v>
      </c>
      <c r="C30" s="16" t="str">
        <f>INDEX(绩效考核基础数据表!$23:$23,MATCH(C27,绩效考核基础数据表!$6:$6,0))</f>
        <v>A</v>
      </c>
      <c r="D30" s="16" t="str">
        <f>INDEX(绩效考核基础数据表!$23:$23,MATCH(D27,绩效考核基础数据表!$6:$6,0))</f>
        <v>A</v>
      </c>
      <c r="E30" s="16" t="e">
        <f>INDEX(绩效考核基础数据表!$23:$23,MATCH(E27,绩效考核基础数据表!$6:$6,0))</f>
        <v>#N/A</v>
      </c>
      <c r="F30" s="16" t="e">
        <f>INDEX(绩效考核基础数据表!$23:$23,MATCH(F27,绩效考核基础数据表!$6:$6,0))</f>
        <v>#N/A</v>
      </c>
      <c r="G30" s="16" t="e">
        <f>INDEX(绩效考核基础数据表!$23:$23,MATCH(G27,绩效考核基础数据表!$6:$6,0))</f>
        <v>#N/A</v>
      </c>
      <c r="H30" s="16" t="e">
        <f>INDEX(绩效考核基础数据表!$23:$23,MATCH(H27,绩效考核基础数据表!$6:$6,0))</f>
        <v>#N/A</v>
      </c>
      <c r="I30" s="16" t="e">
        <f>INDEX(绩效考核基础数据表!$23:$23,MATCH(I27,绩效考核基础数据表!$6:$6,0))</f>
        <v>#N/A</v>
      </c>
      <c r="J30" s="16" t="e">
        <f>INDEX(绩效考核基础数据表!$23:$23,MATCH(J27,绩效考核基础数据表!$6:$6,0))</f>
        <v>#N/A</v>
      </c>
      <c r="K30" s="16" t="e">
        <f>INDEX(绩效考核基础数据表!$23:$23,MATCH(K27,绩效考核基础数据表!$6:$6,0))</f>
        <v>#N/A</v>
      </c>
      <c r="L30" s="16" t="e">
        <f>INDEX(绩效考核基础数据表!$23:$23,MATCH(L27,绩效考核基础数据表!$6:$6,0))</f>
        <v>#N/A</v>
      </c>
      <c r="M30" s="16" t="e">
        <f>INDEX(绩效考核基础数据表!$23:$23,MATCH(M27,绩效考核基础数据表!$6:$6,0))</f>
        <v>#NUM!</v>
      </c>
      <c r="N30" s="16" t="e">
        <f>INDEX(绩效考核基础数据表!$23:$23,MATCH(N27,绩效考核基础数据表!$6:$6,0))</f>
        <v>#NUM!</v>
      </c>
      <c r="O30" s="16" t="e">
        <f>INDEX(绩效考核基础数据表!$23:$23,MATCH(O27,绩效考核基础数据表!$6:$6,0))</f>
        <v>#NUM!</v>
      </c>
      <c r="P30" s="16" t="e">
        <f>INDEX(绩效考核基础数据表!$23:$23,MATCH(P27,绩效考核基础数据表!$6:$6,0))</f>
        <v>#NUM!</v>
      </c>
      <c r="Q30" s="16" t="e">
        <f>INDEX(绩效考核基础数据表!$23:$23,MATCH(Q27,绩效考核基础数据表!$6:$6,0))</f>
        <v>#NUM!</v>
      </c>
      <c r="R30" s="16" t="e">
        <f>INDEX(绩效考核基础数据表!$23:$23,MATCH(R27,绩效考核基础数据表!$6:$6,0))</f>
        <v>#NUM!</v>
      </c>
      <c r="S30" s="16" t="e">
        <f>INDEX(绩效考核基础数据表!$23:$23,MATCH(S27,绩效考核基础数据表!$6:$6,0))</f>
        <v>#NUM!</v>
      </c>
      <c r="T30" s="16" t="e">
        <f>INDEX(绩效考核基础数据表!$23:$23,MATCH(T27,绩效考核基础数据表!$6:$6,0))</f>
        <v>#NUM!</v>
      </c>
      <c r="U30" s="16" t="e">
        <f>INDEX(绩效考核基础数据表!$23:$23,MATCH(U27,绩效考核基础数据表!$6:$6,0))</f>
        <v>#NUM!</v>
      </c>
      <c r="V30" s="16" t="e">
        <f>INDEX(绩效考核基础数据表!$23:$23,MATCH(V27,绩效考核基础数据表!$6:$6,0))</f>
        <v>#NUM!</v>
      </c>
    </row>
    <row r="31" spans="1:22" ht="21" customHeight="1" x14ac:dyDescent="0.15">
      <c r="A31" s="181"/>
      <c r="B31" s="15" t="s">
        <v>105</v>
      </c>
      <c r="C31" s="17">
        <f>(C28-绩效考核基础数据表!$F$21)/绩效考核基础数据表!$F$21</f>
        <v>2.8888888888888801E-2</v>
      </c>
      <c r="D31" s="17">
        <f>(D28-绩效考核基础数据表!$F$21)/绩效考核基础数据表!$F$21</f>
        <v>6.6666666666666693E-2</v>
      </c>
      <c r="E31" s="17" t="e">
        <f>(E28-绩效考核基础数据表!$F$21)/绩效考核基础数据表!$F$21</f>
        <v>#N/A</v>
      </c>
      <c r="F31" s="17" t="e">
        <f>(F28-绩效考核基础数据表!$F$21)/绩效考核基础数据表!$F$21</f>
        <v>#N/A</v>
      </c>
      <c r="G31" s="17" t="e">
        <f>(G28-绩效考核基础数据表!$F$21)/绩效考核基础数据表!$F$21</f>
        <v>#N/A</v>
      </c>
      <c r="H31" s="17" t="e">
        <f>(H28-绩效考核基础数据表!$F$21)/绩效考核基础数据表!$F$21</f>
        <v>#N/A</v>
      </c>
      <c r="I31" s="17" t="e">
        <f>(I28-绩效考核基础数据表!$F$21)/绩效考核基础数据表!$F$21</f>
        <v>#N/A</v>
      </c>
      <c r="J31" s="17" t="e">
        <f>(J28-绩效考核基础数据表!$F$21)/绩效考核基础数据表!$F$21</f>
        <v>#N/A</v>
      </c>
      <c r="K31" s="17" t="e">
        <f>(K28-绩效考核基础数据表!$F$21)/绩效考核基础数据表!$F$21</f>
        <v>#N/A</v>
      </c>
      <c r="L31" s="17" t="e">
        <f>(L28-绩效考核基础数据表!$F$21)/绩效考核基础数据表!$F$21</f>
        <v>#N/A</v>
      </c>
      <c r="M31" s="17" t="e">
        <f>(M28-绩效考核基础数据表!$F$21)/绩效考核基础数据表!$F$21</f>
        <v>#NUM!</v>
      </c>
      <c r="N31" s="17" t="e">
        <f>(N28-绩效考核基础数据表!$F$21)/绩效考核基础数据表!$F$21</f>
        <v>#NUM!</v>
      </c>
      <c r="O31" s="17" t="e">
        <f>(O28-绩效考核基础数据表!$F$21)/绩效考核基础数据表!$F$21</f>
        <v>#NUM!</v>
      </c>
      <c r="P31" s="17" t="e">
        <f>(P28-绩效考核基础数据表!$F$21)/绩效考核基础数据表!$F$21</f>
        <v>#NUM!</v>
      </c>
      <c r="Q31" s="17" t="e">
        <f>(Q28-绩效考核基础数据表!$F$21)/绩效考核基础数据表!$F$21</f>
        <v>#NUM!</v>
      </c>
      <c r="R31" s="17" t="e">
        <f>(R28-绩效考核基础数据表!$F$21)/绩效考核基础数据表!$F$21</f>
        <v>#NUM!</v>
      </c>
      <c r="S31" s="17" t="e">
        <f>(S28-绩效考核基础数据表!$F$21)/绩效考核基础数据表!$F$21</f>
        <v>#NUM!</v>
      </c>
      <c r="T31" s="17" t="e">
        <f>(T28-绩效考核基础数据表!$F$21)/绩效考核基础数据表!$F$21</f>
        <v>#NUM!</v>
      </c>
      <c r="U31" s="17" t="e">
        <f>(U28-绩效考核基础数据表!$F$21)/绩效考核基础数据表!$F$21</f>
        <v>#NUM!</v>
      </c>
      <c r="V31" s="17" t="e">
        <f>(V28-绩效考核基础数据表!$F$21)/绩效考核基础数据表!$F$21</f>
        <v>#NUM!</v>
      </c>
    </row>
    <row r="32" spans="1:22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5.5" customHeight="1" x14ac:dyDescent="0.15">
      <c r="A33" s="9" t="s">
        <v>106</v>
      </c>
      <c r="B33" s="10" t="s">
        <v>107</v>
      </c>
      <c r="C33" s="11" t="str">
        <f t="array" ref="C33">INDEX(绩效考核基础数据表!$6:$6,SMALL(IF((绩效考核基础数据表!$G$21:$P$21&lt;绩效考核基础数据表!$F$21),COLUMN(绩效考核基础数据表!$G:$P),256),COLUMN(A7)))&amp;""</f>
        <v>美人鱼2</v>
      </c>
      <c r="D33" s="11" t="str">
        <f t="array" ref="D33">INDEX(绩效考核基础数据表!$6:$6,SMALL(IF((绩效考核基础数据表!$G$21:$P$21&lt;绩效考核基础数据表!$F$21),COLUMN(绩效考核基础数据表!$G:$P),256),COLUMN(B7)))&amp;""</f>
        <v>美人鱼3</v>
      </c>
      <c r="E33" s="11" t="str">
        <f t="array" ref="E33">INDEX(绩效考核基础数据表!$6:$6,SMALL(IF((绩效考核基础数据表!$G$21:$P$21&lt;绩效考核基础数据表!$F$21),COLUMN(绩效考核基础数据表!$G:$P),256),COLUMN(C7)))&amp;""</f>
        <v>美人鱼4</v>
      </c>
      <c r="F33" s="11" t="str">
        <f t="array" ref="F33">INDEX(绩效考核基础数据表!$6:$6,SMALL(IF((绩效考核基础数据表!$G$21:$P$21&lt;绩效考核基础数据表!$F$21),COLUMN(绩效考核基础数据表!$G:$P),256),COLUMN(D7)))&amp;""</f>
        <v>美人鱼5</v>
      </c>
      <c r="G33" s="11" t="str">
        <f t="array" ref="G33">INDEX(绩效考核基础数据表!$6:$6,SMALL(IF((绩效考核基础数据表!$G$21:$P$21&lt;绩效考核基础数据表!$F$21),COLUMN(绩效考核基础数据表!$G:$P),256),COLUMN(E7)))&amp;""</f>
        <v>美人鱼7</v>
      </c>
      <c r="H33" s="11" t="str">
        <f t="array" ref="H33">INDEX(绩效考核基础数据表!$6:$6,SMALL(IF((绩效考核基础数据表!$G$21:$P$21&lt;绩效考核基础数据表!$F$21),COLUMN(绩效考核基础数据表!$G:$P),256),COLUMN(F7)))&amp;""</f>
        <v>美人鱼8</v>
      </c>
      <c r="I33" s="11" t="str">
        <f t="array" ref="I33">INDEX(绩效考核基础数据表!$6:$6,SMALL(IF((绩效考核基础数据表!$G$21:$P$21&lt;绩效考核基础数据表!$F$21),COLUMN(绩效考核基础数据表!$G:$P),256),COLUMN(G7)))&amp;""</f>
        <v>美人鱼9</v>
      </c>
      <c r="J33" s="11" t="str">
        <f t="array" ref="J33">INDEX(绩效考核基础数据表!$6:$6,SMALL(IF((绩效考核基础数据表!$G$21:$P$21&lt;绩效考核基础数据表!$F$21),COLUMN(绩效考核基础数据表!$G:$P),256),COLUMN(H7)))&amp;""</f>
        <v>美人鱼10</v>
      </c>
      <c r="K33" s="11" t="str">
        <f t="array" ref="K33">INDEX(绩效考核基础数据表!$6:$6,SMALL(IF((绩效考核基础数据表!$G$21:$P$21&lt;绩效考核基础数据表!$F$21),COLUMN(绩效考核基础数据表!$G:$P),256),COLUMN(I7)))&amp;""</f>
        <v/>
      </c>
      <c r="L33" s="11" t="str">
        <f t="array" ref="L33">INDEX(绩效考核基础数据表!$6:$6,SMALL(IF((绩效考核基础数据表!$G$21:$P$21&lt;绩效考核基础数据表!$F$21),COLUMN(绩效考核基础数据表!$G:$P),256),COLUMN(J7)))&amp;""</f>
        <v/>
      </c>
      <c r="M33" s="11" t="e">
        <f t="array" ref="M33">INDEX(绩效考核基础数据表!$6:$6,SMALL(IF((绩效考核基础数据表!$G$21:$P$21&lt;绩效考核基础数据表!$F$21),COLUMN(绩效考核基础数据表!$G:$P),256),COLUMN(K7)))&amp;""</f>
        <v>#NUM!</v>
      </c>
      <c r="N33" s="11" t="e">
        <f t="array" ref="N33">INDEX(绩效考核基础数据表!$6:$6,SMALL(IF((绩效考核基础数据表!$G$21:$P$21&lt;绩效考核基础数据表!$F$21),COLUMN(绩效考核基础数据表!$G:$P),256),COLUMN(L7)))&amp;""</f>
        <v>#NUM!</v>
      </c>
      <c r="O33" s="11" t="e">
        <f t="array" ref="O33">INDEX(绩效考核基础数据表!$6:$6,SMALL(IF((绩效考核基础数据表!$G$21:$P$21&lt;绩效考核基础数据表!$F$21),COLUMN(绩效考核基础数据表!$G:$P),256),COLUMN(M7)))&amp;""</f>
        <v>#NUM!</v>
      </c>
      <c r="P33" s="11" t="e">
        <f t="array" ref="P33">INDEX(绩效考核基础数据表!$6:$6,SMALL(IF((绩效考核基础数据表!$G$21:$P$21&lt;绩效考核基础数据表!$F$21),COLUMN(绩效考核基础数据表!$G:$P),256),COLUMN(N7)))&amp;""</f>
        <v>#NUM!</v>
      </c>
      <c r="Q33" s="11" t="e">
        <f t="array" ref="Q33">INDEX(绩效考核基础数据表!$6:$6,SMALL(IF((绩效考核基础数据表!$G$21:$P$21&lt;绩效考核基础数据表!$F$21),COLUMN(绩效考核基础数据表!$G:$P),256),COLUMN(O7)))&amp;""</f>
        <v>#NUM!</v>
      </c>
      <c r="R33" s="11" t="e">
        <f t="array" ref="R33">INDEX(绩效考核基础数据表!$6:$6,SMALL(IF((绩效考核基础数据表!$G$21:$P$21&lt;绩效考核基础数据表!$F$21),COLUMN(绩效考核基础数据表!$G:$P),256),COLUMN(P7)))&amp;""</f>
        <v>#NUM!</v>
      </c>
      <c r="S33" s="11" t="e">
        <f t="array" ref="S33">INDEX(绩效考核基础数据表!$6:$6,SMALL(IF((绩效考核基础数据表!$G$21:$P$21&lt;绩效考核基础数据表!$F$21),COLUMN(绩效考核基础数据表!$G:$P),256),COLUMN(Q7)))&amp;""</f>
        <v>#NUM!</v>
      </c>
      <c r="T33" s="11" t="e">
        <f t="array" ref="T33">INDEX(绩效考核基础数据表!$6:$6,SMALL(IF((绩效考核基础数据表!$G$21:$P$21&lt;绩效考核基础数据表!$F$21),COLUMN(绩效考核基础数据表!$G:$P),256),COLUMN(R7)))&amp;""</f>
        <v>#NUM!</v>
      </c>
      <c r="U33" s="11" t="e">
        <f t="array" ref="U33">INDEX(绩效考核基础数据表!$6:$6,SMALL(IF((绩效考核基础数据表!$G$21:$P$21&lt;绩效考核基础数据表!$F$21),COLUMN(绩效考核基础数据表!$G:$P),256),COLUMN(S7)))&amp;""</f>
        <v>#NUM!</v>
      </c>
      <c r="V33" s="11" t="e">
        <f t="array" ref="V33">INDEX(绩效考核基础数据表!$6:$6,SMALL(IF((绩效考核基础数据表!$G$21:$P$21&lt;绩效考核基础数据表!$F$21),COLUMN(绩效考核基础数据表!$G:$P),256),COLUMN(T7)))&amp;""</f>
        <v>#NUM!</v>
      </c>
    </row>
    <row r="34" spans="1:22" ht="27.75" customHeight="1" x14ac:dyDescent="0.15">
      <c r="A34" s="12">
        <f>SUMPRODUCT(N(绩效考核基础数据表!$G$21:$P$21&lt;绩效考核基础数据表!$F$21))</f>
        <v>8</v>
      </c>
      <c r="B34" s="13" t="s">
        <v>103</v>
      </c>
      <c r="C34" s="13">
        <f>INDEX(绩效考核基础数据表!$21:$21,MATCH(C33,绩效考核基础数据表!$6:$6,0))</f>
        <v>78</v>
      </c>
      <c r="D34" s="16">
        <f>INDEX(绩效考核基础数据表!$21:$21,MATCH(D33,绩效考核基础数据表!$6:$6,0))</f>
        <v>69.5</v>
      </c>
      <c r="E34" s="16">
        <f>INDEX(绩效考核基础数据表!$21:$21,MATCH(E33,绩效考核基础数据表!$6:$6,0))</f>
        <v>87.6</v>
      </c>
      <c r="F34" s="16">
        <f>INDEX(绩效考核基础数据表!$21:$21,MATCH(F33,绩效考核基础数据表!$6:$6,0))</f>
        <v>78</v>
      </c>
      <c r="G34" s="16">
        <f>INDEX(绩效考核基础数据表!$21:$21,MATCH(G33,绩效考核基础数据表!$6:$6,0))</f>
        <v>86.6</v>
      </c>
      <c r="H34" s="16">
        <f>INDEX(绩效考核基础数据表!$21:$21,MATCH(H33,绩效考核基础数据表!$6:$6,0))</f>
        <v>66</v>
      </c>
      <c r="I34" s="16">
        <f>INDEX(绩效考核基础数据表!$21:$21,MATCH(I33,绩效考核基础数据表!$6:$6,0))</f>
        <v>82.5</v>
      </c>
      <c r="J34" s="16">
        <f>INDEX(绩效考核基础数据表!$21:$21,MATCH(J33,绩效考核基础数据表!$6:$6,0))</f>
        <v>86.1</v>
      </c>
      <c r="K34" s="16" t="e">
        <f>INDEX(绩效考核基础数据表!$21:$21,MATCH(K33,绩效考核基础数据表!$6:$6,0))</f>
        <v>#N/A</v>
      </c>
      <c r="L34" s="16" t="e">
        <f>INDEX(绩效考核基础数据表!$21:$21,MATCH(L33,绩效考核基础数据表!$6:$6,0))</f>
        <v>#N/A</v>
      </c>
      <c r="M34" s="16" t="e">
        <f>INDEX(绩效考核基础数据表!$21:$21,MATCH(M33,绩效考核基础数据表!$6:$6,0))</f>
        <v>#NUM!</v>
      </c>
      <c r="N34" s="16" t="e">
        <f>INDEX(绩效考核基础数据表!$21:$21,MATCH(N33,绩效考核基础数据表!$6:$6,0))</f>
        <v>#NUM!</v>
      </c>
      <c r="O34" s="16" t="e">
        <f>INDEX(绩效考核基础数据表!$21:$21,MATCH(O33,绩效考核基础数据表!$6:$6,0))</f>
        <v>#NUM!</v>
      </c>
      <c r="P34" s="16" t="e">
        <f>INDEX(绩效考核基础数据表!$21:$21,MATCH(P33,绩效考核基础数据表!$6:$6,0))</f>
        <v>#NUM!</v>
      </c>
      <c r="Q34" s="16" t="e">
        <f>INDEX(绩效考核基础数据表!$21:$21,MATCH(Q33,绩效考核基础数据表!$6:$6,0))</f>
        <v>#NUM!</v>
      </c>
      <c r="R34" s="16" t="e">
        <f>INDEX(绩效考核基础数据表!$21:$21,MATCH(R33,绩效考核基础数据表!$6:$6,0))</f>
        <v>#NUM!</v>
      </c>
      <c r="S34" s="16" t="e">
        <f>INDEX(绩效考核基础数据表!$21:$21,MATCH(S33,绩效考核基础数据表!$6:$6,0))</f>
        <v>#NUM!</v>
      </c>
      <c r="T34" s="16" t="e">
        <f>INDEX(绩效考核基础数据表!$21:$21,MATCH(T33,绩效考核基础数据表!$6:$6,0))</f>
        <v>#NUM!</v>
      </c>
      <c r="U34" s="16" t="e">
        <f>INDEX(绩效考核基础数据表!$21:$21,MATCH(U33,绩效考核基础数据表!$6:$6,0))</f>
        <v>#NUM!</v>
      </c>
      <c r="V34" s="16" t="e">
        <f>INDEX(绩效考核基础数据表!$21:$21,MATCH(V33,绩效考核基础数据表!$6:$6,0))</f>
        <v>#NUM!</v>
      </c>
    </row>
    <row r="35" spans="1:22" ht="21" customHeight="1" x14ac:dyDescent="0.15">
      <c r="A35" s="14" t="s">
        <v>104</v>
      </c>
      <c r="B35" s="15" t="s">
        <v>79</v>
      </c>
      <c r="C35" s="15">
        <f>INDEX(绩效考核基础数据表!$22:$22,MATCH(C33,绩效考核基础数据表!$6:$6,0))</f>
        <v>7</v>
      </c>
      <c r="D35" s="15">
        <f>INDEX(绩效考核基础数据表!$22:$22,MATCH(D33,绩效考核基础数据表!$6:$6,0))</f>
        <v>9</v>
      </c>
      <c r="E35" s="15">
        <f>INDEX(绩效考核基础数据表!$22:$22,MATCH(E33,绩效考核基础数据表!$6:$6,0))</f>
        <v>3</v>
      </c>
      <c r="F35" s="15">
        <f>INDEX(绩效考核基础数据表!$22:$22,MATCH(F33,绩效考核基础数据表!$6:$6,0))</f>
        <v>7</v>
      </c>
      <c r="G35" s="15">
        <f>INDEX(绩效考核基础数据表!$22:$22,MATCH(G33,绩效考核基础数据表!$6:$6,0))</f>
        <v>4</v>
      </c>
      <c r="H35" s="15">
        <f>INDEX(绩效考核基础数据表!$22:$22,MATCH(H33,绩效考核基础数据表!$6:$6,0))</f>
        <v>10</v>
      </c>
      <c r="I35" s="15">
        <f>INDEX(绩效考核基础数据表!$22:$22,MATCH(I33,绩效考核基础数据表!$6:$6,0))</f>
        <v>6</v>
      </c>
      <c r="J35" s="15">
        <f>INDEX(绩效考核基础数据表!$22:$22,MATCH(J33,绩效考核基础数据表!$6:$6,0))</f>
        <v>5</v>
      </c>
      <c r="K35" s="15" t="e">
        <f>INDEX(绩效考核基础数据表!$22:$22,MATCH(K33,绩效考核基础数据表!$6:$6,0))</f>
        <v>#N/A</v>
      </c>
      <c r="L35" s="15" t="e">
        <f>INDEX(绩效考核基础数据表!$22:$22,MATCH(L33,绩效考核基础数据表!$6:$6,0))</f>
        <v>#N/A</v>
      </c>
      <c r="M35" s="15" t="e">
        <f>INDEX(绩效考核基础数据表!$22:$22,MATCH(M33,绩效考核基础数据表!$6:$6,0))</f>
        <v>#NUM!</v>
      </c>
      <c r="N35" s="15" t="e">
        <f>INDEX(绩效考核基础数据表!$22:$22,MATCH(N33,绩效考核基础数据表!$6:$6,0))</f>
        <v>#NUM!</v>
      </c>
      <c r="O35" s="15" t="e">
        <f>INDEX(绩效考核基础数据表!$22:$22,MATCH(O33,绩效考核基础数据表!$6:$6,0))</f>
        <v>#NUM!</v>
      </c>
      <c r="P35" s="15" t="e">
        <f>INDEX(绩效考核基础数据表!$22:$22,MATCH(P33,绩效考核基础数据表!$6:$6,0))</f>
        <v>#NUM!</v>
      </c>
      <c r="Q35" s="15" t="e">
        <f>INDEX(绩效考核基础数据表!$22:$22,MATCH(Q33,绩效考核基础数据表!$6:$6,0))</f>
        <v>#NUM!</v>
      </c>
      <c r="R35" s="15" t="e">
        <f>INDEX(绩效考核基础数据表!$22:$22,MATCH(R33,绩效考核基础数据表!$6:$6,0))</f>
        <v>#NUM!</v>
      </c>
      <c r="S35" s="15" t="e">
        <f>INDEX(绩效考核基础数据表!$22:$22,MATCH(S33,绩效考核基础数据表!$6:$6,0))</f>
        <v>#NUM!</v>
      </c>
      <c r="T35" s="15" t="e">
        <f>INDEX(绩效考核基础数据表!$22:$22,MATCH(T33,绩效考核基础数据表!$6:$6,0))</f>
        <v>#NUM!</v>
      </c>
      <c r="U35" s="15" t="e">
        <f>INDEX(绩效考核基础数据表!$22:$22,MATCH(U33,绩效考核基础数据表!$6:$6,0))</f>
        <v>#NUM!</v>
      </c>
      <c r="V35" s="15" t="e">
        <f>INDEX(绩效考核基础数据表!$22:$22,MATCH(V33,绩效考核基础数据表!$6:$6,0))</f>
        <v>#NUM!</v>
      </c>
    </row>
    <row r="36" spans="1:22" ht="21" customHeight="1" x14ac:dyDescent="0.15">
      <c r="A36" s="181">
        <f>A34/COUNTA(绩效考核基础数据表!$G$21:$P$21)</f>
        <v>0.8</v>
      </c>
      <c r="B36" s="13" t="s">
        <v>62</v>
      </c>
      <c r="C36" s="16" t="str">
        <f>INDEX(绩效考核基础数据表!$23:$23,MATCH(C33,绩效考核基础数据表!$6:$6,0))</f>
        <v>C</v>
      </c>
      <c r="D36" s="16" t="str">
        <f>INDEX(绩效考核基础数据表!$23:$23,MATCH(D33,绩效考核基础数据表!$6:$6,0))</f>
        <v>D</v>
      </c>
      <c r="E36" s="16" t="str">
        <f>INDEX(绩效考核基础数据表!$23:$23,MATCH(E33,绩效考核基础数据表!$6:$6,0))</f>
        <v>B</v>
      </c>
      <c r="F36" s="16" t="str">
        <f>INDEX(绩效考核基础数据表!$23:$23,MATCH(F33,绩效考核基础数据表!$6:$6,0))</f>
        <v>C</v>
      </c>
      <c r="G36" s="16" t="str">
        <f>INDEX(绩效考核基础数据表!$23:$23,MATCH(G33,绩效考核基础数据表!$6:$6,0))</f>
        <v>B</v>
      </c>
      <c r="H36" s="16" t="str">
        <f>INDEX(绩效考核基础数据表!$23:$23,MATCH(H33,绩效考核基础数据表!$6:$6,0))</f>
        <v>D</v>
      </c>
      <c r="I36" s="16" t="str">
        <f>INDEX(绩效考核基础数据表!$23:$23,MATCH(I33,绩效考核基础数据表!$6:$6,0))</f>
        <v>B</v>
      </c>
      <c r="J36" s="16" t="str">
        <f>INDEX(绩效考核基础数据表!$23:$23,MATCH(J33,绩效考核基础数据表!$6:$6,0))</f>
        <v>B</v>
      </c>
      <c r="K36" s="16" t="e">
        <f>INDEX(绩效考核基础数据表!$23:$23,MATCH(K33,绩效考核基础数据表!$6:$6,0))</f>
        <v>#N/A</v>
      </c>
      <c r="L36" s="16" t="e">
        <f>INDEX(绩效考核基础数据表!$23:$23,MATCH(L33,绩效考核基础数据表!$6:$6,0))</f>
        <v>#N/A</v>
      </c>
      <c r="M36" s="16" t="e">
        <f>INDEX(绩效考核基础数据表!$23:$23,MATCH(M33,绩效考核基础数据表!$6:$6,0))</f>
        <v>#NUM!</v>
      </c>
      <c r="N36" s="16" t="e">
        <f>INDEX(绩效考核基础数据表!$23:$23,MATCH(N33,绩效考核基础数据表!$6:$6,0))</f>
        <v>#NUM!</v>
      </c>
      <c r="O36" s="16" t="e">
        <f>INDEX(绩效考核基础数据表!$23:$23,MATCH(O33,绩效考核基础数据表!$6:$6,0))</f>
        <v>#NUM!</v>
      </c>
      <c r="P36" s="16" t="e">
        <f>INDEX(绩效考核基础数据表!$23:$23,MATCH(P33,绩效考核基础数据表!$6:$6,0))</f>
        <v>#NUM!</v>
      </c>
      <c r="Q36" s="16" t="e">
        <f>INDEX(绩效考核基础数据表!$23:$23,MATCH(Q33,绩效考核基础数据表!$6:$6,0))</f>
        <v>#NUM!</v>
      </c>
      <c r="R36" s="16" t="e">
        <f>INDEX(绩效考核基础数据表!$23:$23,MATCH(R33,绩效考核基础数据表!$6:$6,0))</f>
        <v>#NUM!</v>
      </c>
      <c r="S36" s="16" t="e">
        <f>INDEX(绩效考核基础数据表!$23:$23,MATCH(S33,绩效考核基础数据表!$6:$6,0))</f>
        <v>#NUM!</v>
      </c>
      <c r="T36" s="16" t="e">
        <f>INDEX(绩效考核基础数据表!$23:$23,MATCH(T33,绩效考核基础数据表!$6:$6,0))</f>
        <v>#NUM!</v>
      </c>
      <c r="U36" s="16" t="e">
        <f>INDEX(绩效考核基础数据表!$23:$23,MATCH(U33,绩效考核基础数据表!$6:$6,0))</f>
        <v>#NUM!</v>
      </c>
      <c r="V36" s="16" t="e">
        <f>INDEX(绩效考核基础数据表!$23:$23,MATCH(V33,绩效考核基础数据表!$6:$6,0))</f>
        <v>#NUM!</v>
      </c>
    </row>
    <row r="37" spans="1:22" ht="21" customHeight="1" x14ac:dyDescent="0.15">
      <c r="A37" s="181"/>
      <c r="B37" s="15" t="s">
        <v>105</v>
      </c>
      <c r="C37" s="17">
        <f>(C34-绩效考核基础数据表!$F$21)/绩效考核基础数据表!$F$21</f>
        <v>-0.133333333333333</v>
      </c>
      <c r="D37" s="17">
        <f>(D34-绩效考核基础数据表!$F$21)/绩效考核基础数据表!$F$21</f>
        <v>-0.22777777777777777</v>
      </c>
      <c r="E37" s="17">
        <f>(E34-绩效考核基础数据表!$F$21)/绩效考核基础数据表!$F$21</f>
        <v>-2.6666666666666731E-2</v>
      </c>
      <c r="F37" s="17">
        <f>(F34-绩效考核基础数据表!$F$21)/绩效考核基础数据表!$F$21</f>
        <v>-0.13333333333333333</v>
      </c>
      <c r="G37" s="17">
        <f>(G34-绩效考核基础数据表!$F$21)/绩效考核基础数据表!$F$21</f>
        <v>-3.7777777777777841E-2</v>
      </c>
      <c r="H37" s="17">
        <f>(H34-绩效考核基础数据表!$F$21)/绩效考核基础数据表!$F$21</f>
        <v>-0.26666666666666666</v>
      </c>
      <c r="I37" s="17">
        <f>(I34-绩效考核基础数据表!$F$21)/绩效考核基础数据表!$F$21</f>
        <v>-8.3333333333333329E-2</v>
      </c>
      <c r="J37" s="17">
        <f>(J34-绩效考核基础数据表!$F$21)/绩效考核基础数据表!$F$21</f>
        <v>-4.3333333333333397E-2</v>
      </c>
      <c r="K37" s="17" t="e">
        <f>(K34-绩效考核基础数据表!$F$21)/绩效考核基础数据表!$F$21</f>
        <v>#N/A</v>
      </c>
      <c r="L37" s="17" t="e">
        <f>(L34-绩效考核基础数据表!$F$21)/绩效考核基础数据表!$F$21</f>
        <v>#N/A</v>
      </c>
      <c r="M37" s="17" t="e">
        <f>(M34-绩效考核基础数据表!$F$21)/绩效考核基础数据表!$F$21</f>
        <v>#NUM!</v>
      </c>
      <c r="N37" s="17" t="e">
        <f>(N34-绩效考核基础数据表!$F$21)/绩效考核基础数据表!$F$21</f>
        <v>#NUM!</v>
      </c>
      <c r="O37" s="17" t="e">
        <f>(O34-绩效考核基础数据表!$F$21)/绩效考核基础数据表!$F$21</f>
        <v>#NUM!</v>
      </c>
      <c r="P37" s="17" t="e">
        <f>(P34-绩效考核基础数据表!$F$21)/绩效考核基础数据表!$F$21</f>
        <v>#NUM!</v>
      </c>
      <c r="Q37" s="17" t="e">
        <f>(Q34-绩效考核基础数据表!$F$21)/绩效考核基础数据表!$F$21</f>
        <v>#NUM!</v>
      </c>
      <c r="R37" s="17" t="e">
        <f>(R34-绩效考核基础数据表!$F$21)/绩效考核基础数据表!$F$21</f>
        <v>#NUM!</v>
      </c>
      <c r="S37" s="17" t="e">
        <f>(S34-绩效考核基础数据表!$F$21)/绩效考核基础数据表!$F$21</f>
        <v>#NUM!</v>
      </c>
      <c r="T37" s="17" t="e">
        <f>(T34-绩效考核基础数据表!$F$21)/绩效考核基础数据表!$F$21</f>
        <v>#NUM!</v>
      </c>
      <c r="U37" s="17" t="e">
        <f>(U34-绩效考核基础数据表!$F$21)/绩效考核基础数据表!$F$21</f>
        <v>#NUM!</v>
      </c>
      <c r="V37" s="17" t="e">
        <f>(V34-绩效考核基础数据表!$F$21)/绩效考核基础数据表!$F$21</f>
        <v>#NUM!</v>
      </c>
    </row>
    <row r="38" spans="1:22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3.5" customHeight="1" x14ac:dyDescent="0.15">
      <c r="A40" s="8"/>
      <c r="B40" s="8"/>
      <c r="C40" s="8"/>
      <c r="D40" s="8"/>
      <c r="E40" s="8"/>
      <c r="F40" s="8"/>
      <c r="G40" s="141"/>
      <c r="H40" s="141"/>
      <c r="I40" s="141"/>
      <c r="J40" s="20"/>
      <c r="K40" s="18"/>
      <c r="L40" s="20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15">
      <c r="A41" s="8"/>
      <c r="B41" s="8"/>
      <c r="C41" s="8"/>
      <c r="D41" s="8"/>
      <c r="E41" s="8"/>
      <c r="F41" s="8"/>
      <c r="G41" s="141"/>
      <c r="H41" s="141"/>
      <c r="I41" s="141"/>
      <c r="J41" s="20"/>
      <c r="K41" s="18"/>
      <c r="L41" s="20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15">
      <c r="A42" s="8"/>
      <c r="B42" s="8"/>
      <c r="C42" s="8"/>
      <c r="D42" s="8"/>
      <c r="E42" s="8"/>
      <c r="F42" s="8"/>
      <c r="G42" s="141"/>
      <c r="H42" s="141"/>
      <c r="I42" s="141"/>
      <c r="J42" s="20"/>
      <c r="K42" s="18"/>
      <c r="L42" s="20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15">
      <c r="A43" s="8"/>
      <c r="B43" s="8"/>
      <c r="C43" s="8"/>
      <c r="D43" s="8"/>
      <c r="E43" s="8"/>
      <c r="F43" s="8"/>
      <c r="G43" s="141"/>
      <c r="H43" s="141"/>
      <c r="I43" s="14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</sheetData>
  <mergeCells count="6">
    <mergeCell ref="G40:I43"/>
    <mergeCell ref="A1:N1"/>
    <mergeCell ref="A2:N2"/>
    <mergeCell ref="A3:N3"/>
    <mergeCell ref="A30:A31"/>
    <mergeCell ref="A36:A37"/>
  </mergeCells>
  <phoneticPr fontId="42" type="noConversion"/>
  <pageMargins left="0.69930555555555596" right="0.69930555555555596" top="0.75" bottom="0.75" header="0.3" footer="0.3"/>
  <pageSetup paperSize="9" orientation="landscape" horizontalDpi="180" verticalDpi="18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sqref="A1:N1"/>
    </sheetView>
  </sheetViews>
  <sheetFormatPr defaultColWidth="9" defaultRowHeight="13.5" x14ac:dyDescent="0.15"/>
  <cols>
    <col min="1" max="1" width="14.25" customWidth="1"/>
  </cols>
  <sheetData>
    <row r="1" spans="1:22" ht="57.75" customHeight="1" x14ac:dyDescent="0.15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8"/>
      <c r="P1" s="8"/>
      <c r="Q1" s="8"/>
      <c r="R1" s="8"/>
      <c r="S1" s="8"/>
      <c r="T1" s="8"/>
      <c r="U1" s="8"/>
      <c r="V1" s="8"/>
    </row>
    <row r="2" spans="1:22" ht="32.25" customHeight="1" x14ac:dyDescent="0.15">
      <c r="A2" s="149" t="s">
        <v>108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8"/>
      <c r="P2" s="8"/>
      <c r="Q2" s="8"/>
      <c r="R2" s="8"/>
      <c r="S2" s="8"/>
      <c r="T2" s="8"/>
      <c r="U2" s="8"/>
      <c r="V2" s="8"/>
    </row>
    <row r="3" spans="1:22" ht="69.75" customHeight="1" x14ac:dyDescent="0.15">
      <c r="A3" s="180" t="s">
        <v>109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8"/>
      <c r="P3" s="8"/>
      <c r="Q3" s="8"/>
      <c r="R3" s="8"/>
      <c r="S3" s="8"/>
      <c r="T3" s="8"/>
      <c r="U3" s="8"/>
      <c r="V3" s="8"/>
    </row>
    <row r="4" spans="1:22" ht="23.25" customHeight="1" x14ac:dyDescent="0.15">
      <c r="A4" s="1" t="str">
        <f>绩效考核基础数据表!F6</f>
        <v>目标值</v>
      </c>
      <c r="B4" s="1" t="str">
        <f>VLOOKUP($A$4,绩效考核基础数据表!$F:$Q,COLUMN(B1),0)</f>
        <v>美人鱼1</v>
      </c>
      <c r="C4" s="1" t="str">
        <f>VLOOKUP($A$4,绩效考核基础数据表!$F:$Q,COLUMN(C1),0)</f>
        <v>美人鱼2</v>
      </c>
      <c r="D4" s="1" t="str">
        <f>VLOOKUP($A$4,绩效考核基础数据表!$F:$Q,COLUMN(D1),0)</f>
        <v>美人鱼3</v>
      </c>
      <c r="E4" s="1" t="str">
        <f>VLOOKUP($A$4,绩效考核基础数据表!$F:$Q,COLUMN(E1),0)</f>
        <v>美人鱼4</v>
      </c>
      <c r="F4" s="1" t="str">
        <f>VLOOKUP($A$4,绩效考核基础数据表!$F:$Q,COLUMN(F1),0)</f>
        <v>美人鱼5</v>
      </c>
      <c r="G4" s="1" t="str">
        <f>VLOOKUP($A$4,绩效考核基础数据表!$F:$Q,COLUMN(G1),0)</f>
        <v>美人鱼6</v>
      </c>
      <c r="H4" s="1" t="str">
        <f>VLOOKUP($A$4,绩效考核基础数据表!$F:$Q,COLUMN(H1),0)</f>
        <v>美人鱼7</v>
      </c>
      <c r="I4" s="1" t="str">
        <f>VLOOKUP($A$4,绩效考核基础数据表!$F:$Q,COLUMN(I1),0)</f>
        <v>美人鱼8</v>
      </c>
      <c r="J4" s="1" t="str">
        <f>VLOOKUP($A$4,绩效考核基础数据表!$F:$Q,COLUMN(J1),0)</f>
        <v>美人鱼9</v>
      </c>
      <c r="K4" s="1" t="str">
        <f>VLOOKUP($A$4,绩效考核基础数据表!$F:$Q,COLUMN(K1),0)</f>
        <v>美人鱼10</v>
      </c>
      <c r="L4" s="1" t="str">
        <f>VLOOKUP($A$4,绩效考核基础数据表!$F:$Q,COLUMN(L1),0)</f>
        <v>均值</v>
      </c>
      <c r="M4" s="19" t="e">
        <f>VLOOKUP($A$4,绩效考核基础数据表!$F:$Q,COLUMN(M1),0)</f>
        <v>#REF!</v>
      </c>
      <c r="N4" s="19" t="e">
        <f>VLOOKUP($A$4,绩效考核基础数据表!$F:$Q,COLUMN(N1),0)</f>
        <v>#REF!</v>
      </c>
      <c r="O4" s="19" t="e">
        <f>VLOOKUP($A$4,绩效考核基础数据表!$F:$Q,COLUMN(O1),0)</f>
        <v>#REF!</v>
      </c>
      <c r="P4" s="19" t="e">
        <f>VLOOKUP($A$4,绩效考核基础数据表!$F:$Q,COLUMN(P1),0)</f>
        <v>#REF!</v>
      </c>
      <c r="Q4" s="19" t="e">
        <f>VLOOKUP($A$4,绩效考核基础数据表!$F:$Q,COLUMN(Q1),0)</f>
        <v>#REF!</v>
      </c>
      <c r="R4" s="19" t="e">
        <f>VLOOKUP($A$4,绩效考核基础数据表!$F:$Q,COLUMN(R1),0)</f>
        <v>#REF!</v>
      </c>
      <c r="S4" s="19" t="e">
        <f>VLOOKUP($A$4,绩效考核基础数据表!$F:$Q,COLUMN(S1),0)</f>
        <v>#REF!</v>
      </c>
      <c r="T4" s="19" t="e">
        <f>VLOOKUP($A$4,绩效考核基础数据表!$F:$Q,COLUMN(T1),0)</f>
        <v>#REF!</v>
      </c>
      <c r="U4" s="19" t="e">
        <f>VLOOKUP($A$4,绩效考核基础数据表!$F:$Q,COLUMN(U1),0)</f>
        <v>#REF!</v>
      </c>
      <c r="V4" s="19" t="e">
        <f>VLOOKUP($A$4,绩效考核基础数据表!$F:$Q,COLUMN(V1),0)</f>
        <v>#REF!</v>
      </c>
    </row>
    <row r="5" spans="1:22" ht="23.25" customHeight="1" x14ac:dyDescent="0.15">
      <c r="A5" s="2">
        <f>绩效考核基础数据表!F21</f>
        <v>90</v>
      </c>
      <c r="B5" s="2">
        <f>VLOOKUP($A$5,绩效考核基础数据表!$F:$Q,COLUMN(B2),0)</f>
        <v>92.6</v>
      </c>
      <c r="C5" s="2">
        <f>VLOOKUP($A$5,绩效考核基础数据表!$F:$Q,COLUMN(C2),0)</f>
        <v>78</v>
      </c>
      <c r="D5" s="2">
        <f>VLOOKUP($A$5,绩效考核基础数据表!$F:$Q,COLUMN(D2),0)</f>
        <v>69.5</v>
      </c>
      <c r="E5" s="2">
        <f>VLOOKUP($A$5,绩效考核基础数据表!$F:$Q,COLUMN(E2),0)</f>
        <v>87.6</v>
      </c>
      <c r="F5" s="2">
        <f>VLOOKUP($A$5,绩效考核基础数据表!$F:$Q,COLUMN(F2),0)</f>
        <v>78</v>
      </c>
      <c r="G5" s="2">
        <f>VLOOKUP($A$5,绩效考核基础数据表!$F:$Q,COLUMN(G2),0)</f>
        <v>96</v>
      </c>
      <c r="H5" s="2">
        <f>VLOOKUP($A$5,绩效考核基础数据表!$F:$Q,COLUMN(H2),0)</f>
        <v>86.6</v>
      </c>
      <c r="I5" s="2">
        <f>VLOOKUP($A$5,绩效考核基础数据表!$F:$Q,COLUMN(I2),0)</f>
        <v>66</v>
      </c>
      <c r="J5" s="2">
        <f>VLOOKUP($A$5,绩效考核基础数据表!$F:$Q,COLUMN(J2),0)</f>
        <v>82.5</v>
      </c>
      <c r="K5" s="2">
        <f>VLOOKUP($A$5,绩效考核基础数据表!$F:$Q,COLUMN(K2),0)</f>
        <v>86.1</v>
      </c>
      <c r="L5" s="2">
        <f>VLOOKUP($A$5,绩效考核基础数据表!$F:$Q,COLUMN(L2),0)</f>
        <v>82.29</v>
      </c>
      <c r="M5" s="2" t="e">
        <f>VLOOKUP($A$5,绩效考核基础数据表!$F:$Q,COLUMN(M2),0)</f>
        <v>#REF!</v>
      </c>
      <c r="N5" s="2" t="e">
        <f>VLOOKUP($A$5,绩效考核基础数据表!$F:$Q,COLUMN(N2),0)</f>
        <v>#REF!</v>
      </c>
      <c r="O5" s="2" t="e">
        <f>VLOOKUP($A$5,绩效考核基础数据表!$F:$Q,COLUMN(O2),0)</f>
        <v>#REF!</v>
      </c>
      <c r="P5" s="2" t="e">
        <f>VLOOKUP($A$5,绩效考核基础数据表!$F:$Q,COLUMN(P2),0)</f>
        <v>#REF!</v>
      </c>
      <c r="Q5" s="2" t="e">
        <f>VLOOKUP($A$5,绩效考核基础数据表!$F:$Q,COLUMN(Q2),0)</f>
        <v>#REF!</v>
      </c>
      <c r="R5" s="2" t="e">
        <f>VLOOKUP($A$5,绩效考核基础数据表!$F:$Q,COLUMN(R2),0)</f>
        <v>#REF!</v>
      </c>
      <c r="S5" s="2" t="e">
        <f>VLOOKUP($A$5,绩效考核基础数据表!$F:$Q,COLUMN(S2),0)</f>
        <v>#REF!</v>
      </c>
      <c r="T5" s="2" t="e">
        <f>VLOOKUP($A$5,绩效考核基础数据表!$F:$Q,COLUMN(T2),0)</f>
        <v>#REF!</v>
      </c>
      <c r="U5" s="2" t="e">
        <f>VLOOKUP($A$5,绩效考核基础数据表!$F:$Q,COLUMN(U2),0)</f>
        <v>#REF!</v>
      </c>
      <c r="V5" s="2" t="e">
        <f>VLOOKUP($A$5,绩效考核基础数据表!$F:$Q,COLUMN(V2),0)</f>
        <v>#REF!</v>
      </c>
    </row>
    <row r="6" spans="1:22" ht="23.25" customHeight="1" x14ac:dyDescent="0.15">
      <c r="A6" s="3" t="str">
        <f>绩效考核基础数据表!F22</f>
        <v>排名</v>
      </c>
      <c r="B6" s="4">
        <f>VLOOKUP($A$6,绩效考核基础数据表!$F:$Q,COLUMN(B3),0)</f>
        <v>2</v>
      </c>
      <c r="C6" s="4">
        <f>VLOOKUP($A$6,绩效考核基础数据表!$F:$Q,COLUMN(C3),0)</f>
        <v>7</v>
      </c>
      <c r="D6" s="4">
        <f>VLOOKUP($A$6,绩效考核基础数据表!$F:$Q,COLUMN(D3),0)</f>
        <v>9</v>
      </c>
      <c r="E6" s="4">
        <f>VLOOKUP($A$6,绩效考核基础数据表!$F:$Q,COLUMN(E3),0)</f>
        <v>3</v>
      </c>
      <c r="F6" s="4">
        <f>VLOOKUP($A$6,绩效考核基础数据表!$F:$Q,COLUMN(F3),0)</f>
        <v>7</v>
      </c>
      <c r="G6" s="4">
        <f>VLOOKUP($A$6,绩效考核基础数据表!$F:$Q,COLUMN(G3),0)</f>
        <v>1</v>
      </c>
      <c r="H6" s="4">
        <f>VLOOKUP($A$6,绩效考核基础数据表!$F:$Q,COLUMN(H3),0)</f>
        <v>4</v>
      </c>
      <c r="I6" s="4">
        <f>VLOOKUP($A$6,绩效考核基础数据表!$F:$Q,COLUMN(I3),0)</f>
        <v>10</v>
      </c>
      <c r="J6" s="4">
        <f>VLOOKUP($A$6,绩效考核基础数据表!$F:$Q,COLUMN(J3),0)</f>
        <v>6</v>
      </c>
      <c r="K6" s="4">
        <f>VLOOKUP($A$6,绩效考核基础数据表!$F:$Q,COLUMN(K3),0)</f>
        <v>5</v>
      </c>
      <c r="L6" s="4">
        <f>VLOOKUP($A$6,绩效考核基础数据表!$F:$Q,COLUMN(L3),0)</f>
        <v>0</v>
      </c>
      <c r="M6" s="4" t="e">
        <f>VLOOKUP($A$6,绩效考核基础数据表!$F:$Q,COLUMN(M3),0)</f>
        <v>#REF!</v>
      </c>
      <c r="N6" s="4" t="e">
        <f>VLOOKUP($A$6,绩效考核基础数据表!$F:$Q,COLUMN(N3),0)</f>
        <v>#REF!</v>
      </c>
      <c r="O6" s="4" t="e">
        <f>VLOOKUP($A$6,绩效考核基础数据表!$F:$Q,COLUMN(O3),0)</f>
        <v>#REF!</v>
      </c>
      <c r="P6" s="4" t="e">
        <f>VLOOKUP($A$6,绩效考核基础数据表!$F:$Q,COLUMN(P3),0)</f>
        <v>#REF!</v>
      </c>
      <c r="Q6" s="4" t="e">
        <f>VLOOKUP($A$6,绩效考核基础数据表!$F:$Q,COLUMN(Q3),0)</f>
        <v>#REF!</v>
      </c>
      <c r="R6" s="4" t="e">
        <f>VLOOKUP($A$6,绩效考核基础数据表!$F:$Q,COLUMN(R3),0)</f>
        <v>#REF!</v>
      </c>
      <c r="S6" s="4" t="e">
        <f>VLOOKUP($A$6,绩效考核基础数据表!$F:$Q,COLUMN(S3),0)</f>
        <v>#REF!</v>
      </c>
      <c r="T6" s="4" t="e">
        <f>VLOOKUP($A$6,绩效考核基础数据表!$F:$Q,COLUMN(T3),0)</f>
        <v>#REF!</v>
      </c>
      <c r="U6" s="4" t="e">
        <f>VLOOKUP($A$6,绩效考核基础数据表!$F:$Q,COLUMN(U3),0)</f>
        <v>#REF!</v>
      </c>
      <c r="V6" s="4" t="e">
        <f>VLOOKUP($A$6,绩效考核基础数据表!$F:$Q,COLUMN(V3),0)</f>
        <v>#REF!</v>
      </c>
    </row>
    <row r="7" spans="1:22" ht="23.25" customHeight="1" x14ac:dyDescent="0.15">
      <c r="A7" s="5" t="str">
        <f>绩效考核基础数据表!F23</f>
        <v>等级</v>
      </c>
      <c r="B7" s="6" t="str">
        <f>VLOOKUP($A$7,绩效考核基础数据表!$F:$Q,COLUMN(B4),0)</f>
        <v>A</v>
      </c>
      <c r="C7" s="6" t="str">
        <f>VLOOKUP($A$7,绩效考核基础数据表!$F:$Q,COLUMN(C4),0)</f>
        <v>C</v>
      </c>
      <c r="D7" s="6" t="str">
        <f>VLOOKUP($A$7,绩效考核基础数据表!$F:$Q,COLUMN(D4),0)</f>
        <v>D</v>
      </c>
      <c r="E7" s="6" t="str">
        <f>VLOOKUP($A$7,绩效考核基础数据表!$F:$Q,COLUMN(E4),0)</f>
        <v>B</v>
      </c>
      <c r="F7" s="6" t="str">
        <f>VLOOKUP($A$7,绩效考核基础数据表!$F:$Q,COLUMN(F4),0)</f>
        <v>C</v>
      </c>
      <c r="G7" s="6" t="str">
        <f>VLOOKUP($A$7,绩效考核基础数据表!$F:$Q,COLUMN(G4),0)</f>
        <v>A</v>
      </c>
      <c r="H7" s="6" t="str">
        <f>VLOOKUP($A$7,绩效考核基础数据表!$F:$Q,COLUMN(H4),0)</f>
        <v>B</v>
      </c>
      <c r="I7" s="6" t="str">
        <f>VLOOKUP($A$7,绩效考核基础数据表!$F:$Q,COLUMN(I4),0)</f>
        <v>D</v>
      </c>
      <c r="J7" s="6" t="str">
        <f>VLOOKUP($A$7,绩效考核基础数据表!$F:$Q,COLUMN(J4),0)</f>
        <v>B</v>
      </c>
      <c r="K7" s="6" t="str">
        <f>VLOOKUP($A$7,绩效考核基础数据表!$F:$Q,COLUMN(K4),0)</f>
        <v>B</v>
      </c>
      <c r="L7" s="6" t="str">
        <f>VLOOKUP($A$7,绩效考核基础数据表!$F:$Q,COLUMN(L4),0)</f>
        <v>B</v>
      </c>
      <c r="M7" s="6" t="e">
        <f>VLOOKUP($A$7,绩效考核基础数据表!$F:$Q,COLUMN(M4),0)</f>
        <v>#REF!</v>
      </c>
      <c r="N7" s="6" t="e">
        <f>VLOOKUP($A$7,绩效考核基础数据表!$F:$Q,COLUMN(N4),0)</f>
        <v>#REF!</v>
      </c>
      <c r="O7" s="6" t="e">
        <f>VLOOKUP($A$7,绩效考核基础数据表!$F:$Q,COLUMN(O4),0)</f>
        <v>#REF!</v>
      </c>
      <c r="P7" s="6" t="e">
        <f>VLOOKUP($A$7,绩效考核基础数据表!$F:$Q,COLUMN(P4),0)</f>
        <v>#REF!</v>
      </c>
      <c r="Q7" s="6" t="e">
        <f>VLOOKUP($A$7,绩效考核基础数据表!$F:$Q,COLUMN(Q4),0)</f>
        <v>#REF!</v>
      </c>
      <c r="R7" s="6" t="e">
        <f>VLOOKUP($A$7,绩效考核基础数据表!$F:$Q,COLUMN(R4),0)</f>
        <v>#REF!</v>
      </c>
      <c r="S7" s="6" t="e">
        <f>VLOOKUP($A$7,绩效考核基础数据表!$F:$Q,COLUMN(S4),0)</f>
        <v>#REF!</v>
      </c>
      <c r="T7" s="6" t="e">
        <f>VLOOKUP($A$7,绩效考核基础数据表!$F:$Q,COLUMN(T4),0)</f>
        <v>#REF!</v>
      </c>
      <c r="U7" s="6" t="e">
        <f>VLOOKUP($A$7,绩效考核基础数据表!$F:$Q,COLUMN(U4),0)</f>
        <v>#REF!</v>
      </c>
      <c r="V7" s="6" t="e">
        <f>VLOOKUP($A$7,绩效考核基础数据表!$F:$Q,COLUMN(V4),0)</f>
        <v>#REF!</v>
      </c>
    </row>
    <row r="8" spans="1:22" ht="24.75" customHeight="1" x14ac:dyDescent="0.15">
      <c r="A8" t="s">
        <v>110</v>
      </c>
      <c r="B8" s="7">
        <f>(B5-绩效考核基础数据表!$Q$21)/绩效考核基础数据表!$Q$21</f>
        <v>0.12528861344027206</v>
      </c>
      <c r="C8" s="7">
        <f>(C5-绩效考核基础数据表!$Q$21)/绩效考核基础数据表!$Q$21</f>
        <v>-5.2132701421801021E-2</v>
      </c>
      <c r="D8" s="7">
        <f>(D5-绩效考核基础数据表!$Q$21)/绩效考核基础数据表!$Q$21</f>
        <v>-0.15542593267711757</v>
      </c>
      <c r="E8" s="7">
        <f>(E5-绩效考核基础数据表!$Q$21)/绩效考核基础数据表!$Q$21</f>
        <v>6.452788917243879E-2</v>
      </c>
      <c r="F8" s="7">
        <f>(F5-绩效考核基础数据表!$Q$21)/绩效考核基础数据表!$Q$21</f>
        <v>-5.2132701421801021E-2</v>
      </c>
      <c r="G8" s="7">
        <f>(G5-绩效考核基础数据表!$Q$21)/绩效考核基础数据表!$Q$21</f>
        <v>0.16660590594239874</v>
      </c>
      <c r="H8" s="7">
        <f>(H5-绩效考核基础数据表!$Q$21)/绩效考核基础数据表!$Q$21</f>
        <v>5.2375744318872132E-2</v>
      </c>
      <c r="I8" s="7">
        <f>(I5-绩效考核基础数据表!$Q$21)/绩效考核基础数据表!$Q$21</f>
        <v>-0.19795843966460086</v>
      </c>
      <c r="J8" s="7">
        <f>(J5-绩效考核基础数据表!$Q$21)/绩效考核基础数据表!$Q$21</f>
        <v>2.5519504192489215E-3</v>
      </c>
      <c r="K8" s="7">
        <f>(K5-绩效考核基础数据表!$Q$21)/绩效考核基础数据表!$Q$21</f>
        <v>4.6299671892088806E-2</v>
      </c>
      <c r="L8" s="7">
        <f>(L5-绩效考核基础数据表!$Q$21)/绩效考核基础数据表!$Q$21</f>
        <v>0</v>
      </c>
      <c r="M8" s="7" t="e">
        <f>(M5-绩效考核基础数据表!$Q$21)/绩效考核基础数据表!$Q$21</f>
        <v>#REF!</v>
      </c>
      <c r="N8" s="7" t="e">
        <f>(N5-绩效考核基础数据表!$Q$21)/绩效考核基础数据表!$Q$21</f>
        <v>#REF!</v>
      </c>
      <c r="O8" s="7" t="e">
        <f>(O5-绩效考核基础数据表!$Q$21)/绩效考核基础数据表!$Q$21</f>
        <v>#REF!</v>
      </c>
      <c r="P8" s="7" t="e">
        <f>(P5-绩效考核基础数据表!$Q$21)/绩效考核基础数据表!$Q$21</f>
        <v>#REF!</v>
      </c>
      <c r="Q8" s="7" t="e">
        <f>(Q5-绩效考核基础数据表!$Q$21)/绩效考核基础数据表!$Q$21</f>
        <v>#REF!</v>
      </c>
      <c r="R8" s="7" t="e">
        <f>(R5-绩效考核基础数据表!$Q$21)/绩效考核基础数据表!$Q$21</f>
        <v>#REF!</v>
      </c>
      <c r="S8" s="7" t="e">
        <f>(S5-绩效考核基础数据表!$Q$21)/绩效考核基础数据表!$Q$21</f>
        <v>#REF!</v>
      </c>
      <c r="T8" s="7" t="e">
        <f>(T5-绩效考核基础数据表!$Q$21)/绩效考核基础数据表!$Q$21</f>
        <v>#REF!</v>
      </c>
      <c r="U8" s="7" t="e">
        <f>(U5-绩效考核基础数据表!$Q$21)/绩效考核基础数据表!$Q$21</f>
        <v>#REF!</v>
      </c>
      <c r="V8" s="7" t="e">
        <f>(V5-绩效考核基础数据表!$Q$21)/绩效考核基础数据表!$Q$21</f>
        <v>#REF!</v>
      </c>
    </row>
    <row r="26" spans="1:2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26.25" customHeight="1" x14ac:dyDescent="0.15">
      <c r="A27" s="9" t="s">
        <v>111</v>
      </c>
      <c r="B27" s="10" t="s">
        <v>112</v>
      </c>
      <c r="C27" s="11" t="str">
        <f t="array" ref="C27">INDEX(绩效考核基础数据表!$6:$6,SMALL(IF((绩效考核基础数据表!$G$21:$P$21&gt;=绩效考核基础数据表!$Q$21),COLUMN(绩效考核基础数据表!$G:$P),256),COLUMN(A1)))&amp;""</f>
        <v>美人鱼1</v>
      </c>
      <c r="D27" s="11" t="str">
        <f t="array" ref="D27">INDEX(绩效考核基础数据表!$6:$6,SMALL(IF((绩效考核基础数据表!$G$21:$P$21&gt;=绩效考核基础数据表!$Q$21),COLUMN(绩效考核基础数据表!$G:$P),256),COLUMN(B1)))&amp;""</f>
        <v>美人鱼4</v>
      </c>
      <c r="E27" s="11" t="str">
        <f t="array" ref="E27">INDEX(绩效考核基础数据表!$6:$6,SMALL(IF((绩效考核基础数据表!$G$21:$P$21&gt;=绩效考核基础数据表!$Q$21),COLUMN(绩效考核基础数据表!$G:$P),256),COLUMN(C1)))&amp;""</f>
        <v>美人鱼6</v>
      </c>
      <c r="F27" s="11" t="str">
        <f t="array" ref="F27">INDEX(绩效考核基础数据表!$6:$6,SMALL(IF((绩效考核基础数据表!$G$21:$P$21&gt;=绩效考核基础数据表!$Q$21),COLUMN(绩效考核基础数据表!$G:$P),256),COLUMN(D1)))&amp;""</f>
        <v>美人鱼7</v>
      </c>
      <c r="G27" s="11" t="str">
        <f t="array" ref="G27">INDEX(绩效考核基础数据表!$6:$6,SMALL(IF((绩效考核基础数据表!$G$21:$P$21&gt;=绩效考核基础数据表!$Q$21),COLUMN(绩效考核基础数据表!$G:$P),256),COLUMN(E1)))&amp;""</f>
        <v>美人鱼9</v>
      </c>
      <c r="H27" s="11" t="str">
        <f t="array" ref="H27">INDEX(绩效考核基础数据表!$6:$6,SMALL(IF((绩效考核基础数据表!$G$21:$P$21&gt;=绩效考核基础数据表!$Q$21),COLUMN(绩效考核基础数据表!$G:$P),256),COLUMN(F1)))&amp;""</f>
        <v>美人鱼10</v>
      </c>
      <c r="I27" s="11" t="str">
        <f t="array" ref="I27">INDEX(绩效考核基础数据表!$6:$6,SMALL(IF((绩效考核基础数据表!$G$21:$P$21&gt;=绩效考核基础数据表!$Q$21),COLUMN(绩效考核基础数据表!$G:$P),256),COLUMN(G1)))&amp;""</f>
        <v/>
      </c>
      <c r="J27" s="11" t="str">
        <f t="array" ref="J27">INDEX(绩效考核基础数据表!$6:$6,SMALL(IF((绩效考核基础数据表!$G$21:$P$21&gt;=绩效考核基础数据表!$Q$21),COLUMN(绩效考核基础数据表!$G:$P),256),COLUMN(H1)))&amp;""</f>
        <v/>
      </c>
      <c r="K27" s="11" t="str">
        <f t="array" ref="K27">INDEX(绩效考核基础数据表!$6:$6,SMALL(IF((绩效考核基础数据表!$G$21:$P$21&gt;=绩效考核基础数据表!$Q$21),COLUMN(绩效考核基础数据表!$G:$P),256),COLUMN(I1)))&amp;""</f>
        <v/>
      </c>
      <c r="L27" s="11" t="str">
        <f t="array" ref="L27">INDEX(绩效考核基础数据表!$6:$6,SMALL(IF((绩效考核基础数据表!$G$21:$P$21&gt;=绩效考核基础数据表!$Q$21),COLUMN(绩效考核基础数据表!$G:$P),256),COLUMN(J1)))&amp;""</f>
        <v/>
      </c>
      <c r="M27" s="11" t="e">
        <f t="array" ref="M27">INDEX(绩效考核基础数据表!$6:$6,SMALL(IF((绩效考核基础数据表!$G$21:$P$21&gt;=绩效考核基础数据表!$Q$21),COLUMN(绩效考核基础数据表!$G:$P),256),COLUMN(K1)))&amp;""</f>
        <v>#NUM!</v>
      </c>
      <c r="N27" s="11" t="e">
        <f t="array" ref="N27">INDEX(绩效考核基础数据表!$6:$6,SMALL(IF((绩效考核基础数据表!$G$21:$P$21&gt;=绩效考核基础数据表!$Q$21),COLUMN(绩效考核基础数据表!$G:$P),256),COLUMN(L1)))&amp;""</f>
        <v>#NUM!</v>
      </c>
      <c r="O27" s="11" t="e">
        <f t="array" ref="O27">INDEX(绩效考核基础数据表!$6:$6,SMALL(IF((绩效考核基础数据表!$G$21:$P$21&gt;=绩效考核基础数据表!$Q$21),COLUMN(绩效考核基础数据表!$G:$P),256),COLUMN(M1)))&amp;""</f>
        <v>#NUM!</v>
      </c>
      <c r="P27" s="11" t="e">
        <f t="array" ref="P27">INDEX(绩效考核基础数据表!$6:$6,SMALL(IF((绩效考核基础数据表!$G$21:$P$21&gt;=绩效考核基础数据表!$Q$21),COLUMN(绩效考核基础数据表!$G:$P),256),COLUMN(N1)))&amp;""</f>
        <v>#NUM!</v>
      </c>
      <c r="Q27" s="11" t="e">
        <f t="array" ref="Q27">INDEX(绩效考核基础数据表!$6:$6,SMALL(IF((绩效考核基础数据表!$G$21:$P$21&gt;=绩效考核基础数据表!$Q$21),COLUMN(绩效考核基础数据表!$G:$P),256),COLUMN(O1)))&amp;""</f>
        <v>#NUM!</v>
      </c>
      <c r="R27" s="11" t="e">
        <f t="array" ref="R27">INDEX(绩效考核基础数据表!$6:$6,SMALL(IF((绩效考核基础数据表!$G$21:$P$21&gt;=绩效考核基础数据表!$Q$21),COLUMN(绩效考核基础数据表!$G:$P),256),COLUMN(P1)))&amp;""</f>
        <v>#NUM!</v>
      </c>
      <c r="S27" s="11" t="e">
        <f t="array" ref="S27">INDEX(绩效考核基础数据表!$6:$6,SMALL(IF((绩效考核基础数据表!$G$21:$P$21&gt;=绩效考核基础数据表!$Q$21),COLUMN(绩效考核基础数据表!$G:$P),256),COLUMN(Q1)))&amp;""</f>
        <v>#NUM!</v>
      </c>
      <c r="T27" s="11" t="e">
        <f t="array" ref="T27">INDEX(绩效考核基础数据表!$6:$6,SMALL(IF((绩效考核基础数据表!$G$21:$P$21&gt;=绩效考核基础数据表!$Q$21),COLUMN(绩效考核基础数据表!$G:$P),256),COLUMN(R1)))&amp;""</f>
        <v>#NUM!</v>
      </c>
      <c r="U27" s="11" t="e">
        <f t="array" ref="U27">INDEX(绩效考核基础数据表!$6:$6,SMALL(IF((绩效考核基础数据表!$G$21:$P$21&gt;=绩效考核基础数据表!$Q$21),COLUMN(绩效考核基础数据表!$G:$P),256),COLUMN(S1)))&amp;""</f>
        <v>#NUM!</v>
      </c>
      <c r="V27" s="11" t="e">
        <f t="array" ref="V27">INDEX(绩效考核基础数据表!$6:$6,SMALL(IF((绩效考核基础数据表!$G$21:$P$21&gt;=绩效考核基础数据表!$Q$21),COLUMN(绩效考核基础数据表!$G:$P),256),COLUMN(T1)))&amp;""</f>
        <v>#NUM!</v>
      </c>
    </row>
    <row r="28" spans="1:22" ht="28.5" customHeight="1" x14ac:dyDescent="0.15">
      <c r="A28" s="12">
        <f>SUMPRODUCT(N(绩效考核基础数据表!$G$21:$P$21&gt;=绩效考核基础数据表!$Q$21))</f>
        <v>6</v>
      </c>
      <c r="B28" s="13" t="s">
        <v>103</v>
      </c>
      <c r="C28" s="13">
        <f>INDEX(绩效考核基础数据表!$21:$21,MATCH(C27,绩效考核基础数据表!$6:$6,0))</f>
        <v>92.6</v>
      </c>
      <c r="D28" s="13">
        <f>INDEX(绩效考核基础数据表!$21:$21,MATCH(D27,绩效考核基础数据表!$6:$6,0))</f>
        <v>87.6</v>
      </c>
      <c r="E28" s="13">
        <f>INDEX(绩效考核基础数据表!$21:$21,MATCH(E27,绩效考核基础数据表!$6:$6,0))</f>
        <v>96</v>
      </c>
      <c r="F28" s="13">
        <f>INDEX(绩效考核基础数据表!$21:$21,MATCH(F27,绩效考核基础数据表!$6:$6,0))</f>
        <v>86.6</v>
      </c>
      <c r="G28" s="13">
        <f>INDEX(绩效考核基础数据表!$21:$21,MATCH(G27,绩效考核基础数据表!$6:$6,0))</f>
        <v>82.5</v>
      </c>
      <c r="H28" s="13">
        <f>INDEX(绩效考核基础数据表!$21:$21,MATCH(H27,绩效考核基础数据表!$6:$6,0))</f>
        <v>86.1</v>
      </c>
      <c r="I28" s="13" t="e">
        <f>INDEX(绩效考核基础数据表!$21:$21,MATCH(I27,绩效考核基础数据表!$6:$6,0))</f>
        <v>#N/A</v>
      </c>
      <c r="J28" s="13" t="e">
        <f>INDEX(绩效考核基础数据表!$21:$21,MATCH(J27,绩效考核基础数据表!$6:$6,0))</f>
        <v>#N/A</v>
      </c>
      <c r="K28" s="13" t="e">
        <f>INDEX(绩效考核基础数据表!$21:$21,MATCH(K27,绩效考核基础数据表!$6:$6,0))</f>
        <v>#N/A</v>
      </c>
      <c r="L28" s="13" t="e">
        <f>INDEX(绩效考核基础数据表!$21:$21,MATCH(L27,绩效考核基础数据表!$6:$6,0))</f>
        <v>#N/A</v>
      </c>
      <c r="M28" s="13" t="e">
        <f>INDEX(绩效考核基础数据表!$21:$21,MATCH(M27,绩效考核基础数据表!$6:$6,0))</f>
        <v>#NUM!</v>
      </c>
      <c r="N28" s="13" t="e">
        <f>INDEX(绩效考核基础数据表!$21:$21,MATCH(N27,绩效考核基础数据表!$6:$6,0))</f>
        <v>#NUM!</v>
      </c>
      <c r="O28" s="13" t="e">
        <f>INDEX(绩效考核基础数据表!$21:$21,MATCH(O27,绩效考核基础数据表!$6:$6,0))</f>
        <v>#NUM!</v>
      </c>
      <c r="P28" s="13" t="e">
        <f>INDEX(绩效考核基础数据表!$21:$21,MATCH(P27,绩效考核基础数据表!$6:$6,0))</f>
        <v>#NUM!</v>
      </c>
      <c r="Q28" s="13" t="e">
        <f>INDEX(绩效考核基础数据表!$21:$21,MATCH(Q27,绩效考核基础数据表!$6:$6,0))</f>
        <v>#NUM!</v>
      </c>
      <c r="R28" s="13" t="e">
        <f>INDEX(绩效考核基础数据表!$21:$21,MATCH(R27,绩效考核基础数据表!$6:$6,0))</f>
        <v>#NUM!</v>
      </c>
      <c r="S28" s="13" t="e">
        <f>INDEX(绩效考核基础数据表!$21:$21,MATCH(S27,绩效考核基础数据表!$6:$6,0))</f>
        <v>#NUM!</v>
      </c>
      <c r="T28" s="13" t="e">
        <f>INDEX(绩效考核基础数据表!$21:$21,MATCH(T27,绩效考核基础数据表!$6:$6,0))</f>
        <v>#NUM!</v>
      </c>
      <c r="U28" s="13" t="e">
        <f>INDEX(绩效考核基础数据表!$21:$21,MATCH(U27,绩效考核基础数据表!$6:$6,0))</f>
        <v>#NUM!</v>
      </c>
      <c r="V28" s="13" t="e">
        <f>INDEX(绩效考核基础数据表!$21:$21,MATCH(V27,绩效考核基础数据表!$6:$6,0))</f>
        <v>#NUM!</v>
      </c>
    </row>
    <row r="29" spans="1:22" ht="21" customHeight="1" x14ac:dyDescent="0.15">
      <c r="A29" s="14" t="s">
        <v>104</v>
      </c>
      <c r="B29" s="15" t="s">
        <v>79</v>
      </c>
      <c r="C29" s="15">
        <f>INDEX(绩效考核基础数据表!$22:$22,MATCH(C27,绩效考核基础数据表!$6:$6,0))</f>
        <v>2</v>
      </c>
      <c r="D29" s="15">
        <f>INDEX(绩效考核基础数据表!$22:$22,MATCH(D27,绩效考核基础数据表!$6:$6,0))</f>
        <v>3</v>
      </c>
      <c r="E29" s="15">
        <f>INDEX(绩效考核基础数据表!$22:$22,MATCH(E27,绩效考核基础数据表!$6:$6,0))</f>
        <v>1</v>
      </c>
      <c r="F29" s="15">
        <f>INDEX(绩效考核基础数据表!$22:$22,MATCH(F27,绩效考核基础数据表!$6:$6,0))</f>
        <v>4</v>
      </c>
      <c r="G29" s="15">
        <f>INDEX(绩效考核基础数据表!$22:$22,MATCH(G27,绩效考核基础数据表!$6:$6,0))</f>
        <v>6</v>
      </c>
      <c r="H29" s="15">
        <f>INDEX(绩效考核基础数据表!$22:$22,MATCH(H27,绩效考核基础数据表!$6:$6,0))</f>
        <v>5</v>
      </c>
      <c r="I29" s="15" t="e">
        <f>INDEX(绩效考核基础数据表!$22:$22,MATCH(I27,绩效考核基础数据表!$6:$6,0))</f>
        <v>#N/A</v>
      </c>
      <c r="J29" s="15" t="e">
        <f>INDEX(绩效考核基础数据表!$22:$22,MATCH(J27,绩效考核基础数据表!$6:$6,0))</f>
        <v>#N/A</v>
      </c>
      <c r="K29" s="15" t="e">
        <f>INDEX(绩效考核基础数据表!$22:$22,MATCH(K27,绩效考核基础数据表!$6:$6,0))</f>
        <v>#N/A</v>
      </c>
      <c r="L29" s="15" t="e">
        <f>INDEX(绩效考核基础数据表!$22:$22,MATCH(L27,绩效考核基础数据表!$6:$6,0))</f>
        <v>#N/A</v>
      </c>
      <c r="M29" s="15" t="e">
        <f>INDEX(绩效考核基础数据表!$22:$22,MATCH(M27,绩效考核基础数据表!$6:$6,0))</f>
        <v>#NUM!</v>
      </c>
      <c r="N29" s="15" t="e">
        <f>INDEX(绩效考核基础数据表!$22:$22,MATCH(N27,绩效考核基础数据表!$6:$6,0))</f>
        <v>#NUM!</v>
      </c>
      <c r="O29" s="15" t="e">
        <f>INDEX(绩效考核基础数据表!$22:$22,MATCH(O27,绩效考核基础数据表!$6:$6,0))</f>
        <v>#NUM!</v>
      </c>
      <c r="P29" s="15" t="e">
        <f>INDEX(绩效考核基础数据表!$22:$22,MATCH(P27,绩效考核基础数据表!$6:$6,0))</f>
        <v>#NUM!</v>
      </c>
      <c r="Q29" s="15" t="e">
        <f>INDEX(绩效考核基础数据表!$22:$22,MATCH(Q27,绩效考核基础数据表!$6:$6,0))</f>
        <v>#NUM!</v>
      </c>
      <c r="R29" s="15" t="e">
        <f>INDEX(绩效考核基础数据表!$22:$22,MATCH(R27,绩效考核基础数据表!$6:$6,0))</f>
        <v>#NUM!</v>
      </c>
      <c r="S29" s="15" t="e">
        <f>INDEX(绩效考核基础数据表!$22:$22,MATCH(S27,绩效考核基础数据表!$6:$6,0))</f>
        <v>#NUM!</v>
      </c>
      <c r="T29" s="15" t="e">
        <f>INDEX(绩效考核基础数据表!$22:$22,MATCH(T27,绩效考核基础数据表!$6:$6,0))</f>
        <v>#NUM!</v>
      </c>
      <c r="U29" s="15" t="e">
        <f>INDEX(绩效考核基础数据表!$22:$22,MATCH(U27,绩效考核基础数据表!$6:$6,0))</f>
        <v>#NUM!</v>
      </c>
      <c r="V29" s="15" t="e">
        <f>INDEX(绩效考核基础数据表!$22:$22,MATCH(V27,绩效考核基础数据表!$6:$6,0))</f>
        <v>#NUM!</v>
      </c>
    </row>
    <row r="30" spans="1:22" ht="21" customHeight="1" x14ac:dyDescent="0.15">
      <c r="A30" s="181">
        <f>A28/COUNTA(绩效考核基础数据表!$G$21:$P$21)</f>
        <v>0.6</v>
      </c>
      <c r="B30" s="13" t="s">
        <v>62</v>
      </c>
      <c r="C30" s="16" t="str">
        <f>INDEX(绩效考核基础数据表!$23:$23,MATCH(C27,绩效考核基础数据表!$6:$6,0))</f>
        <v>A</v>
      </c>
      <c r="D30" s="16" t="str">
        <f>INDEX(绩效考核基础数据表!$23:$23,MATCH(D27,绩效考核基础数据表!$6:$6,0))</f>
        <v>B</v>
      </c>
      <c r="E30" s="16" t="str">
        <f>INDEX(绩效考核基础数据表!$23:$23,MATCH(E27,绩效考核基础数据表!$6:$6,0))</f>
        <v>A</v>
      </c>
      <c r="F30" s="16" t="str">
        <f>INDEX(绩效考核基础数据表!$23:$23,MATCH(F27,绩效考核基础数据表!$6:$6,0))</f>
        <v>B</v>
      </c>
      <c r="G30" s="16" t="str">
        <f>INDEX(绩效考核基础数据表!$23:$23,MATCH(G27,绩效考核基础数据表!$6:$6,0))</f>
        <v>B</v>
      </c>
      <c r="H30" s="16" t="str">
        <f>INDEX(绩效考核基础数据表!$23:$23,MATCH(H27,绩效考核基础数据表!$6:$6,0))</f>
        <v>B</v>
      </c>
      <c r="I30" s="16" t="e">
        <f>INDEX(绩效考核基础数据表!$23:$23,MATCH(I27,绩效考核基础数据表!$6:$6,0))</f>
        <v>#N/A</v>
      </c>
      <c r="J30" s="16" t="e">
        <f>INDEX(绩效考核基础数据表!$23:$23,MATCH(J27,绩效考核基础数据表!$6:$6,0))</f>
        <v>#N/A</v>
      </c>
      <c r="K30" s="16" t="e">
        <f>INDEX(绩效考核基础数据表!$23:$23,MATCH(K27,绩效考核基础数据表!$6:$6,0))</f>
        <v>#N/A</v>
      </c>
      <c r="L30" s="16" t="e">
        <f>INDEX(绩效考核基础数据表!$23:$23,MATCH(L27,绩效考核基础数据表!$6:$6,0))</f>
        <v>#N/A</v>
      </c>
      <c r="M30" s="16" t="e">
        <f>INDEX(绩效考核基础数据表!$23:$23,MATCH(M27,绩效考核基础数据表!$6:$6,0))</f>
        <v>#NUM!</v>
      </c>
      <c r="N30" s="16" t="e">
        <f>INDEX(绩效考核基础数据表!$23:$23,MATCH(N27,绩效考核基础数据表!$6:$6,0))</f>
        <v>#NUM!</v>
      </c>
      <c r="O30" s="16" t="e">
        <f>INDEX(绩效考核基础数据表!$23:$23,MATCH(O27,绩效考核基础数据表!$6:$6,0))</f>
        <v>#NUM!</v>
      </c>
      <c r="P30" s="16" t="e">
        <f>INDEX(绩效考核基础数据表!$23:$23,MATCH(P27,绩效考核基础数据表!$6:$6,0))</f>
        <v>#NUM!</v>
      </c>
      <c r="Q30" s="16" t="e">
        <f>INDEX(绩效考核基础数据表!$23:$23,MATCH(Q27,绩效考核基础数据表!$6:$6,0))</f>
        <v>#NUM!</v>
      </c>
      <c r="R30" s="16" t="e">
        <f>INDEX(绩效考核基础数据表!$23:$23,MATCH(R27,绩效考核基础数据表!$6:$6,0))</f>
        <v>#NUM!</v>
      </c>
      <c r="S30" s="16" t="e">
        <f>INDEX(绩效考核基础数据表!$23:$23,MATCH(S27,绩效考核基础数据表!$6:$6,0))</f>
        <v>#NUM!</v>
      </c>
      <c r="T30" s="16" t="e">
        <f>INDEX(绩效考核基础数据表!$23:$23,MATCH(T27,绩效考核基础数据表!$6:$6,0))</f>
        <v>#NUM!</v>
      </c>
      <c r="U30" s="16" t="e">
        <f>INDEX(绩效考核基础数据表!$23:$23,MATCH(U27,绩效考核基础数据表!$6:$6,0))</f>
        <v>#NUM!</v>
      </c>
      <c r="V30" s="16" t="e">
        <f>INDEX(绩效考核基础数据表!$23:$23,MATCH(V27,绩效考核基础数据表!$6:$6,0))</f>
        <v>#NUM!</v>
      </c>
    </row>
    <row r="31" spans="1:22" ht="21" customHeight="1" x14ac:dyDescent="0.15">
      <c r="A31" s="181"/>
      <c r="B31" s="15" t="s">
        <v>105</v>
      </c>
      <c r="C31" s="17">
        <f>(C28-绩效考核基础数据表!$Q$21)/绩效考核基础数据表!$Q$21</f>
        <v>0.12528861344027201</v>
      </c>
      <c r="D31" s="17">
        <f>(D28-绩效考核基础数据表!$Q$21)/绩效考核基础数据表!$Q$21</f>
        <v>6.4527889172438804E-2</v>
      </c>
      <c r="E31" s="17">
        <f>(E28-绩效考核基础数据表!$Q$21)/绩效考核基础数据表!$Q$21</f>
        <v>0.16660590594239899</v>
      </c>
      <c r="F31" s="17">
        <f>(F28-绩效考核基础数据表!$Q$21)/绩效考核基础数据表!$Q$21</f>
        <v>5.2375744318872097E-2</v>
      </c>
      <c r="G31" s="17">
        <f>(G28-绩效考核基础数据表!$Q$21)/绩效考核基础数据表!$Q$21</f>
        <v>2.5519504192489202E-3</v>
      </c>
      <c r="H31" s="17">
        <f>(H28-绩效考核基础数据表!$Q$21)/绩效考核基础数据表!$Q$21</f>
        <v>4.6299671892088799E-2</v>
      </c>
      <c r="I31" s="17" t="e">
        <f>(I28-绩效考核基础数据表!$Q$21)/绩效考核基础数据表!$Q$21</f>
        <v>#N/A</v>
      </c>
      <c r="J31" s="17" t="e">
        <f>(J28-绩效考核基础数据表!$Q$21)/绩效考核基础数据表!$Q$21</f>
        <v>#N/A</v>
      </c>
      <c r="K31" s="17" t="e">
        <f>(K28-绩效考核基础数据表!$Q$21)/绩效考核基础数据表!$Q$21</f>
        <v>#N/A</v>
      </c>
      <c r="L31" s="17" t="e">
        <f>(L28-绩效考核基础数据表!$Q$21)/绩效考核基础数据表!$Q$21</f>
        <v>#N/A</v>
      </c>
      <c r="M31" s="17" t="e">
        <f>(M28-绩效考核基础数据表!$Q$21)/绩效考核基础数据表!$Q$21</f>
        <v>#NUM!</v>
      </c>
      <c r="N31" s="17" t="e">
        <f>(N28-绩效考核基础数据表!$Q$21)/绩效考核基础数据表!$Q$21</f>
        <v>#NUM!</v>
      </c>
      <c r="O31" s="17" t="e">
        <f>(O28-绩效考核基础数据表!$Q$21)/绩效考核基础数据表!$Q$21</f>
        <v>#NUM!</v>
      </c>
      <c r="P31" s="17" t="e">
        <f>(P28-绩效考核基础数据表!$Q$21)/绩效考核基础数据表!$Q$21</f>
        <v>#NUM!</v>
      </c>
      <c r="Q31" s="17" t="e">
        <f>(Q28-绩效考核基础数据表!$Q$21)/绩效考核基础数据表!$Q$21</f>
        <v>#NUM!</v>
      </c>
      <c r="R31" s="17" t="e">
        <f>(R28-绩效考核基础数据表!$Q$21)/绩效考核基础数据表!$Q$21</f>
        <v>#NUM!</v>
      </c>
      <c r="S31" s="17" t="e">
        <f>(S28-绩效考核基础数据表!$Q$21)/绩效考核基础数据表!$Q$21</f>
        <v>#NUM!</v>
      </c>
      <c r="T31" s="17" t="e">
        <f>(T28-绩效考核基础数据表!$Q$21)/绩效考核基础数据表!$Q$21</f>
        <v>#NUM!</v>
      </c>
      <c r="U31" s="17" t="e">
        <f>(U28-绩效考核基础数据表!$Q$21)/绩效考核基础数据表!$Q$21</f>
        <v>#NUM!</v>
      </c>
      <c r="V31" s="17" t="e">
        <f>(V28-绩效考核基础数据表!$Q$21)/绩效考核基础数据表!$Q$21</f>
        <v>#NUM!</v>
      </c>
    </row>
    <row r="32" spans="1:22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5.5" customHeight="1" x14ac:dyDescent="0.15">
      <c r="A33" s="9" t="s">
        <v>113</v>
      </c>
      <c r="B33" s="10" t="s">
        <v>114</v>
      </c>
      <c r="C33" s="11" t="str">
        <f t="array" ref="C33">INDEX(绩效考核基础数据表!$6:$6,SMALL(IF((绩效考核基础数据表!$G$21:$P$21&lt;绩效考核基础数据表!$Q$21),COLUMN(绩效考核基础数据表!$G:$P),256),COLUMN(A7)))&amp;""</f>
        <v>美人鱼2</v>
      </c>
      <c r="D33" s="11" t="str">
        <f t="array" ref="D33">INDEX(绩效考核基础数据表!$6:$6,SMALL(IF((绩效考核基础数据表!$G$21:$P$21&lt;绩效考核基础数据表!$Q$21),COLUMN(绩效考核基础数据表!$G:$P),256),COLUMN(B7)))&amp;""</f>
        <v>美人鱼3</v>
      </c>
      <c r="E33" s="11" t="str">
        <f t="array" ref="E33">INDEX(绩效考核基础数据表!$6:$6,SMALL(IF((绩效考核基础数据表!$G$21:$P$21&lt;绩效考核基础数据表!$Q$21),COLUMN(绩效考核基础数据表!$G:$P),256),COLUMN(C7)))&amp;""</f>
        <v>美人鱼5</v>
      </c>
      <c r="F33" s="11" t="str">
        <f t="array" ref="F33">INDEX(绩效考核基础数据表!$6:$6,SMALL(IF((绩效考核基础数据表!$G$21:$P$21&lt;绩效考核基础数据表!$Q$21),COLUMN(绩效考核基础数据表!$G:$P),256),COLUMN(D7)))&amp;""</f>
        <v>美人鱼8</v>
      </c>
      <c r="G33" s="11" t="str">
        <f t="array" ref="G33">INDEX(绩效考核基础数据表!$6:$6,SMALL(IF((绩效考核基础数据表!$G$21:$P$21&lt;绩效考核基础数据表!$Q$21),COLUMN(绩效考核基础数据表!$G:$P),256),COLUMN(E7)))&amp;""</f>
        <v/>
      </c>
      <c r="H33" s="11" t="str">
        <f t="array" ref="H33">INDEX(绩效考核基础数据表!$6:$6,SMALL(IF((绩效考核基础数据表!$G$21:$P$21&lt;绩效考核基础数据表!$Q$21),COLUMN(绩效考核基础数据表!$G:$P),256),COLUMN(F7)))&amp;""</f>
        <v/>
      </c>
      <c r="I33" s="11" t="str">
        <f t="array" ref="I33">INDEX(绩效考核基础数据表!$6:$6,SMALL(IF((绩效考核基础数据表!$G$21:$P$21&lt;绩效考核基础数据表!$Q$21),COLUMN(绩效考核基础数据表!$G:$P),256),COLUMN(G7)))&amp;""</f>
        <v/>
      </c>
      <c r="J33" s="11" t="str">
        <f t="array" ref="J33">INDEX(绩效考核基础数据表!$6:$6,SMALL(IF((绩效考核基础数据表!$G$21:$P$21&lt;绩效考核基础数据表!$Q$21),COLUMN(绩效考核基础数据表!$G:$P),256),COLUMN(H7)))&amp;""</f>
        <v/>
      </c>
      <c r="K33" s="11" t="str">
        <f t="array" ref="K33">INDEX(绩效考核基础数据表!$6:$6,SMALL(IF((绩效考核基础数据表!$G$21:$P$21&lt;绩效考核基础数据表!$Q$21),COLUMN(绩效考核基础数据表!$G:$P),256),COLUMN(I7)))&amp;""</f>
        <v/>
      </c>
      <c r="L33" s="11" t="str">
        <f t="array" ref="L33">INDEX(绩效考核基础数据表!$6:$6,SMALL(IF((绩效考核基础数据表!$G$21:$P$21&lt;绩效考核基础数据表!$Q$21),COLUMN(绩效考核基础数据表!$G:$P),256),COLUMN(J7)))&amp;""</f>
        <v/>
      </c>
      <c r="M33" s="11" t="e">
        <f t="array" ref="M33">INDEX(绩效考核基础数据表!$6:$6,SMALL(IF((绩效考核基础数据表!$G$21:$P$21&lt;绩效考核基础数据表!$Q$21),COLUMN(绩效考核基础数据表!$G:$P),256),COLUMN(K7)))&amp;""</f>
        <v>#NUM!</v>
      </c>
      <c r="N33" s="11" t="e">
        <f t="array" ref="N33">INDEX(绩效考核基础数据表!$6:$6,SMALL(IF((绩效考核基础数据表!$G$21:$P$21&lt;绩效考核基础数据表!$Q$21),COLUMN(绩效考核基础数据表!$G:$P),256),COLUMN(L7)))&amp;""</f>
        <v>#NUM!</v>
      </c>
      <c r="O33" s="11" t="e">
        <f t="array" ref="O33">INDEX(绩效考核基础数据表!$6:$6,SMALL(IF((绩效考核基础数据表!$G$21:$P$21&lt;绩效考核基础数据表!$Q$21),COLUMN(绩效考核基础数据表!$G:$P),256),COLUMN(M7)))&amp;""</f>
        <v>#NUM!</v>
      </c>
      <c r="P33" s="11" t="e">
        <f t="array" ref="P33">INDEX(绩效考核基础数据表!$6:$6,SMALL(IF((绩效考核基础数据表!$G$21:$P$21&lt;绩效考核基础数据表!$Q$21),COLUMN(绩效考核基础数据表!$G:$P),256),COLUMN(N7)))&amp;""</f>
        <v>#NUM!</v>
      </c>
      <c r="Q33" s="11" t="e">
        <f t="array" ref="Q33">INDEX(绩效考核基础数据表!$6:$6,SMALL(IF((绩效考核基础数据表!$G$21:$P$21&lt;绩效考核基础数据表!$Q$21),COLUMN(绩效考核基础数据表!$G:$P),256),COLUMN(O7)))&amp;""</f>
        <v>#NUM!</v>
      </c>
      <c r="R33" s="11" t="e">
        <f t="array" ref="R33">INDEX(绩效考核基础数据表!$6:$6,SMALL(IF((绩效考核基础数据表!$G$21:$P$21&lt;绩效考核基础数据表!$Q$21),COLUMN(绩效考核基础数据表!$G:$P),256),COLUMN(P7)))&amp;""</f>
        <v>#NUM!</v>
      </c>
      <c r="S33" s="11" t="e">
        <f t="array" ref="S33">INDEX(绩效考核基础数据表!$6:$6,SMALL(IF((绩效考核基础数据表!$G$21:$P$21&lt;绩效考核基础数据表!$Q$21),COLUMN(绩效考核基础数据表!$G:$P),256),COLUMN(Q7)))&amp;""</f>
        <v>#NUM!</v>
      </c>
      <c r="T33" s="11" t="e">
        <f t="array" ref="T33">INDEX(绩效考核基础数据表!$6:$6,SMALL(IF((绩效考核基础数据表!$G$21:$P$21&lt;绩效考核基础数据表!$Q$21),COLUMN(绩效考核基础数据表!$G:$P),256),COLUMN(R7)))&amp;""</f>
        <v>#NUM!</v>
      </c>
      <c r="U33" s="11" t="e">
        <f t="array" ref="U33">INDEX(绩效考核基础数据表!$6:$6,SMALL(IF((绩效考核基础数据表!$G$21:$P$21&lt;绩效考核基础数据表!$Q$21),COLUMN(绩效考核基础数据表!$G:$P),256),COLUMN(S7)))&amp;""</f>
        <v>#NUM!</v>
      </c>
      <c r="V33" s="11" t="e">
        <f t="array" ref="V33">INDEX(绩效考核基础数据表!$6:$6,SMALL(IF((绩效考核基础数据表!$G$21:$P$21&lt;绩效考核基础数据表!$Q$21),COLUMN(绩效考核基础数据表!$G:$P),256),COLUMN(T7)))&amp;""</f>
        <v>#NUM!</v>
      </c>
    </row>
    <row r="34" spans="1:22" ht="27.75" customHeight="1" x14ac:dyDescent="0.15">
      <c r="A34" s="12">
        <f>SUMPRODUCT(N(绩效考核基础数据表!$G$21:$P$21&lt;绩效考核基础数据表!$Q$21))</f>
        <v>4</v>
      </c>
      <c r="B34" s="13" t="s">
        <v>103</v>
      </c>
      <c r="C34" s="13">
        <f>INDEX(绩效考核基础数据表!$21:$21,MATCH(C33,绩效考核基础数据表!$6:$6,0))</f>
        <v>78</v>
      </c>
      <c r="D34" s="16">
        <f>INDEX(绩效考核基础数据表!$21:$21,MATCH(D33,绩效考核基础数据表!$6:$6,0))</f>
        <v>69.5</v>
      </c>
      <c r="E34" s="16">
        <f>INDEX(绩效考核基础数据表!$21:$21,MATCH(E33,绩效考核基础数据表!$6:$6,0))</f>
        <v>78</v>
      </c>
      <c r="F34" s="16">
        <f>INDEX(绩效考核基础数据表!$21:$21,MATCH(F33,绩效考核基础数据表!$6:$6,0))</f>
        <v>66</v>
      </c>
      <c r="G34" s="16" t="e">
        <f>INDEX(绩效考核基础数据表!$21:$21,MATCH(G33,绩效考核基础数据表!$6:$6,0))</f>
        <v>#N/A</v>
      </c>
      <c r="H34" s="16" t="e">
        <f>INDEX(绩效考核基础数据表!$21:$21,MATCH(H33,绩效考核基础数据表!$6:$6,0))</f>
        <v>#N/A</v>
      </c>
      <c r="I34" s="16" t="e">
        <f>INDEX(绩效考核基础数据表!$21:$21,MATCH(I33,绩效考核基础数据表!$6:$6,0))</f>
        <v>#N/A</v>
      </c>
      <c r="J34" s="16" t="e">
        <f>INDEX(绩效考核基础数据表!$21:$21,MATCH(J33,绩效考核基础数据表!$6:$6,0))</f>
        <v>#N/A</v>
      </c>
      <c r="K34" s="16" t="e">
        <f>INDEX(绩效考核基础数据表!$21:$21,MATCH(K33,绩效考核基础数据表!$6:$6,0))</f>
        <v>#N/A</v>
      </c>
      <c r="L34" s="16" t="e">
        <f>INDEX(绩效考核基础数据表!$21:$21,MATCH(L33,绩效考核基础数据表!$6:$6,0))</f>
        <v>#N/A</v>
      </c>
      <c r="M34" s="16" t="e">
        <f>INDEX(绩效考核基础数据表!$21:$21,MATCH(M33,绩效考核基础数据表!$6:$6,0))</f>
        <v>#NUM!</v>
      </c>
      <c r="N34" s="16" t="e">
        <f>INDEX(绩效考核基础数据表!$21:$21,MATCH(N33,绩效考核基础数据表!$6:$6,0))</f>
        <v>#NUM!</v>
      </c>
      <c r="O34" s="16" t="e">
        <f>INDEX(绩效考核基础数据表!$21:$21,MATCH(O33,绩效考核基础数据表!$6:$6,0))</f>
        <v>#NUM!</v>
      </c>
      <c r="P34" s="16" t="e">
        <f>INDEX(绩效考核基础数据表!$21:$21,MATCH(P33,绩效考核基础数据表!$6:$6,0))</f>
        <v>#NUM!</v>
      </c>
      <c r="Q34" s="16" t="e">
        <f>INDEX(绩效考核基础数据表!$21:$21,MATCH(Q33,绩效考核基础数据表!$6:$6,0))</f>
        <v>#NUM!</v>
      </c>
      <c r="R34" s="16" t="e">
        <f>INDEX(绩效考核基础数据表!$21:$21,MATCH(R33,绩效考核基础数据表!$6:$6,0))</f>
        <v>#NUM!</v>
      </c>
      <c r="S34" s="16" t="e">
        <f>INDEX(绩效考核基础数据表!$21:$21,MATCH(S33,绩效考核基础数据表!$6:$6,0))</f>
        <v>#NUM!</v>
      </c>
      <c r="T34" s="16" t="e">
        <f>INDEX(绩效考核基础数据表!$21:$21,MATCH(T33,绩效考核基础数据表!$6:$6,0))</f>
        <v>#NUM!</v>
      </c>
      <c r="U34" s="16" t="e">
        <f>INDEX(绩效考核基础数据表!$21:$21,MATCH(U33,绩效考核基础数据表!$6:$6,0))</f>
        <v>#NUM!</v>
      </c>
      <c r="V34" s="16" t="e">
        <f>INDEX(绩效考核基础数据表!$21:$21,MATCH(V33,绩效考核基础数据表!$6:$6,0))</f>
        <v>#NUM!</v>
      </c>
    </row>
    <row r="35" spans="1:22" ht="21" customHeight="1" x14ac:dyDescent="0.15">
      <c r="A35" s="14" t="s">
        <v>104</v>
      </c>
      <c r="B35" s="15" t="s">
        <v>79</v>
      </c>
      <c r="C35" s="15">
        <f>INDEX(绩效考核基础数据表!$22:$22,MATCH(C33,绩效考核基础数据表!$6:$6,0))</f>
        <v>7</v>
      </c>
      <c r="D35" s="15">
        <f>INDEX(绩效考核基础数据表!$22:$22,MATCH(D33,绩效考核基础数据表!$6:$6,0))</f>
        <v>9</v>
      </c>
      <c r="E35" s="15">
        <f>INDEX(绩效考核基础数据表!$22:$22,MATCH(E33,绩效考核基础数据表!$6:$6,0))</f>
        <v>7</v>
      </c>
      <c r="F35" s="15">
        <f>INDEX(绩效考核基础数据表!$22:$22,MATCH(F33,绩效考核基础数据表!$6:$6,0))</f>
        <v>10</v>
      </c>
      <c r="G35" s="15" t="e">
        <f>INDEX(绩效考核基础数据表!$22:$22,MATCH(G33,绩效考核基础数据表!$6:$6,0))</f>
        <v>#N/A</v>
      </c>
      <c r="H35" s="15" t="e">
        <f>INDEX(绩效考核基础数据表!$22:$22,MATCH(H33,绩效考核基础数据表!$6:$6,0))</f>
        <v>#N/A</v>
      </c>
      <c r="I35" s="15" t="e">
        <f>INDEX(绩效考核基础数据表!$22:$22,MATCH(I33,绩效考核基础数据表!$6:$6,0))</f>
        <v>#N/A</v>
      </c>
      <c r="J35" s="15" t="e">
        <f>INDEX(绩效考核基础数据表!$22:$22,MATCH(J33,绩效考核基础数据表!$6:$6,0))</f>
        <v>#N/A</v>
      </c>
      <c r="K35" s="15" t="e">
        <f>INDEX(绩效考核基础数据表!$22:$22,MATCH(K33,绩效考核基础数据表!$6:$6,0))</f>
        <v>#N/A</v>
      </c>
      <c r="L35" s="15" t="e">
        <f>INDEX(绩效考核基础数据表!$22:$22,MATCH(L33,绩效考核基础数据表!$6:$6,0))</f>
        <v>#N/A</v>
      </c>
      <c r="M35" s="15" t="e">
        <f>INDEX(绩效考核基础数据表!$22:$22,MATCH(M33,绩效考核基础数据表!$6:$6,0))</f>
        <v>#NUM!</v>
      </c>
      <c r="N35" s="15" t="e">
        <f>INDEX(绩效考核基础数据表!$22:$22,MATCH(N33,绩效考核基础数据表!$6:$6,0))</f>
        <v>#NUM!</v>
      </c>
      <c r="O35" s="15" t="e">
        <f>INDEX(绩效考核基础数据表!$22:$22,MATCH(O33,绩效考核基础数据表!$6:$6,0))</f>
        <v>#NUM!</v>
      </c>
      <c r="P35" s="15" t="e">
        <f>INDEX(绩效考核基础数据表!$22:$22,MATCH(P33,绩效考核基础数据表!$6:$6,0))</f>
        <v>#NUM!</v>
      </c>
      <c r="Q35" s="15" t="e">
        <f>INDEX(绩效考核基础数据表!$22:$22,MATCH(Q33,绩效考核基础数据表!$6:$6,0))</f>
        <v>#NUM!</v>
      </c>
      <c r="R35" s="15" t="e">
        <f>INDEX(绩效考核基础数据表!$22:$22,MATCH(R33,绩效考核基础数据表!$6:$6,0))</f>
        <v>#NUM!</v>
      </c>
      <c r="S35" s="15" t="e">
        <f>INDEX(绩效考核基础数据表!$22:$22,MATCH(S33,绩效考核基础数据表!$6:$6,0))</f>
        <v>#NUM!</v>
      </c>
      <c r="T35" s="15" t="e">
        <f>INDEX(绩效考核基础数据表!$22:$22,MATCH(T33,绩效考核基础数据表!$6:$6,0))</f>
        <v>#NUM!</v>
      </c>
      <c r="U35" s="15" t="e">
        <f>INDEX(绩效考核基础数据表!$22:$22,MATCH(U33,绩效考核基础数据表!$6:$6,0))</f>
        <v>#NUM!</v>
      </c>
      <c r="V35" s="15" t="e">
        <f>INDEX(绩效考核基础数据表!$22:$22,MATCH(V33,绩效考核基础数据表!$6:$6,0))</f>
        <v>#NUM!</v>
      </c>
    </row>
    <row r="36" spans="1:22" ht="21" customHeight="1" x14ac:dyDescent="0.15">
      <c r="A36" s="181">
        <f>A34/COUNTA(绩效考核基础数据表!$G$21:$P$21)</f>
        <v>0.4</v>
      </c>
      <c r="B36" s="13" t="s">
        <v>62</v>
      </c>
      <c r="C36" s="16" t="str">
        <f>INDEX(绩效考核基础数据表!$23:$23,MATCH(C33,绩效考核基础数据表!$6:$6,0))</f>
        <v>C</v>
      </c>
      <c r="D36" s="16" t="str">
        <f>INDEX(绩效考核基础数据表!$23:$23,MATCH(D33,绩效考核基础数据表!$6:$6,0))</f>
        <v>D</v>
      </c>
      <c r="E36" s="16" t="str">
        <f>INDEX(绩效考核基础数据表!$23:$23,MATCH(E33,绩效考核基础数据表!$6:$6,0))</f>
        <v>C</v>
      </c>
      <c r="F36" s="16" t="str">
        <f>INDEX(绩效考核基础数据表!$23:$23,MATCH(F33,绩效考核基础数据表!$6:$6,0))</f>
        <v>D</v>
      </c>
      <c r="G36" s="16" t="e">
        <f>INDEX(绩效考核基础数据表!$23:$23,MATCH(G33,绩效考核基础数据表!$6:$6,0))</f>
        <v>#N/A</v>
      </c>
      <c r="H36" s="16" t="e">
        <f>INDEX(绩效考核基础数据表!$23:$23,MATCH(H33,绩效考核基础数据表!$6:$6,0))</f>
        <v>#N/A</v>
      </c>
      <c r="I36" s="16" t="e">
        <f>INDEX(绩效考核基础数据表!$23:$23,MATCH(I33,绩效考核基础数据表!$6:$6,0))</f>
        <v>#N/A</v>
      </c>
      <c r="J36" s="16" t="e">
        <f>INDEX(绩效考核基础数据表!$23:$23,MATCH(J33,绩效考核基础数据表!$6:$6,0))</f>
        <v>#N/A</v>
      </c>
      <c r="K36" s="16" t="e">
        <f>INDEX(绩效考核基础数据表!$23:$23,MATCH(K33,绩效考核基础数据表!$6:$6,0))</f>
        <v>#N/A</v>
      </c>
      <c r="L36" s="16" t="e">
        <f>INDEX(绩效考核基础数据表!$23:$23,MATCH(L33,绩效考核基础数据表!$6:$6,0))</f>
        <v>#N/A</v>
      </c>
      <c r="M36" s="16" t="e">
        <f>INDEX(绩效考核基础数据表!$23:$23,MATCH(M33,绩效考核基础数据表!$6:$6,0))</f>
        <v>#NUM!</v>
      </c>
      <c r="N36" s="16" t="e">
        <f>INDEX(绩效考核基础数据表!$23:$23,MATCH(N33,绩效考核基础数据表!$6:$6,0))</f>
        <v>#NUM!</v>
      </c>
      <c r="O36" s="16" t="e">
        <f>INDEX(绩效考核基础数据表!$23:$23,MATCH(O33,绩效考核基础数据表!$6:$6,0))</f>
        <v>#NUM!</v>
      </c>
      <c r="P36" s="16" t="e">
        <f>INDEX(绩效考核基础数据表!$23:$23,MATCH(P33,绩效考核基础数据表!$6:$6,0))</f>
        <v>#NUM!</v>
      </c>
      <c r="Q36" s="16" t="e">
        <f>INDEX(绩效考核基础数据表!$23:$23,MATCH(Q33,绩效考核基础数据表!$6:$6,0))</f>
        <v>#NUM!</v>
      </c>
      <c r="R36" s="16" t="e">
        <f>INDEX(绩效考核基础数据表!$23:$23,MATCH(R33,绩效考核基础数据表!$6:$6,0))</f>
        <v>#NUM!</v>
      </c>
      <c r="S36" s="16" t="e">
        <f>INDEX(绩效考核基础数据表!$23:$23,MATCH(S33,绩效考核基础数据表!$6:$6,0))</f>
        <v>#NUM!</v>
      </c>
      <c r="T36" s="16" t="e">
        <f>INDEX(绩效考核基础数据表!$23:$23,MATCH(T33,绩效考核基础数据表!$6:$6,0))</f>
        <v>#NUM!</v>
      </c>
      <c r="U36" s="16" t="e">
        <f>INDEX(绩效考核基础数据表!$23:$23,MATCH(U33,绩效考核基础数据表!$6:$6,0))</f>
        <v>#NUM!</v>
      </c>
      <c r="V36" s="16" t="e">
        <f>INDEX(绩效考核基础数据表!$23:$23,MATCH(V33,绩效考核基础数据表!$6:$6,0))</f>
        <v>#NUM!</v>
      </c>
    </row>
    <row r="37" spans="1:22" ht="21" customHeight="1" x14ac:dyDescent="0.15">
      <c r="A37" s="181"/>
      <c r="B37" s="15" t="s">
        <v>105</v>
      </c>
      <c r="C37" s="17">
        <f>(C34-绩效考核基础数据表!$Q$21)/绩效考核基础数据表!$Q$21</f>
        <v>-5.2132701421801E-2</v>
      </c>
      <c r="D37" s="17">
        <f>(D34-绩效考核基础数据表!$Q$21)/绩效考核基础数据表!$Q$21</f>
        <v>-0.15542593267711757</v>
      </c>
      <c r="E37" s="17">
        <f>(E34-绩效考核基础数据表!$Q$21)/绩效考核基础数据表!$Q$21</f>
        <v>-5.2132701421801021E-2</v>
      </c>
      <c r="F37" s="17">
        <f>(F34-绩效考核基础数据表!$Q$21)/绩效考核基础数据表!$Q$21</f>
        <v>-0.19795843966460086</v>
      </c>
      <c r="G37" s="17" t="e">
        <f>(G34-绩效考核基础数据表!$Q$21)/绩效考核基础数据表!$Q$21</f>
        <v>#N/A</v>
      </c>
      <c r="H37" s="17" t="e">
        <f>(H34-绩效考核基础数据表!$Q$21)/绩效考核基础数据表!$Q$21</f>
        <v>#N/A</v>
      </c>
      <c r="I37" s="17" t="e">
        <f>(I34-绩效考核基础数据表!$Q$21)/绩效考核基础数据表!$Q$21</f>
        <v>#N/A</v>
      </c>
      <c r="J37" s="17" t="e">
        <f>(J34-绩效考核基础数据表!$Q$21)/绩效考核基础数据表!$Q$21</f>
        <v>#N/A</v>
      </c>
      <c r="K37" s="17" t="e">
        <f>(K34-绩效考核基础数据表!$Q$21)/绩效考核基础数据表!$Q$21</f>
        <v>#N/A</v>
      </c>
      <c r="L37" s="17" t="e">
        <f>(L34-绩效考核基础数据表!$Q$21)/绩效考核基础数据表!$Q$21</f>
        <v>#N/A</v>
      </c>
      <c r="M37" s="17" t="e">
        <f>(M34-绩效考核基础数据表!$Q$21)/绩效考核基础数据表!$Q$21</f>
        <v>#NUM!</v>
      </c>
      <c r="N37" s="17" t="e">
        <f>(N34-绩效考核基础数据表!$Q$21)/绩效考核基础数据表!$Q$21</f>
        <v>#NUM!</v>
      </c>
      <c r="O37" s="17" t="e">
        <f>(O34-绩效考核基础数据表!$Q$21)/绩效考核基础数据表!$Q$21</f>
        <v>#NUM!</v>
      </c>
      <c r="P37" s="17" t="e">
        <f>(P34-绩效考核基础数据表!$Q$21)/绩效考核基础数据表!$Q$21</f>
        <v>#NUM!</v>
      </c>
      <c r="Q37" s="17" t="e">
        <f>(Q34-绩效考核基础数据表!$Q$21)/绩效考核基础数据表!$Q$21</f>
        <v>#NUM!</v>
      </c>
      <c r="R37" s="17" t="e">
        <f>(R34-绩效考核基础数据表!$Q$21)/绩效考核基础数据表!$Q$21</f>
        <v>#NUM!</v>
      </c>
      <c r="S37" s="17" t="e">
        <f>(S34-绩效考核基础数据表!$Q$21)/绩效考核基础数据表!$Q$21</f>
        <v>#NUM!</v>
      </c>
      <c r="T37" s="17" t="e">
        <f>(T34-绩效考核基础数据表!$Q$21)/绩效考核基础数据表!$Q$21</f>
        <v>#NUM!</v>
      </c>
      <c r="U37" s="17" t="e">
        <f>(U34-绩效考核基础数据表!$Q$21)/绩效考核基础数据表!$Q$21</f>
        <v>#NUM!</v>
      </c>
      <c r="V37" s="17" t="e">
        <f>(V34-绩效考核基础数据表!$Q$21)/绩效考核基础数据表!$Q$21</f>
        <v>#NUM!</v>
      </c>
    </row>
    <row r="38" spans="1:22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15">
      <c r="A41" s="8"/>
      <c r="B41" s="8"/>
      <c r="C41" s="8"/>
      <c r="D41" s="8"/>
      <c r="E41" s="8"/>
      <c r="F41" s="8"/>
      <c r="G41" s="141"/>
      <c r="H41" s="141"/>
      <c r="I41" s="141"/>
      <c r="J41" s="20"/>
      <c r="K41" s="18"/>
      <c r="L41" s="20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15">
      <c r="A42" s="8"/>
      <c r="B42" s="8"/>
      <c r="C42" s="8"/>
      <c r="D42" s="8"/>
      <c r="E42" s="8"/>
      <c r="F42" s="8"/>
      <c r="G42" s="141"/>
      <c r="H42" s="141"/>
      <c r="I42" s="141"/>
      <c r="J42" s="20"/>
      <c r="K42" s="18"/>
      <c r="L42" s="20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15">
      <c r="A43" s="8"/>
      <c r="B43" s="8"/>
      <c r="C43" s="8"/>
      <c r="D43" s="8"/>
      <c r="E43" s="8"/>
      <c r="F43" s="8"/>
      <c r="G43" s="141"/>
      <c r="H43" s="141"/>
      <c r="I43" s="141"/>
      <c r="J43" s="20"/>
      <c r="K43" s="18"/>
      <c r="L43" s="20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15">
      <c r="A44" s="8"/>
      <c r="B44" s="8"/>
      <c r="C44" s="8"/>
      <c r="D44" s="8"/>
      <c r="E44" s="8"/>
      <c r="F44" s="8"/>
      <c r="G44" s="141"/>
      <c r="H44" s="141"/>
      <c r="I44" s="14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</sheetData>
  <mergeCells count="6">
    <mergeCell ref="G41:I44"/>
    <mergeCell ref="A1:N1"/>
    <mergeCell ref="A2:N2"/>
    <mergeCell ref="A3:N3"/>
    <mergeCell ref="A30:A31"/>
    <mergeCell ref="A36:A37"/>
  </mergeCells>
  <phoneticPr fontId="42" type="noConversion"/>
  <pageMargins left="0.69930555555555596" right="0.69930555555555596" top="0.75" bottom="0.75" header="0.3" footer="0.3"/>
  <pageSetup paperSize="9" orientation="landscape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绩效考核基础数据表</vt:lpstr>
      <vt:lpstr>部门指标达标分析</vt:lpstr>
      <vt:lpstr>员工绩效达标分析</vt:lpstr>
      <vt:lpstr>员工绩效横向比较分析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dcterms:created xsi:type="dcterms:W3CDTF">2006-09-13T11:21:00Z</dcterms:created>
  <dcterms:modified xsi:type="dcterms:W3CDTF">2018-06-20T05:46:16Z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