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eng/code/battery-report/output/"/>
    </mc:Choice>
  </mc:AlternateContent>
  <xr:revisionPtr revIDLastSave="0" documentId="13_ncr:1_{9B6A9ED8-231A-C147-A47C-A9B72F81961F}" xr6:coauthVersionLast="47" xr6:coauthVersionMax="47" xr10:uidLastSave="{00000000-0000-0000-0000-000000000000}"/>
  <bookViews>
    <workbookView xWindow="4240" yWindow="1860" windowWidth="35000" windowHeight="21140" xr2:uid="{4DC59B17-A396-6940-8AED-B1AD45E76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K51" i="1"/>
  <c r="I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</calcChain>
</file>

<file path=xl/sharedStrings.xml><?xml version="1.0" encoding="utf-8"?>
<sst xmlns="http://schemas.openxmlformats.org/spreadsheetml/2006/main" count="269" uniqueCount="135">
  <si>
    <t>US</t>
  </si>
  <si>
    <t>Region</t>
  </si>
  <si>
    <t>Project</t>
  </si>
  <si>
    <t>GM, LG Chem</t>
  </si>
  <si>
    <t>Ohio</t>
  </si>
  <si>
    <t>Tennessee</t>
  </si>
  <si>
    <t>Michigan</t>
  </si>
  <si>
    <t>Ford, SK Innovation</t>
  </si>
  <si>
    <t>Kentucky</t>
  </si>
  <si>
    <t>Ford</t>
  </si>
  <si>
    <t>SK Innovation</t>
  </si>
  <si>
    <t>Georgia</t>
  </si>
  <si>
    <t>Stellantis, LG Chem</t>
  </si>
  <si>
    <t>Ontario</t>
  </si>
  <si>
    <t>Stellantis, Samsung SDI</t>
  </si>
  <si>
    <t>Toyota</t>
  </si>
  <si>
    <t>North Carolina</t>
  </si>
  <si>
    <t>Tesla</t>
  </si>
  <si>
    <t>Texas</t>
  </si>
  <si>
    <t>Britishvolt</t>
  </si>
  <si>
    <t>Quebec</t>
  </si>
  <si>
    <t>Stormvolt</t>
  </si>
  <si>
    <t>Northvolt</t>
  </si>
  <si>
    <t>Sweden</t>
  </si>
  <si>
    <t>UK</t>
  </si>
  <si>
    <t>Envision AESC</t>
  </si>
  <si>
    <t>France</t>
  </si>
  <si>
    <t>ACC</t>
  </si>
  <si>
    <t>Germany</t>
  </si>
  <si>
    <t>Spain</t>
  </si>
  <si>
    <t>Italy</t>
  </si>
  <si>
    <t>Verkor</t>
  </si>
  <si>
    <t>VW</t>
  </si>
  <si>
    <t>Various</t>
  </si>
  <si>
    <t>Basquevolt</t>
  </si>
  <si>
    <t>Planned Capacity (GWh)</t>
  </si>
  <si>
    <t>Panasonic</t>
  </si>
  <si>
    <t>Jobs</t>
  </si>
  <si>
    <t>Source</t>
  </si>
  <si>
    <t>https://insideevs.com/news/620269/panasonic-breaks-ground-battery-factory-kansas/</t>
  </si>
  <si>
    <t>News Date</t>
  </si>
  <si>
    <t>Canoo</t>
  </si>
  <si>
    <t>https://insideevs.com/news/620010/canoo-build-battery-module-manufacturing-facility-in-oklahoma/</t>
  </si>
  <si>
    <t>South Carolina</t>
  </si>
  <si>
    <t>Battery Type</t>
  </si>
  <si>
    <t>https://insideevs.com/news/580234/envision-aesc-2billion-gigafactory-kentucky/</t>
  </si>
  <si>
    <t>OEM</t>
  </si>
  <si>
    <t>BMW</t>
  </si>
  <si>
    <t>Cylindrical 4695, 46120</t>
  </si>
  <si>
    <t>Electrovaya</t>
  </si>
  <si>
    <t>New York</t>
  </si>
  <si>
    <t>https://insideevs.com/news/618120/electric-car-battery-gigafactory-coming-new-york/</t>
  </si>
  <si>
    <t>https://insideevs.com/news/615476/one-20gwh-battery-lfp-gigafactory-michigan/</t>
  </si>
  <si>
    <t>Our Next Energy</t>
  </si>
  <si>
    <t>LFP Aries</t>
  </si>
  <si>
    <t>Indiana</t>
  </si>
  <si>
    <t>https://insideevs.com/news/587815/stellantis-samsung-sdi-battery-gigafactory-indiana/</t>
  </si>
  <si>
    <t>Production Start Year</t>
  </si>
  <si>
    <t>Investment (USD)</t>
  </si>
  <si>
    <t>https://insideevs.com/news/590082/stellantis-lges-battery-jv-nextstar-energy/</t>
  </si>
  <si>
    <t>NCMA</t>
  </si>
  <si>
    <t>GM</t>
  </si>
  <si>
    <t>GM, LGES</t>
  </si>
  <si>
    <t>https://insideevs.com/news/607558/us-toyota-battery-gigafactory-north-carolina/?adv=0</t>
  </si>
  <si>
    <t>6k Inc</t>
  </si>
  <si>
    <t>Component</t>
  </si>
  <si>
    <t>Manufacturing</t>
  </si>
  <si>
    <t>Cathode</t>
  </si>
  <si>
    <t>https://www.energy.gov/sites/default/files/2022-10/DOE%20BIL%20Battery%20FOA-2678%20Selectee%20Fact%20Sheets%20-%201_2.pdf</t>
  </si>
  <si>
    <t>Albemarle U.S. Inc.</t>
  </si>
  <si>
    <t>Lithium</t>
  </si>
  <si>
    <t>American Battery Technology Company</t>
  </si>
  <si>
    <t>Amprius</t>
  </si>
  <si>
    <t>Anode</t>
  </si>
  <si>
    <t>Anovion</t>
  </si>
  <si>
    <t>Applied Materials</t>
  </si>
  <si>
    <t>Ascend</t>
  </si>
  <si>
    <t>Cirba Solutions</t>
  </si>
  <si>
    <t>Recycling</t>
  </si>
  <si>
    <t>Membrane Holdings LLC</t>
  </si>
  <si>
    <t>Separator</t>
  </si>
  <si>
    <t>Oregon</t>
  </si>
  <si>
    <t>Group14</t>
  </si>
  <si>
    <t>ICL-IP</t>
  </si>
  <si>
    <t>Koura</t>
  </si>
  <si>
    <t>Electrolyte</t>
  </si>
  <si>
    <t>Lilac</t>
  </si>
  <si>
    <t>Microvast</t>
  </si>
  <si>
    <t>Novonix</t>
  </si>
  <si>
    <t>Piemont Lithium</t>
  </si>
  <si>
    <t>Sila Nanotechnologies</t>
  </si>
  <si>
    <t>Solvay</t>
  </si>
  <si>
    <t>Binder</t>
  </si>
  <si>
    <t>Syrah</t>
  </si>
  <si>
    <t>Talon</t>
  </si>
  <si>
    <t>Washington</t>
  </si>
  <si>
    <t>Mississippi</t>
  </si>
  <si>
    <t>https://www.teslarati.com/tesla-gigafactory-texas-5000-new-jobs-austin-2021/</t>
  </si>
  <si>
    <t>https://news.gm.com/newsroom.detail.html/Pages/news/us/en/2021/apr/0416-ultium.html</t>
  </si>
  <si>
    <t>https://news.gm.com/newsroom.detail.html/Pages/news/us/en/2019/dec/1205-lgchem.html</t>
  </si>
  <si>
    <t>https://apnews.com/article/technology-business-michigan-economy-holland-7c031d9510e65bbd74306bea7a963b0c</t>
  </si>
  <si>
    <t>https://media.ford.com/content/fordmedia/fna/us/en/news/2021/09/29/ford--sk-innovation-add-5-000-jobs-in-kentucky.html</t>
  </si>
  <si>
    <t>https://media.ford.com/content/fordmedia/fna/us/en/news/2021/09/27/ford-to-lead-americas-shift-to-electric-vehicles.html</t>
  </si>
  <si>
    <t>Stellantis</t>
  </si>
  <si>
    <t>https://www.ajc.com/news/business/sk-boosts-hiring-plans-for-georgia-battery-plant/BBUP7AKM6NA75CRJM36J36MH5I/</t>
  </si>
  <si>
    <t>State</t>
  </si>
  <si>
    <t>Country</t>
  </si>
  <si>
    <t>Warren</t>
  </si>
  <si>
    <t>Spring Hill</t>
  </si>
  <si>
    <t>Holland</t>
  </si>
  <si>
    <t>Windsor</t>
  </si>
  <si>
    <t>Canada</t>
  </si>
  <si>
    <t>Kokomo</t>
  </si>
  <si>
    <t>De Soto</t>
  </si>
  <si>
    <t>Pryor</t>
  </si>
  <si>
    <t>Kings Mountain</t>
  </si>
  <si>
    <t>Tonopah</t>
  </si>
  <si>
    <t>Sanborn</t>
  </si>
  <si>
    <t>Hopkinsville</t>
  </si>
  <si>
    <t>Lancaster</t>
  </si>
  <si>
    <t>St. Louis</t>
  </si>
  <si>
    <t>St. Gabriel</t>
  </si>
  <si>
    <t>Fernley</t>
  </si>
  <si>
    <t>Stafford</t>
  </si>
  <si>
    <t>Chattanooga</t>
  </si>
  <si>
    <t>McMinn County</t>
  </si>
  <si>
    <t>Moses Lake</t>
  </si>
  <si>
    <t>Augusta</t>
  </si>
  <si>
    <t>Mercer County</t>
  </si>
  <si>
    <t>North Dakota</t>
  </si>
  <si>
    <t>Montana</t>
  </si>
  <si>
    <t>Louisiana</t>
  </si>
  <si>
    <t>Nevada</t>
  </si>
  <si>
    <t>Oklahoma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</si>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</sst>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ws.gm.com/newsroom.detail.html/Pages/news/us/en/2021/apr/0416-ultium.html" TargetMode="External"/><Relationship Id="rId1" Type="http://schemas.openxmlformats.org/officeDocument/2006/relationships/hyperlink" Target="https://insideevs.com/news/587815/stellantis-samsung-sdi-battery-gigafactory-ind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15A9-4F0A-2C44-A414-F351584AF269}">
  <dimension ref="A1:M51"/>
  <sheetViews>
    <sheetView tabSelected="1" topLeftCell="A21" zoomScale="147" zoomScaleNormal="147" workbookViewId="0">
      <selection activeCell="C51" sqref="C51"/>
    </sheetView>
  </sheetViews>
  <sheetFormatPr baseColWidth="10" defaultRowHeight="16" x14ac:dyDescent="0.2"/>
  <cols>
    <col min="1" max="1" width="10.83203125" style="4"/>
    <col min="2" max="2" width="22.1640625" style="4" customWidth="1"/>
    <col min="3" max="3" width="14.5" style="4" customWidth="1"/>
    <col min="4" max="4" width="18.33203125" style="4" customWidth="1"/>
    <col min="5" max="5" width="19.1640625" style="4" customWidth="1"/>
    <col min="6" max="6" width="14.1640625" style="4" customWidth="1"/>
    <col min="7" max="7" width="22.6640625" style="4" customWidth="1"/>
    <col min="8" max="8" width="10" style="4" customWidth="1"/>
    <col min="9" max="13" width="10.83203125" style="4"/>
  </cols>
  <sheetData>
    <row r="1" spans="1:13" s="1" customFormat="1" x14ac:dyDescent="0.2">
      <c r="A1" s="2" t="s">
        <v>40</v>
      </c>
      <c r="B1" s="2" t="s">
        <v>2</v>
      </c>
      <c r="C1" s="2" t="s">
        <v>106</v>
      </c>
      <c r="D1" s="2" t="s">
        <v>105</v>
      </c>
      <c r="E1" s="2" t="s">
        <v>1</v>
      </c>
      <c r="F1" s="2" t="s">
        <v>65</v>
      </c>
      <c r="G1" s="2" t="s">
        <v>35</v>
      </c>
      <c r="H1" s="2" t="s">
        <v>57</v>
      </c>
      <c r="I1" s="2" t="s">
        <v>37</v>
      </c>
      <c r="J1" s="2" t="s">
        <v>44</v>
      </c>
      <c r="K1" s="2" t="s">
        <v>58</v>
      </c>
      <c r="L1" s="2" t="s">
        <v>46</v>
      </c>
      <c r="M1" s="2" t="s">
        <v>38</v>
      </c>
    </row>
    <row r="2" spans="1:13" x14ac:dyDescent="0.2">
      <c r="A2" s="3">
        <v>44805</v>
      </c>
      <c r="B2" s="4" t="s">
        <v>62</v>
      </c>
      <c r="C2" s="4" t="s">
        <v>0</v>
      </c>
      <c r="D2" s="4" t="s">
        <v>4</v>
      </c>
      <c r="E2" s="4" t="s">
        <v>107</v>
      </c>
      <c r="F2" s="4" t="s">
        <v>66</v>
      </c>
      <c r="G2" s="4">
        <v>30</v>
      </c>
      <c r="H2" s="4">
        <v>2022</v>
      </c>
      <c r="I2" s="4">
        <v>1100</v>
      </c>
      <c r="J2" s="4" t="s">
        <v>60</v>
      </c>
      <c r="K2" s="4">
        <v>2.2999999999999998</v>
      </c>
      <c r="L2" s="4" t="s">
        <v>61</v>
      </c>
      <c r="M2" s="5" t="s">
        <v>99</v>
      </c>
    </row>
    <row r="3" spans="1:13" x14ac:dyDescent="0.2">
      <c r="A3" s="3">
        <v>44287</v>
      </c>
      <c r="B3" s="4" t="s">
        <v>3</v>
      </c>
      <c r="C3" s="4" t="s">
        <v>0</v>
      </c>
      <c r="D3" s="4" t="s">
        <v>5</v>
      </c>
      <c r="E3" s="4" t="s">
        <v>108</v>
      </c>
      <c r="F3" s="4" t="s">
        <v>66</v>
      </c>
      <c r="G3" s="4">
        <v>35</v>
      </c>
      <c r="H3" s="4">
        <v>2023</v>
      </c>
      <c r="I3" s="4">
        <v>1300</v>
      </c>
      <c r="K3" s="4">
        <v>2.8</v>
      </c>
      <c r="L3" s="4" t="s">
        <v>61</v>
      </c>
      <c r="M3" s="5" t="s">
        <v>98</v>
      </c>
    </row>
    <row r="4" spans="1:13" x14ac:dyDescent="0.2">
      <c r="A4" s="3">
        <v>44642</v>
      </c>
      <c r="B4" s="4" t="s">
        <v>3</v>
      </c>
      <c r="C4" s="4" t="s">
        <v>0</v>
      </c>
      <c r="D4" s="4" t="s">
        <v>6</v>
      </c>
      <c r="E4" s="4" t="s">
        <v>109</v>
      </c>
      <c r="F4" s="4" t="s">
        <v>66</v>
      </c>
      <c r="G4" s="4">
        <v>50</v>
      </c>
      <c r="H4" s="4">
        <v>2025</v>
      </c>
      <c r="I4" s="4">
        <v>1200</v>
      </c>
      <c r="K4" s="4">
        <v>2.5</v>
      </c>
      <c r="L4" s="4" t="s">
        <v>61</v>
      </c>
      <c r="M4" s="4" t="s">
        <v>100</v>
      </c>
    </row>
    <row r="5" spans="1:13" x14ac:dyDescent="0.2">
      <c r="A5" s="3">
        <v>44468</v>
      </c>
      <c r="B5" s="4" t="s">
        <v>7</v>
      </c>
      <c r="C5" s="4" t="s">
        <v>0</v>
      </c>
      <c r="D5" s="4" t="s">
        <v>8</v>
      </c>
      <c r="F5" s="4" t="s">
        <v>66</v>
      </c>
      <c r="G5" s="4">
        <v>43</v>
      </c>
      <c r="H5" s="4">
        <v>2026</v>
      </c>
      <c r="I5" s="4">
        <v>5000</v>
      </c>
      <c r="K5" s="4">
        <v>5.8</v>
      </c>
      <c r="L5" s="4" t="s">
        <v>9</v>
      </c>
      <c r="M5" s="4" t="s">
        <v>101</v>
      </c>
    </row>
    <row r="6" spans="1:13" x14ac:dyDescent="0.2">
      <c r="A6" s="3">
        <v>44466</v>
      </c>
      <c r="B6" s="4" t="s">
        <v>7</v>
      </c>
      <c r="C6" s="4" t="s">
        <v>0</v>
      </c>
      <c r="D6" s="4" t="s">
        <v>5</v>
      </c>
      <c r="F6" s="4" t="s">
        <v>66</v>
      </c>
      <c r="G6" s="4">
        <v>43</v>
      </c>
      <c r="H6" s="4">
        <v>2025</v>
      </c>
      <c r="I6" s="6">
        <v>6000</v>
      </c>
      <c r="K6" s="4">
        <v>11.4</v>
      </c>
      <c r="L6" s="4" t="s">
        <v>9</v>
      </c>
      <c r="M6" s="4" t="s">
        <v>102</v>
      </c>
    </row>
    <row r="7" spans="1:13" x14ac:dyDescent="0.2">
      <c r="A7" s="3">
        <v>44648</v>
      </c>
      <c r="B7" s="4" t="s">
        <v>10</v>
      </c>
      <c r="C7" s="4" t="s">
        <v>0</v>
      </c>
      <c r="D7" s="4" t="s">
        <v>11</v>
      </c>
      <c r="F7" s="4" t="s">
        <v>66</v>
      </c>
      <c r="G7" s="4">
        <v>22</v>
      </c>
      <c r="H7" s="4">
        <v>2023</v>
      </c>
      <c r="I7" s="4">
        <v>3000</v>
      </c>
      <c r="M7" s="4" t="s">
        <v>104</v>
      </c>
    </row>
    <row r="8" spans="1:13" x14ac:dyDescent="0.2">
      <c r="A8" s="3">
        <v>44717</v>
      </c>
      <c r="B8" s="4" t="s">
        <v>12</v>
      </c>
      <c r="C8" s="4" t="s">
        <v>111</v>
      </c>
      <c r="D8" s="4" t="s">
        <v>13</v>
      </c>
      <c r="E8" s="4" t="s">
        <v>110</v>
      </c>
      <c r="F8" s="4" t="s">
        <v>66</v>
      </c>
      <c r="G8" s="4">
        <v>45</v>
      </c>
      <c r="H8" s="4">
        <v>2024</v>
      </c>
      <c r="I8" s="4">
        <v>2500</v>
      </c>
      <c r="K8" s="4">
        <v>4.0999999999999996</v>
      </c>
      <c r="L8" s="4" t="s">
        <v>103</v>
      </c>
      <c r="M8" s="4" t="s">
        <v>59</v>
      </c>
    </row>
    <row r="9" spans="1:13" x14ac:dyDescent="0.2">
      <c r="A9" s="3">
        <v>44705</v>
      </c>
      <c r="B9" s="4" t="s">
        <v>14</v>
      </c>
      <c r="C9" s="4" t="s">
        <v>0</v>
      </c>
      <c r="D9" s="4" t="s">
        <v>55</v>
      </c>
      <c r="E9" s="4" t="s">
        <v>112</v>
      </c>
      <c r="F9" s="4" t="s">
        <v>66</v>
      </c>
      <c r="G9" s="4">
        <v>23</v>
      </c>
      <c r="H9" s="4">
        <v>2025</v>
      </c>
      <c r="I9" s="4">
        <v>1400</v>
      </c>
      <c r="K9" s="4">
        <v>2.5</v>
      </c>
      <c r="M9" s="5" t="s">
        <v>56</v>
      </c>
    </row>
    <row r="10" spans="1:13" x14ac:dyDescent="0.2">
      <c r="A10" s="3">
        <v>44804</v>
      </c>
      <c r="B10" s="4" t="s">
        <v>15</v>
      </c>
      <c r="C10" s="4" t="s">
        <v>0</v>
      </c>
      <c r="D10" s="4" t="s">
        <v>16</v>
      </c>
      <c r="F10" s="4" t="s">
        <v>66</v>
      </c>
      <c r="H10" s="4">
        <v>2025</v>
      </c>
      <c r="I10" s="4">
        <v>2100</v>
      </c>
      <c r="K10" s="4">
        <v>3.8</v>
      </c>
      <c r="M10" s="4" t="s">
        <v>63</v>
      </c>
    </row>
    <row r="11" spans="1:13" x14ac:dyDescent="0.2">
      <c r="A11" s="3">
        <v>44480</v>
      </c>
      <c r="B11" s="4" t="s">
        <v>17</v>
      </c>
      <c r="C11" s="4" t="s">
        <v>0</v>
      </c>
      <c r="D11" s="4" t="s">
        <v>18</v>
      </c>
      <c r="F11" s="4" t="s">
        <v>66</v>
      </c>
      <c r="G11" s="4">
        <v>100</v>
      </c>
      <c r="H11" s="4">
        <v>2021</v>
      </c>
      <c r="I11" s="4">
        <v>5000</v>
      </c>
      <c r="M11" s="4" t="s">
        <v>97</v>
      </c>
    </row>
    <row r="12" spans="1:13" x14ac:dyDescent="0.2">
      <c r="B12" s="4" t="s">
        <v>19</v>
      </c>
      <c r="C12" s="4" t="s">
        <v>111</v>
      </c>
      <c r="D12" s="4" t="s">
        <v>20</v>
      </c>
      <c r="F12" s="4" t="s">
        <v>66</v>
      </c>
      <c r="G12" s="4">
        <v>60</v>
      </c>
    </row>
    <row r="13" spans="1:13" x14ac:dyDescent="0.2">
      <c r="B13" s="4" t="s">
        <v>21</v>
      </c>
      <c r="C13" s="4" t="s">
        <v>111</v>
      </c>
      <c r="D13" s="4" t="s">
        <v>20</v>
      </c>
      <c r="F13" s="4" t="s">
        <v>66</v>
      </c>
      <c r="G13" s="4">
        <v>10</v>
      </c>
      <c r="H13" s="4">
        <v>2023</v>
      </c>
    </row>
    <row r="14" spans="1:13" x14ac:dyDescent="0.2">
      <c r="B14" s="4" t="s">
        <v>22</v>
      </c>
      <c r="C14" s="4" t="s">
        <v>23</v>
      </c>
      <c r="F14" s="4" t="s">
        <v>66</v>
      </c>
      <c r="G14" s="4">
        <v>60</v>
      </c>
      <c r="H14" s="4">
        <v>2030</v>
      </c>
    </row>
    <row r="15" spans="1:13" x14ac:dyDescent="0.2">
      <c r="B15" s="4" t="s">
        <v>25</v>
      </c>
      <c r="C15" s="4" t="s">
        <v>24</v>
      </c>
      <c r="F15" s="4" t="s">
        <v>66</v>
      </c>
      <c r="G15" s="4">
        <v>38</v>
      </c>
      <c r="H15" s="4">
        <v>2030</v>
      </c>
    </row>
    <row r="16" spans="1:13" x14ac:dyDescent="0.2">
      <c r="B16" s="4" t="s">
        <v>25</v>
      </c>
      <c r="C16" s="4" t="s">
        <v>26</v>
      </c>
      <c r="F16" s="4" t="s">
        <v>66</v>
      </c>
      <c r="G16" s="4">
        <v>30</v>
      </c>
      <c r="H16" s="4">
        <v>2030</v>
      </c>
    </row>
    <row r="17" spans="1:13" x14ac:dyDescent="0.2">
      <c r="B17" s="4" t="s">
        <v>27</v>
      </c>
      <c r="C17" s="4" t="s">
        <v>26</v>
      </c>
      <c r="F17" s="4" t="s">
        <v>66</v>
      </c>
      <c r="G17" s="4">
        <v>16</v>
      </c>
      <c r="H17" s="4">
        <v>2023</v>
      </c>
    </row>
    <row r="18" spans="1:13" x14ac:dyDescent="0.2">
      <c r="B18" s="4" t="s">
        <v>27</v>
      </c>
      <c r="C18" s="4" t="s">
        <v>28</v>
      </c>
      <c r="F18" s="4" t="s">
        <v>66</v>
      </c>
      <c r="G18" s="4">
        <v>16</v>
      </c>
      <c r="H18" s="4">
        <v>2025</v>
      </c>
    </row>
    <row r="19" spans="1:13" x14ac:dyDescent="0.2">
      <c r="B19" s="4" t="s">
        <v>27</v>
      </c>
      <c r="C19" s="4" t="s">
        <v>30</v>
      </c>
      <c r="F19" s="4" t="s">
        <v>66</v>
      </c>
      <c r="G19" s="4">
        <v>24</v>
      </c>
      <c r="H19" s="4">
        <v>2025</v>
      </c>
    </row>
    <row r="20" spans="1:13" x14ac:dyDescent="0.2">
      <c r="B20" s="4" t="s">
        <v>31</v>
      </c>
      <c r="C20" s="4" t="s">
        <v>26</v>
      </c>
      <c r="F20" s="4" t="s">
        <v>66</v>
      </c>
      <c r="G20" s="4">
        <v>50</v>
      </c>
      <c r="H20" s="4">
        <v>2030</v>
      </c>
    </row>
    <row r="21" spans="1:13" x14ac:dyDescent="0.2">
      <c r="B21" s="4" t="s">
        <v>17</v>
      </c>
      <c r="C21" s="4" t="s">
        <v>28</v>
      </c>
      <c r="F21" s="4" t="s">
        <v>66</v>
      </c>
      <c r="G21" s="4">
        <v>50</v>
      </c>
      <c r="H21" s="4">
        <v>2030</v>
      </c>
    </row>
    <row r="22" spans="1:13" x14ac:dyDescent="0.2">
      <c r="B22" s="4" t="s">
        <v>19</v>
      </c>
      <c r="C22" s="4" t="s">
        <v>24</v>
      </c>
      <c r="F22" s="4" t="s">
        <v>66</v>
      </c>
      <c r="G22" s="4">
        <v>35</v>
      </c>
      <c r="H22" s="4">
        <v>2027</v>
      </c>
    </row>
    <row r="23" spans="1:13" x14ac:dyDescent="0.2">
      <c r="B23" s="4" t="s">
        <v>32</v>
      </c>
      <c r="C23" s="4" t="s">
        <v>33</v>
      </c>
      <c r="F23" s="4" t="s">
        <v>66</v>
      </c>
      <c r="G23" s="4">
        <v>40</v>
      </c>
      <c r="H23" s="4">
        <v>2030</v>
      </c>
    </row>
    <row r="24" spans="1:13" x14ac:dyDescent="0.2">
      <c r="B24" s="4" t="s">
        <v>34</v>
      </c>
      <c r="C24" s="4" t="s">
        <v>29</v>
      </c>
      <c r="F24" s="4" t="s">
        <v>66</v>
      </c>
      <c r="G24" s="4">
        <v>10</v>
      </c>
      <c r="H24" s="4">
        <v>2027</v>
      </c>
    </row>
    <row r="25" spans="1:13" x14ac:dyDescent="0.2">
      <c r="A25" s="3">
        <v>44871</v>
      </c>
      <c r="B25" s="4" t="s">
        <v>36</v>
      </c>
      <c r="C25" s="4" t="s">
        <v>0</v>
      </c>
      <c r="D25" s="4" t="s">
        <v>134</v>
      </c>
      <c r="E25" s="4" t="s">
        <v>113</v>
      </c>
      <c r="F25" s="4" t="s">
        <v>66</v>
      </c>
      <c r="G25" s="4">
        <v>30</v>
      </c>
      <c r="H25" s="4">
        <v>2025</v>
      </c>
      <c r="I25" s="4">
        <v>4000</v>
      </c>
      <c r="K25" s="4">
        <v>4</v>
      </c>
      <c r="M25" s="4" t="s">
        <v>39</v>
      </c>
    </row>
    <row r="26" spans="1:13" x14ac:dyDescent="0.2">
      <c r="A26" s="3">
        <v>44868</v>
      </c>
      <c r="B26" s="4" t="s">
        <v>41</v>
      </c>
      <c r="C26" s="4" t="s">
        <v>0</v>
      </c>
      <c r="D26" s="4" t="s">
        <v>133</v>
      </c>
      <c r="E26" s="4" t="s">
        <v>114</v>
      </c>
      <c r="F26" s="4" t="s">
        <v>66</v>
      </c>
      <c r="G26" s="4">
        <v>3.2</v>
      </c>
      <c r="H26" s="4">
        <v>2023</v>
      </c>
      <c r="I26" s="4">
        <v>2000</v>
      </c>
      <c r="M26" s="4" t="s">
        <v>42</v>
      </c>
    </row>
    <row r="27" spans="1:13" x14ac:dyDescent="0.2">
      <c r="A27" s="3">
        <v>44860</v>
      </c>
      <c r="B27" s="4" t="s">
        <v>25</v>
      </c>
      <c r="C27" s="4" t="s">
        <v>0</v>
      </c>
      <c r="D27" s="4" t="s">
        <v>43</v>
      </c>
      <c r="F27" s="4" t="s">
        <v>66</v>
      </c>
      <c r="G27" s="4">
        <v>30</v>
      </c>
      <c r="H27" s="4">
        <v>2026</v>
      </c>
      <c r="I27" s="4">
        <v>300</v>
      </c>
      <c r="J27" s="4" t="s">
        <v>48</v>
      </c>
      <c r="K27" s="4">
        <v>1.7</v>
      </c>
      <c r="L27" s="4" t="s">
        <v>47</v>
      </c>
    </row>
    <row r="28" spans="1:13" x14ac:dyDescent="0.2">
      <c r="A28" s="3">
        <v>44697</v>
      </c>
      <c r="B28" s="4" t="s">
        <v>25</v>
      </c>
      <c r="C28" s="4" t="s">
        <v>0</v>
      </c>
      <c r="D28" s="4" t="s">
        <v>8</v>
      </c>
      <c r="F28" s="4" t="s">
        <v>66</v>
      </c>
      <c r="G28" s="4">
        <v>30</v>
      </c>
      <c r="H28" s="4">
        <v>2025</v>
      </c>
      <c r="I28" s="4">
        <v>2000</v>
      </c>
      <c r="K28" s="4">
        <v>2</v>
      </c>
      <c r="L28" s="4" t="s">
        <v>47</v>
      </c>
      <c r="M28" s="4" t="s">
        <v>45</v>
      </c>
    </row>
    <row r="29" spans="1:13" x14ac:dyDescent="0.2">
      <c r="A29" s="3">
        <v>44858</v>
      </c>
      <c r="B29" s="4" t="s">
        <v>49</v>
      </c>
      <c r="C29" s="4" t="s">
        <v>0</v>
      </c>
      <c r="D29" s="4" t="s">
        <v>50</v>
      </c>
      <c r="F29" s="4" t="s">
        <v>66</v>
      </c>
      <c r="G29" s="4">
        <v>1.5</v>
      </c>
      <c r="H29" s="4">
        <v>2023</v>
      </c>
      <c r="I29" s="4">
        <v>250</v>
      </c>
      <c r="K29" s="4">
        <v>0.06</v>
      </c>
      <c r="M29" s="4" t="s">
        <v>51</v>
      </c>
    </row>
    <row r="30" spans="1:13" x14ac:dyDescent="0.2">
      <c r="A30" s="3">
        <v>44845</v>
      </c>
      <c r="B30" s="4" t="s">
        <v>53</v>
      </c>
      <c r="C30" s="4" t="s">
        <v>0</v>
      </c>
      <c r="D30" s="4" t="s">
        <v>6</v>
      </c>
      <c r="F30" s="4" t="s">
        <v>66</v>
      </c>
      <c r="G30" s="4">
        <v>20</v>
      </c>
      <c r="H30" s="4">
        <v>2027</v>
      </c>
      <c r="I30" s="4">
        <v>2112</v>
      </c>
      <c r="J30" s="4" t="s">
        <v>54</v>
      </c>
      <c r="K30" s="4">
        <v>1.6</v>
      </c>
      <c r="M30" s="4" t="s">
        <v>52</v>
      </c>
    </row>
    <row r="31" spans="1:13" x14ac:dyDescent="0.2">
      <c r="A31" s="3">
        <v>44853</v>
      </c>
      <c r="B31" s="4" t="s">
        <v>64</v>
      </c>
      <c r="C31" s="4" t="s">
        <v>0</v>
      </c>
      <c r="F31" s="4" t="s">
        <v>67</v>
      </c>
      <c r="H31" s="4">
        <v>2025</v>
      </c>
      <c r="I31" s="4">
        <v>150</v>
      </c>
      <c r="K31" s="4">
        <f>0.05+0.057</f>
        <v>0.10700000000000001</v>
      </c>
      <c r="M31" s="4" t="s">
        <v>68</v>
      </c>
    </row>
    <row r="32" spans="1:13" x14ac:dyDescent="0.2">
      <c r="A32" s="3">
        <v>44853</v>
      </c>
      <c r="B32" s="4" t="s">
        <v>69</v>
      </c>
      <c r="C32" s="4" t="s">
        <v>0</v>
      </c>
      <c r="D32" s="4" t="s">
        <v>16</v>
      </c>
      <c r="E32" s="4" t="s">
        <v>115</v>
      </c>
      <c r="F32" s="4" t="s">
        <v>70</v>
      </c>
      <c r="I32" s="4">
        <v>200</v>
      </c>
      <c r="K32" s="4">
        <f>0.149+0.225</f>
        <v>0.374</v>
      </c>
      <c r="M32" s="4" t="s">
        <v>68</v>
      </c>
    </row>
    <row r="33" spans="1:13" x14ac:dyDescent="0.2">
      <c r="A33" s="3">
        <v>44853</v>
      </c>
      <c r="B33" s="4" t="s">
        <v>71</v>
      </c>
      <c r="C33" s="4" t="s">
        <v>0</v>
      </c>
      <c r="D33" s="4" t="s">
        <v>132</v>
      </c>
      <c r="E33" s="4" t="s">
        <v>116</v>
      </c>
      <c r="F33" s="4" t="s">
        <v>70</v>
      </c>
      <c r="I33" s="4">
        <v>150</v>
      </c>
      <c r="K33" s="4">
        <f>0.0577+0.0577</f>
        <v>0.1154</v>
      </c>
      <c r="M33" s="4" t="s">
        <v>68</v>
      </c>
    </row>
    <row r="34" spans="1:13" x14ac:dyDescent="0.2">
      <c r="A34" s="3">
        <v>44853</v>
      </c>
      <c r="B34" s="4" t="s">
        <v>72</v>
      </c>
      <c r="C34" s="4" t="s">
        <v>0</v>
      </c>
      <c r="F34" s="4" t="s">
        <v>73</v>
      </c>
      <c r="I34" s="4">
        <v>332</v>
      </c>
      <c r="K34" s="4">
        <f>0.14+0.05</f>
        <v>0.19</v>
      </c>
      <c r="M34" s="4" t="s">
        <v>68</v>
      </c>
    </row>
    <row r="35" spans="1:13" x14ac:dyDescent="0.2">
      <c r="A35" s="3">
        <v>44853</v>
      </c>
      <c r="B35" s="4" t="s">
        <v>74</v>
      </c>
      <c r="C35" s="4" t="s">
        <v>0</v>
      </c>
      <c r="D35" s="4" t="s">
        <v>50</v>
      </c>
      <c r="E35" s="4" t="s">
        <v>117</v>
      </c>
      <c r="F35" s="4" t="s">
        <v>73</v>
      </c>
      <c r="I35" s="4">
        <v>300</v>
      </c>
      <c r="K35" s="4">
        <f>0.117+0.294</f>
        <v>0.41099999999999998</v>
      </c>
      <c r="M35" s="4" t="s">
        <v>68</v>
      </c>
    </row>
    <row r="36" spans="1:13" x14ac:dyDescent="0.2">
      <c r="A36" s="3">
        <v>44853</v>
      </c>
      <c r="B36" s="4" t="s">
        <v>75</v>
      </c>
      <c r="C36" s="4" t="s">
        <v>0</v>
      </c>
      <c r="D36" s="4" t="s">
        <v>16</v>
      </c>
      <c r="F36" s="4" t="s">
        <v>73</v>
      </c>
      <c r="I36" s="4">
        <v>90</v>
      </c>
      <c r="K36" s="4">
        <f>0.1+0.124</f>
        <v>0.224</v>
      </c>
      <c r="M36" s="4" t="s">
        <v>68</v>
      </c>
    </row>
    <row r="37" spans="1:13" x14ac:dyDescent="0.2">
      <c r="A37" s="3">
        <v>44853</v>
      </c>
      <c r="B37" s="4" t="s">
        <v>76</v>
      </c>
      <c r="C37" s="4" t="s">
        <v>0</v>
      </c>
      <c r="D37" s="4" t="s">
        <v>8</v>
      </c>
      <c r="E37" s="4" t="s">
        <v>118</v>
      </c>
      <c r="F37" s="4" t="s">
        <v>67</v>
      </c>
      <c r="I37" s="4">
        <v>270</v>
      </c>
      <c r="K37" s="4">
        <f>0.316*2</f>
        <v>0.63200000000000001</v>
      </c>
      <c r="M37" s="4" t="s">
        <v>68</v>
      </c>
    </row>
    <row r="38" spans="1:13" x14ac:dyDescent="0.2">
      <c r="A38" s="3">
        <v>44853</v>
      </c>
      <c r="B38" s="4" t="s">
        <v>76</v>
      </c>
      <c r="C38" s="4" t="s">
        <v>0</v>
      </c>
      <c r="D38" s="4" t="s">
        <v>8</v>
      </c>
      <c r="E38" s="4" t="s">
        <v>118</v>
      </c>
      <c r="F38" s="4" t="s">
        <v>67</v>
      </c>
      <c r="I38" s="4">
        <v>130</v>
      </c>
      <c r="K38" s="4">
        <f>0.164*2</f>
        <v>0.32800000000000001</v>
      </c>
      <c r="M38" s="4" t="s">
        <v>68</v>
      </c>
    </row>
    <row r="39" spans="1:13" x14ac:dyDescent="0.2">
      <c r="A39" s="3">
        <v>44853</v>
      </c>
      <c r="B39" s="4" t="s">
        <v>77</v>
      </c>
      <c r="C39" s="4" t="s">
        <v>0</v>
      </c>
      <c r="D39" s="4" t="s">
        <v>4</v>
      </c>
      <c r="E39" s="4" t="s">
        <v>119</v>
      </c>
      <c r="F39" s="4" t="s">
        <v>78</v>
      </c>
      <c r="I39" s="4">
        <v>150</v>
      </c>
      <c r="K39" s="4">
        <f>0.107+0.075</f>
        <v>0.182</v>
      </c>
      <c r="M39" s="4" t="s">
        <v>68</v>
      </c>
    </row>
    <row r="40" spans="1:13" x14ac:dyDescent="0.2">
      <c r="A40" s="3">
        <v>44853</v>
      </c>
      <c r="B40" s="4" t="s">
        <v>79</v>
      </c>
      <c r="C40" s="4" t="s">
        <v>0</v>
      </c>
      <c r="D40" s="4" t="s">
        <v>81</v>
      </c>
      <c r="F40" s="4" t="s">
        <v>80</v>
      </c>
      <c r="I40" s="4">
        <v>650</v>
      </c>
      <c r="K40" s="4">
        <f>0.2+1.24</f>
        <v>1.44</v>
      </c>
      <c r="M40" s="4" t="s">
        <v>68</v>
      </c>
    </row>
    <row r="41" spans="1:13" x14ac:dyDescent="0.2">
      <c r="A41" s="3">
        <v>44853</v>
      </c>
      <c r="B41" s="4" t="s">
        <v>82</v>
      </c>
      <c r="C41" s="4" t="s">
        <v>0</v>
      </c>
      <c r="D41" s="4" t="s">
        <v>95</v>
      </c>
      <c r="F41" s="4" t="s">
        <v>73</v>
      </c>
      <c r="I41" s="4">
        <v>500</v>
      </c>
      <c r="K41" s="4">
        <f>0.1+0.222</f>
        <v>0.32200000000000001</v>
      </c>
      <c r="M41" s="4" t="s">
        <v>68</v>
      </c>
    </row>
    <row r="42" spans="1:13" x14ac:dyDescent="0.2">
      <c r="A42" s="3">
        <v>44853</v>
      </c>
      <c r="B42" s="4" t="s">
        <v>83</v>
      </c>
      <c r="C42" s="4" t="s">
        <v>0</v>
      </c>
      <c r="D42" s="4" t="s">
        <v>130</v>
      </c>
      <c r="E42" s="4" t="s">
        <v>120</v>
      </c>
      <c r="F42" s="4" t="s">
        <v>67</v>
      </c>
      <c r="H42" s="4">
        <v>2024</v>
      </c>
      <c r="I42" s="4">
        <v>150</v>
      </c>
      <c r="K42" s="4">
        <f>0.232+0.197</f>
        <v>0.42900000000000005</v>
      </c>
      <c r="M42" s="4" t="s">
        <v>68</v>
      </c>
    </row>
    <row r="43" spans="1:13" x14ac:dyDescent="0.2">
      <c r="A43" s="3">
        <v>44853</v>
      </c>
      <c r="B43" s="4" t="s">
        <v>84</v>
      </c>
      <c r="C43" s="4" t="s">
        <v>0</v>
      </c>
      <c r="D43" s="4" t="s">
        <v>131</v>
      </c>
      <c r="E43" s="4" t="s">
        <v>121</v>
      </c>
      <c r="F43" s="4" t="s">
        <v>85</v>
      </c>
      <c r="I43" s="4">
        <v>80</v>
      </c>
      <c r="K43" s="4">
        <f>0.1+0.306</f>
        <v>0.40600000000000003</v>
      </c>
      <c r="M43" s="4" t="s">
        <v>68</v>
      </c>
    </row>
    <row r="44" spans="1:13" x14ac:dyDescent="0.2">
      <c r="A44" s="3">
        <v>44853</v>
      </c>
      <c r="B44" s="4" t="s">
        <v>86</v>
      </c>
      <c r="C44" s="4" t="s">
        <v>0</v>
      </c>
      <c r="D44" s="4" t="s">
        <v>132</v>
      </c>
      <c r="E44" s="4" t="s">
        <v>122</v>
      </c>
      <c r="F44" s="4" t="s">
        <v>67</v>
      </c>
      <c r="I44" s="4">
        <v>250</v>
      </c>
      <c r="K44" s="4">
        <f>0.1293+0.05</f>
        <v>0.17930000000000001</v>
      </c>
      <c r="M44" s="4" t="s">
        <v>68</v>
      </c>
    </row>
    <row r="45" spans="1:13" x14ac:dyDescent="0.2">
      <c r="A45" s="3">
        <v>44853</v>
      </c>
      <c r="B45" s="4" t="s">
        <v>87</v>
      </c>
      <c r="C45" s="4" t="s">
        <v>0</v>
      </c>
      <c r="D45" s="4" t="s">
        <v>18</v>
      </c>
      <c r="E45" s="4" t="s">
        <v>123</v>
      </c>
      <c r="F45" s="4" t="s">
        <v>80</v>
      </c>
      <c r="I45" s="4">
        <v>700</v>
      </c>
      <c r="K45" s="4">
        <f>0.304+0.2</f>
        <v>0.504</v>
      </c>
      <c r="M45" s="4" t="s">
        <v>68</v>
      </c>
    </row>
    <row r="46" spans="1:13" x14ac:dyDescent="0.2">
      <c r="A46" s="3">
        <v>44853</v>
      </c>
      <c r="B46" s="4" t="s">
        <v>88</v>
      </c>
      <c r="C46" s="4" t="s">
        <v>0</v>
      </c>
      <c r="D46" s="4" t="s">
        <v>5</v>
      </c>
      <c r="E46" s="4" t="s">
        <v>124</v>
      </c>
      <c r="F46" s="4" t="s">
        <v>73</v>
      </c>
      <c r="I46" s="4">
        <v>1000</v>
      </c>
      <c r="K46" s="4">
        <f>0.877+0.15</f>
        <v>1.0269999999999999</v>
      </c>
      <c r="M46" s="4" t="s">
        <v>68</v>
      </c>
    </row>
    <row r="47" spans="1:13" x14ac:dyDescent="0.2">
      <c r="A47" s="3">
        <v>44853</v>
      </c>
      <c r="B47" s="4" t="s">
        <v>89</v>
      </c>
      <c r="C47" s="4" t="s">
        <v>0</v>
      </c>
      <c r="D47" s="4" t="s">
        <v>5</v>
      </c>
      <c r="E47" s="4" t="s">
        <v>125</v>
      </c>
      <c r="F47" s="4" t="s">
        <v>67</v>
      </c>
      <c r="H47" s="4">
        <v>2025</v>
      </c>
      <c r="I47" s="4">
        <v>120</v>
      </c>
      <c r="K47" s="4">
        <f>0.43+0.141</f>
        <v>0.57099999999999995</v>
      </c>
      <c r="M47" s="4" t="s">
        <v>68</v>
      </c>
    </row>
    <row r="48" spans="1:13" x14ac:dyDescent="0.2">
      <c r="A48" s="3">
        <v>44853</v>
      </c>
      <c r="B48" s="4" t="s">
        <v>90</v>
      </c>
      <c r="C48" s="4" t="s">
        <v>0</v>
      </c>
      <c r="D48" s="4" t="s">
        <v>95</v>
      </c>
      <c r="E48" s="4" t="s">
        <v>126</v>
      </c>
      <c r="F48" s="4" t="s">
        <v>73</v>
      </c>
      <c r="H48" s="4">
        <v>2026</v>
      </c>
      <c r="I48" s="4">
        <v>150</v>
      </c>
      <c r="K48" s="4">
        <f>0.1+0.3</f>
        <v>0.4</v>
      </c>
      <c r="M48" s="4" t="s">
        <v>68</v>
      </c>
    </row>
    <row r="49" spans="1:13" x14ac:dyDescent="0.2">
      <c r="A49" s="3">
        <v>44853</v>
      </c>
      <c r="B49" s="4" t="s">
        <v>91</v>
      </c>
      <c r="C49" s="4" t="s">
        <v>0</v>
      </c>
      <c r="D49" s="4" t="s">
        <v>11</v>
      </c>
      <c r="E49" s="4" t="s">
        <v>127</v>
      </c>
      <c r="F49" s="4" t="s">
        <v>92</v>
      </c>
      <c r="I49" s="4">
        <v>100</v>
      </c>
      <c r="K49" s="4">
        <f>0.178+0.178</f>
        <v>0.35599999999999998</v>
      </c>
      <c r="M49" s="4" t="s">
        <v>68</v>
      </c>
    </row>
    <row r="50" spans="1:13" x14ac:dyDescent="0.2">
      <c r="A50" s="3">
        <v>44853</v>
      </c>
      <c r="B50" s="4" t="s">
        <v>93</v>
      </c>
      <c r="C50" s="4" t="s">
        <v>0</v>
      </c>
      <c r="D50" s="4" t="s">
        <v>96</v>
      </c>
      <c r="F50" s="4" t="s">
        <v>73</v>
      </c>
      <c r="H50" s="4">
        <v>2023</v>
      </c>
      <c r="I50" s="4">
        <f>101+120</f>
        <v>221</v>
      </c>
      <c r="K50" s="4">
        <f>0.224+0.219</f>
        <v>0.443</v>
      </c>
      <c r="M50" s="4" t="s">
        <v>68</v>
      </c>
    </row>
    <row r="51" spans="1:13" x14ac:dyDescent="0.2">
      <c r="A51" s="3">
        <v>44853</v>
      </c>
      <c r="B51" s="4" t="s">
        <v>94</v>
      </c>
      <c r="C51" s="4" t="s">
        <v>0</v>
      </c>
      <c r="D51" s="4" t="s">
        <v>129</v>
      </c>
      <c r="E51" s="4" t="s">
        <v>128</v>
      </c>
      <c r="F51" s="4" t="s">
        <v>67</v>
      </c>
      <c r="K51" s="4">
        <f>0.318+0.114</f>
        <v>0.432</v>
      </c>
      <c r="M51" s="4" t="s">
        <v>68</v>
      </c>
    </row>
  </sheetData>
  <hyperlinks>
    <hyperlink ref="M9" r:id="rId1" xr:uid="{EA9532C8-A977-6149-8B05-7BFE227C3581}"/>
    <hyperlink ref="M3" r:id="rId2" xr:uid="{4E9CAE5C-D679-D14E-A263-605EA738C8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Weng</dc:creator>
  <cp:lastModifiedBy>Andrew Weng</cp:lastModifiedBy>
  <dcterms:created xsi:type="dcterms:W3CDTF">2022-11-06T19:09:14Z</dcterms:created>
  <dcterms:modified xsi:type="dcterms:W3CDTF">2022-11-11T14:48:44Z</dcterms:modified>
</cp:coreProperties>
</file>