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00886\OneDrive - WBG\7_Housing\survey_all\Housing_git\clustering\output\"/>
    </mc:Choice>
  </mc:AlternateContent>
  <xr:revisionPtr revIDLastSave="436" documentId="8_{15340CCD-35C3-4AC4-881C-68A321115706}" xr6:coauthVersionLast="45" xr6:coauthVersionMax="45" xr10:uidLastSave="{4E6BF006-79F1-43BB-9D39-61896955F573}"/>
  <bookViews>
    <workbookView xWindow="-120" yWindow="-120" windowWidth="20730" windowHeight="11160" firstSheet="1" activeTab="1" xr2:uid="{F7274712-09FB-4A5E-A38E-5CE21C2BB8C4}"/>
  </bookViews>
  <sheets>
    <sheet name="Cluster_urban_0923" sheetId="1" state="hidden" r:id="rId1"/>
    <sheet name="Cluster_urban_0925" sheetId="3" r:id="rId2"/>
    <sheet name="Cluster_urban_1002" sheetId="7" r:id="rId3"/>
    <sheet name="Cluster_rural_0930" sheetId="5" r:id="rId4"/>
    <sheet name="Cluster_rural_dgr_0930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3" l="1"/>
  <c r="Y4" i="3"/>
  <c r="Y5" i="3"/>
  <c r="Y6" i="3"/>
  <c r="Y7" i="3"/>
  <c r="Y8" i="3"/>
  <c r="X4" i="3"/>
  <c r="X5" i="3"/>
  <c r="X6" i="3"/>
  <c r="X7" i="3"/>
  <c r="X8" i="3"/>
  <c r="X3" i="3"/>
  <c r="R3" i="3"/>
  <c r="S3" i="3"/>
  <c r="T3" i="3"/>
  <c r="U3" i="3"/>
  <c r="V3" i="3"/>
  <c r="W3" i="3"/>
  <c r="R4" i="3"/>
  <c r="S4" i="3"/>
  <c r="T4" i="3"/>
  <c r="U4" i="3"/>
  <c r="V4" i="3"/>
  <c r="W4" i="3"/>
  <c r="R5" i="3"/>
  <c r="S5" i="3"/>
  <c r="T5" i="3"/>
  <c r="U5" i="3"/>
  <c r="V5" i="3"/>
  <c r="W5" i="3"/>
  <c r="R6" i="3"/>
  <c r="S6" i="3"/>
  <c r="T6" i="3"/>
  <c r="U6" i="3"/>
  <c r="V6" i="3"/>
  <c r="W6" i="3"/>
  <c r="R7" i="3"/>
  <c r="S7" i="3"/>
  <c r="T7" i="3"/>
  <c r="U7" i="3"/>
  <c r="V7" i="3"/>
  <c r="W7" i="3"/>
  <c r="R8" i="3"/>
  <c r="S8" i="3"/>
  <c r="T8" i="3"/>
  <c r="U8" i="3"/>
  <c r="V8" i="3"/>
  <c r="W8" i="3"/>
  <c r="Q4" i="3"/>
  <c r="Q5" i="3"/>
  <c r="Q6" i="3"/>
  <c r="Q7" i="3"/>
  <c r="Q8" i="3"/>
  <c r="Q3" i="3"/>
  <c r="R27" i="5" l="1"/>
  <c r="R26" i="5"/>
  <c r="R25" i="5"/>
  <c r="I13" i="7"/>
  <c r="I12" i="7"/>
  <c r="I11" i="7"/>
  <c r="E27" i="1" l="1"/>
  <c r="E28" i="1"/>
  <c r="E29" i="1"/>
  <c r="E30" i="1"/>
  <c r="E31" i="1"/>
  <c r="E32" i="1"/>
  <c r="D27" i="1"/>
  <c r="D28" i="1"/>
  <c r="D29" i="1"/>
  <c r="D30" i="1"/>
  <c r="D31" i="1"/>
  <c r="D32" i="1"/>
  <c r="B28" i="1"/>
  <c r="B29" i="1"/>
  <c r="B30" i="1"/>
  <c r="B31" i="1"/>
  <c r="B32" i="1"/>
  <c r="B27" i="1"/>
  <c r="C28" i="1"/>
  <c r="C29" i="1"/>
  <c r="C30" i="1"/>
  <c r="C31" i="1"/>
  <c r="C32" i="1"/>
  <c r="C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tc={8D3D3E1D-6C6E-42E4-9CCD-2B0B10CF7A57}</author>
  </authors>
  <commentList>
    <comment ref="G8" authorId="0" shapeId="0" xr:uid="{8D3D3E1D-6C6E-42E4-9CCD-2B0B10CF7A57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this is other?</t>
      </text>
    </comment>
  </commentList>
</comments>
</file>

<file path=xl/sharedStrings.xml><?xml version="1.0" encoding="utf-8"?>
<sst xmlns="http://schemas.openxmlformats.org/spreadsheetml/2006/main" count="254" uniqueCount="90">
  <si>
    <t>Permanent Structure</t>
  </si>
  <si>
    <t>Flush Latrine</t>
  </si>
  <si>
    <t>Improved Latrine</t>
  </si>
  <si>
    <t>Piped in Water</t>
  </si>
  <si>
    <t>Pumped in Water</t>
  </si>
  <si>
    <t>More Rooms</t>
  </si>
  <si>
    <t>Separate Kitchen</t>
  </si>
  <si>
    <t>Cluster</t>
  </si>
  <si>
    <t>Slum (%)</t>
  </si>
  <si>
    <t>Renter (%)</t>
  </si>
  <si>
    <t>P/A</t>
  </si>
  <si>
    <t>cluster</t>
  </si>
  <si>
    <t>ratio</t>
  </si>
  <si>
    <t>in_all_permanent</t>
  </si>
  <si>
    <t>in_sep_kitch</t>
  </si>
  <si>
    <t>in_flat</t>
  </si>
  <si>
    <t>in_room_grp</t>
  </si>
  <si>
    <t>h20</t>
  </si>
  <si>
    <t>san</t>
  </si>
  <si>
    <t>Cons (Rs.)</t>
  </si>
  <si>
    <t>Ownership (%)</t>
  </si>
  <si>
    <t>P/R</t>
  </si>
  <si>
    <t>No</t>
  </si>
  <si>
    <t>Yes</t>
  </si>
  <si>
    <t>Yard</t>
  </si>
  <si>
    <t>Flush</t>
  </si>
  <si>
    <t>&gt;6</t>
  </si>
  <si>
    <t>Piped in</t>
  </si>
  <si>
    <t>Pump out</t>
  </si>
  <si>
    <t>Pump in</t>
  </si>
  <si>
    <t xml:space="preserve"> Rent (Rs.)</t>
  </si>
  <si>
    <t>Household Size</t>
  </si>
  <si>
    <t>k-means</t>
  </si>
  <si>
    <t>k-modes</t>
  </si>
  <si>
    <t>Compare:</t>
  </si>
  <si>
    <t>Housing condition (cluster)</t>
  </si>
  <si>
    <t>Con. (k-modes)</t>
  </si>
  <si>
    <t>Rent (k-means)</t>
  </si>
  <si>
    <t>Con. (k-means)</t>
  </si>
  <si>
    <t>Rent (K-modes)</t>
  </si>
  <si>
    <t>in_roof</t>
  </si>
  <si>
    <t>Rent (Rs.)</t>
  </si>
  <si>
    <t>Permanent</t>
  </si>
  <si>
    <t>Metal</t>
  </si>
  <si>
    <t>in_room_big</t>
  </si>
  <si>
    <t>in_roof_permanent</t>
  </si>
  <si>
    <t>K_modes_cluster</t>
  </si>
  <si>
    <t>k_means_cluster</t>
  </si>
  <si>
    <t>Accuracy rate for benchmark k_means_cluster to k_modes cluster:</t>
  </si>
  <si>
    <t>cluster_uni</t>
  </si>
  <si>
    <t>k_modes ratio</t>
  </si>
  <si>
    <t>k_means_ratio</t>
  </si>
  <si>
    <t>cluster_name</t>
  </si>
  <si>
    <t>Dendrogram</t>
  </si>
  <si>
    <t>Material and separate kitchen</t>
  </si>
  <si>
    <t>Material</t>
  </si>
  <si>
    <t>Material and Sanitation</t>
  </si>
  <si>
    <t>Material and Water</t>
  </si>
  <si>
    <t>Material, Water, and Sanitation</t>
  </si>
  <si>
    <t>Material, Separate Kitchen, Water, Sanitation, and Size</t>
  </si>
  <si>
    <t>k means</t>
  </si>
  <si>
    <t>Ratio</t>
  </si>
  <si>
    <t>Other</t>
  </si>
  <si>
    <t>Single/Twin Pit</t>
  </si>
  <si>
    <t>k modes</t>
  </si>
  <si>
    <t>cluster_md</t>
  </si>
  <si>
    <t>Rent</t>
  </si>
  <si>
    <t>(Rs.)</t>
  </si>
  <si>
    <t>Household</t>
  </si>
  <si>
    <t>Size</t>
  </si>
  <si>
    <t>Katcha</t>
  </si>
  <si>
    <t>ALL</t>
  </si>
  <si>
    <t>Accuracy</t>
  </si>
  <si>
    <t>All</t>
  </si>
  <si>
    <t xml:space="preserve">Big house with limited acess to water service. </t>
  </si>
  <si>
    <t xml:space="preserve">Small house with limited access to water service. </t>
  </si>
  <si>
    <t>High quality big house with access to improved water and sanitation service.</t>
  </si>
  <si>
    <t xml:space="preserve">Small house without separate kitchen, limited access to  water service. </t>
  </si>
  <si>
    <t>Small house without separate kitchen, limited access to water or sanitation services.</t>
  </si>
  <si>
    <t>High quality house with access to improved water and sanitation service.</t>
  </si>
  <si>
    <t>k-modes presentation version</t>
  </si>
  <si>
    <t>Cluster name</t>
  </si>
  <si>
    <t>Share of Urban Households (%)</t>
  </si>
  <si>
    <t>Roof Material</t>
  </si>
  <si>
    <t>With Separate Kitchen</t>
  </si>
  <si>
    <t>Number of Room</t>
  </si>
  <si>
    <t>Sanitation Facility</t>
  </si>
  <si>
    <t>Drinking Water Source</t>
  </si>
  <si>
    <t>Median Rent (Rs.)</t>
  </si>
  <si>
    <t>Median Consumption Expenditure (Rs.)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</si>
</sst>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theme="1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2" borderId="0" xfId="0" applyFont="1" applyFill="1"/>
    <xf numFmtId="0" fontId="0" fillId="0" borderId="0" xfId="0" applyFont="1"/>
    <xf numFmtId="0" fontId="0" fillId="0" borderId="2" xfId="0" applyFont="1" applyBorder="1"/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3" fontId="0" fillId="0" borderId="0" xfId="0" applyNumberFormat="1"/>
    <xf numFmtId="2" fontId="0" fillId="0" borderId="0" xfId="0" applyNumberFormat="1"/>
    <xf numFmtId="9" fontId="0" fillId="0" borderId="0" xfId="0" applyNumberFormat="1"/>
    <xf numFmtId="10" fontId="2" fillId="0" borderId="0" xfId="0" applyNumberFormat="1" applyFont="1" applyAlignment="1">
      <alignment vertical="center"/>
    </xf>
    <xf numFmtId="0" fontId="1" fillId="0" borderId="0" xfId="0" applyFont="1"/>
    <xf numFmtId="0" fontId="3" fillId="4" borderId="0" xfId="0" applyFont="1" applyFill="1" applyAlignment="1">
      <alignment vertical="center"/>
    </xf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Cluster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Cluster_urban_0923!$B$26</c:f>
              <c:strCache>
                <c:ptCount val="1"/>
                <c:pt idx="0">
                  <c:v>Con. (k-means)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Cluster_urban_0923!$B$27:$B$32</c:f>
              <c:numCache>
                <c:formatCode>0.00</c:formatCode>
                <c:ptCount val="6"/>
                <c:pt idx="0">
                  <c:v>2300</c:v>
                </c:pt>
                <c:pt idx="1">
                  <c:v>2500</c:v>
                </c:pt>
                <c:pt idx="2">
                  <c:v>3000</c:v>
                </c:pt>
                <c:pt idx="3">
                  <c:v>3062.5</c:v>
                </c:pt>
                <c:pt idx="4">
                  <c:v>3528</c:v>
                </c:pt>
                <c:pt idx="5">
                  <c:v>3866.75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7-4525-9C15-CC440B91B66D}"/>
            </c:ext>
          </c:extLst>
        </c:ser>
        <c:ser>
          <c:idx val="2"/>
          <c:order val="1"/>
          <c:tx>
            <c:strRef>
              <c:f>Cluster_urban_0923!$C$26</c:f>
              <c:strCache>
                <c:ptCount val="1"/>
                <c:pt idx="0">
                  <c:v>Con. (k-modes)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Cluster_urban_0923!$C$27:$C$32</c:f>
              <c:numCache>
                <c:formatCode>0.00</c:formatCode>
                <c:ptCount val="6"/>
                <c:pt idx="0">
                  <c:v>2600</c:v>
                </c:pt>
                <c:pt idx="1">
                  <c:v>2616.6669999999999</c:v>
                </c:pt>
                <c:pt idx="2">
                  <c:v>2900</c:v>
                </c:pt>
                <c:pt idx="3">
                  <c:v>2966.6669999999999</c:v>
                </c:pt>
                <c:pt idx="4">
                  <c:v>3375</c:v>
                </c:pt>
                <c:pt idx="5">
                  <c:v>4194.5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F7-4525-9C15-CC440B91B66D}"/>
            </c:ext>
          </c:extLst>
        </c:ser>
        <c:ser>
          <c:idx val="0"/>
          <c:order val="2"/>
          <c:tx>
            <c:strRef>
              <c:f>Cluster_urban_0923!$D$26</c:f>
              <c:strCache>
                <c:ptCount val="1"/>
                <c:pt idx="0">
                  <c:v>Rent (k-means)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Cluster_urban_0923!$D$27:$D$32</c:f>
              <c:numCache>
                <c:formatCode>General</c:formatCode>
                <c:ptCount val="6"/>
                <c:pt idx="0">
                  <c:v>1350</c:v>
                </c:pt>
                <c:pt idx="1">
                  <c:v>1500</c:v>
                </c:pt>
                <c:pt idx="2">
                  <c:v>3200</c:v>
                </c:pt>
                <c:pt idx="3">
                  <c:v>2000</c:v>
                </c:pt>
                <c:pt idx="4">
                  <c:v>2400</c:v>
                </c:pt>
                <c:pt idx="5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F7-4525-9C15-CC440B91B66D}"/>
            </c:ext>
          </c:extLst>
        </c:ser>
        <c:ser>
          <c:idx val="3"/>
          <c:order val="3"/>
          <c:tx>
            <c:strRef>
              <c:f>Cluster_urban_0923!$E$26</c:f>
              <c:strCache>
                <c:ptCount val="1"/>
                <c:pt idx="0">
                  <c:v>Rent (K-modes)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Cluster_urban_0923!$E$27:$E$32</c:f>
              <c:numCache>
                <c:formatCode>General</c:formatCode>
                <c:ptCount val="6"/>
                <c:pt idx="0">
                  <c:v>1325</c:v>
                </c:pt>
                <c:pt idx="1">
                  <c:v>1600</c:v>
                </c:pt>
                <c:pt idx="2">
                  <c:v>3000</c:v>
                </c:pt>
                <c:pt idx="3">
                  <c:v>1600</c:v>
                </c:pt>
                <c:pt idx="4">
                  <c:v>3000</c:v>
                </c:pt>
                <c:pt idx="5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F7-4525-9C15-CC440B91B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221471"/>
        <c:axId val="1119417951"/>
      </c:lineChart>
      <c:catAx>
        <c:axId val="159822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Housing 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417951"/>
        <c:crosses val="autoZero"/>
        <c:auto val="1"/>
        <c:lblAlgn val="ctr"/>
        <c:lblOffset val="100"/>
        <c:noMultiLvlLbl val="0"/>
      </c:catAx>
      <c:valAx>
        <c:axId val="11194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22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24</xdr:row>
      <xdr:rowOff>39687</xdr:rowOff>
    </xdr:from>
    <xdr:to>
      <xdr:col>9</xdr:col>
      <xdr:colOff>714375</xdr:colOff>
      <xdr:row>39</xdr:row>
      <xdr:rowOff>58737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2D01D-E04F-482D-841F-8EEA363B5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146050</xdr:colOff>
      <xdr:row>21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2DE658-B34E-423C-9E62-216A0C787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300"/>
          <a:ext cx="5022850" cy="366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571501</xdr:colOff>
      <xdr:row>2</xdr:row>
      <xdr:rowOff>7937</xdr:rowOff>
    </xdr:from>
    <xdr:to>
      <xdr:col>17</xdr:col>
      <xdr:colOff>103188</xdr:colOff>
      <xdr:row>21</xdr:row>
      <xdr:rowOff>166687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0C06989-C740-45D9-8206-9A3D637AD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1001" y="373062"/>
          <a:ext cx="5032375" cy="3627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26</xdr:col>
      <xdr:colOff>146050</xdr:colOff>
      <xdr:row>21</xdr:row>
      <xdr:rowOff>165100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79C25C6-5C90-4840-986C-DECA84997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68300"/>
          <a:ext cx="5022850" cy="366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8</xdr:col>
      <xdr:colOff>146050</xdr:colOff>
      <xdr:row>42</xdr:row>
      <xdr:rowOff>165100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90FFF8-B333-4DE9-BF60-7D6FD42F5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5450"/>
          <a:ext cx="5022850" cy="366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17</xdr:col>
      <xdr:colOff>146050</xdr:colOff>
      <xdr:row>42</xdr:row>
      <xdr:rowOff>165100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DF0FAB5-3141-4FE3-B27B-4CD0EEE1D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235450"/>
          <a:ext cx="5022850" cy="366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23</xdr:row>
      <xdr:rowOff>0</xdr:rowOff>
    </xdr:from>
    <xdr:to>
      <xdr:col>26</xdr:col>
      <xdr:colOff>146050</xdr:colOff>
      <xdr:row>42</xdr:row>
      <xdr:rowOff>165100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13EC7B-4661-4DA0-91D9-63734DB95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235450"/>
          <a:ext cx="5022850" cy="366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ine Weng" id="{17A88A60-5180-4E65-BBAF-D4711457E0AA}" userId="S::xweng@worldbank.org::a16780b2-d297-4bcc-9c63-9df49971ed72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136761-A150-4B20-BC93-7F7AA5BEA7D4}" name="Table1" displayName="Table1" ref="A2:N8" totalsRowShown="0">
  <autoFilter ref="A2:N8" xr:uid="{3F873CAD-159F-4FE0-A861-097522437F0A}"/>
  <sortState xmlns:xlrd2="http://schemas.microsoft.com/office/spreadsheetml/2017/richdata2" ref="A3:N8">
    <sortCondition ref="K2:K8"/>
  </sortState>
  <tableColumns count="14">
    <tableColumn id="1" xr3:uid="{0F4DE6BE-BEC0-489A-9B04-8750D461D05F}" name="Cluster"/>
    <tableColumn id="14" xr3:uid="{6A6374FB-1532-436C-B069-9DE2AEB737F0}" name="ratio"/>
    <tableColumn id="2" xr3:uid="{B3F07685-A775-47CE-B79E-0478983D6322}" name="Permanent Structure"/>
    <tableColumn id="3" xr3:uid="{6F4C88F0-58D1-466B-B698-568D0B098A09}" name="Flush Latrine"/>
    <tableColumn id="4" xr3:uid="{DF377879-6452-4C39-9292-683131A1B383}" name="Improved Latrine"/>
    <tableColumn id="5" xr3:uid="{0F01C52D-FF09-4C24-8A2F-6F78855ECD5B}" name="Piped in Water"/>
    <tableColumn id="6" xr3:uid="{9C53A0E4-6CD1-4044-B3F3-5E60FE3A8943}" name="Pumped in Water"/>
    <tableColumn id="7" xr3:uid="{731C0FD8-EF51-4A59-804B-DFB2FC63FF11}" name="More Rooms"/>
    <tableColumn id="8" xr3:uid="{D9657F38-70D9-488D-B541-3E9718DCA90F}" name="Separate Kitchen"/>
    <tableColumn id="9" xr3:uid="{2ACE45B0-60CB-4626-BF62-A2A1512F9B74}" name="Slum (%)"/>
    <tableColumn id="10" xr3:uid="{876D9768-98B6-4E6C-AD26-205CC2C81DCB}" name="Cons (Rs.)" dataDxfId="11"/>
    <tableColumn id="11" xr3:uid="{2BB3DA29-164E-4B47-91CE-E8065C4F10C5}" name="Renter (%)"/>
    <tableColumn id="12" xr3:uid="{E91960B3-6AA4-48E4-91F0-F0258E229B46}" name=" Rent (Rs.)"/>
    <tableColumn id="13" xr3:uid="{55774E1F-4834-4111-92A2-D7B9E8C7A745}" name="P/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19666E-8C56-4AD3-A4FD-C4B4B4731723}" name="Table3" displayName="Table3" ref="A16:N22" totalsRowShown="0">
  <autoFilter ref="A16:N22" xr:uid="{6DB7CDB3-7B33-41DF-A592-FFAC50CA89ED}"/>
  <sortState xmlns:xlrd2="http://schemas.microsoft.com/office/spreadsheetml/2017/richdata2" ref="A17:N22">
    <sortCondition ref="J16:J22"/>
  </sortState>
  <tableColumns count="14">
    <tableColumn id="1" xr3:uid="{B816EFC3-175A-4D6C-8205-8B45A9B0AA96}" name="cluster"/>
    <tableColumn id="2" xr3:uid="{0655808B-83C6-474E-A387-C2B04408858F}" name="ratio"/>
    <tableColumn id="3" xr3:uid="{A52F2021-0B94-4AEE-9877-B4D6CFCA7B93}" name="in_all_permanent"/>
    <tableColumn id="4" xr3:uid="{256E3619-3227-4AF3-A6E2-9B9AC1A1E74C}" name="in_sep_kitch"/>
    <tableColumn id="5" xr3:uid="{E6120473-8510-485C-9769-859C3C7594AC}" name="in_flat"/>
    <tableColumn id="6" xr3:uid="{0BA7169C-A9D8-4882-AD91-941CA1C388BA}" name="in_room_grp"/>
    <tableColumn id="7" xr3:uid="{A5E27A2B-FCC7-45CE-8636-5F297646721E}" name="h20"/>
    <tableColumn id="8" xr3:uid="{C4D66F39-25FC-4F5D-81F0-3F320601D414}" name="san"/>
    <tableColumn id="9" xr3:uid="{403DECC4-D675-4E51-98A6-B6A0D4E927A6}" name=" Rent (Rs.)"/>
    <tableColumn id="10" xr3:uid="{C2E7B081-141C-4205-9130-17E859E33881}" name="Cons (Rs.)" dataDxfId="10"/>
    <tableColumn id="11" xr3:uid="{B818C839-89F2-4B81-B8F0-860C5C09FC0C}" name="Household Size"/>
    <tableColumn id="12" xr3:uid="{A6D59433-1269-42B8-9BC4-DAA2C4EB633A}" name="Slum (%)"/>
    <tableColumn id="13" xr3:uid="{0647A592-D08E-4619-9063-870151741EE0}" name="Ownership (%)"/>
    <tableColumn id="14" xr3:uid="{9E8E04CD-419D-401F-9DF4-56D78764C071}" name="P/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E6CECF-020D-4CE0-B1BB-829A05FF657C}" name="Table4" displayName="Table4" ref="A26:E32" totalsRowShown="0">
  <autoFilter ref="A26:E32" xr:uid="{E36BA395-3ACE-4406-B46E-A5C159618D2B}"/>
  <tableColumns count="5">
    <tableColumn id="1" xr3:uid="{791742BE-F844-4CBA-9301-E8F1D1740336}" name="Housing condition (cluster)"/>
    <tableColumn id="2" xr3:uid="{61E43E50-4064-40E5-8BE5-9C33697136F2}" name="Con. (k-means)" dataDxfId="9">
      <calculatedColumnFormula>K3</calculatedColumnFormula>
    </tableColumn>
    <tableColumn id="3" xr3:uid="{CCFCCE7C-160F-4E8C-BBA3-3D63AA186A17}" name="Con. (k-modes)" dataDxfId="8">
      <calculatedColumnFormula>J17</calculatedColumnFormula>
    </tableColumn>
    <tableColumn id="4" xr3:uid="{739BF8E1-D44F-4ABB-868C-30B2B6FC351D}" name="Rent (k-means)" dataDxfId="7">
      <calculatedColumnFormula>M3</calculatedColumnFormula>
    </tableColumn>
    <tableColumn id="5" xr3:uid="{652670DB-7047-4750-940D-FA93EE356B89}" name="Rent (K-modes)" dataDxfId="6">
      <calculatedColumnFormula>I17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5514A3-948E-429B-A8C8-C5605C65E76C}" name="Table6" displayName="Table6" ref="B2:O8" totalsRowShown="0">
  <autoFilter ref="B2:O8" xr:uid="{5E0BB26C-F3D8-4013-902D-749FD08A7B3A}"/>
  <sortState xmlns:xlrd2="http://schemas.microsoft.com/office/spreadsheetml/2017/richdata2" ref="B3:O8">
    <sortCondition ref="J2:J8"/>
  </sortState>
  <tableColumns count="14">
    <tableColumn id="1" xr3:uid="{995FA935-A14E-451E-98B9-FF3F079A1B9B}" name="cluster_uni" dataDxfId="5"/>
    <tableColumn id="14" xr3:uid="{C798943A-FFF0-4B4A-83C5-5C9CEBB86536}" name="cluster_name" dataDxfId="4"/>
    <tableColumn id="2" xr3:uid="{8AAB88C1-57DB-4ED3-A439-F6CD4AA59BE2}" name="ratio"/>
    <tableColumn id="3" xr3:uid="{AADD8369-A654-4873-9ED1-E615667BE6A1}" name="in_roof"/>
    <tableColumn id="4" xr3:uid="{7DBF587F-C31B-4CC1-98C0-10F41FC228D5}" name="in_sep_kitch"/>
    <tableColumn id="5" xr3:uid="{DECB0BC8-E08D-412D-B7BF-F9D7B58DA113}" name="in_room_grp"/>
    <tableColumn id="6" xr3:uid="{7FF73AB4-E873-44AF-9A5A-670FB61049D1}" name="h20"/>
    <tableColumn id="7" xr3:uid="{27DAB1B6-8535-46DB-BB89-2EF88ACF16A2}" name="san"/>
    <tableColumn id="8" xr3:uid="{AAF20B0F-2665-4149-98A4-EBCF6CF952A7}" name="Rent (Rs.)"/>
    <tableColumn id="9" xr3:uid="{D412841C-780F-45BC-8562-FACCADFC3E4B}" name="Cons (Rs.)"/>
    <tableColumn id="10" xr3:uid="{1A835ADF-061C-4913-97EA-30C32F99B560}" name="Household Size"/>
    <tableColumn id="11" xr3:uid="{C850071A-635B-48C0-BA95-F8DFFD0C8A7A}" name="Slum (%)"/>
    <tableColumn id="12" xr3:uid="{9FDAA029-E985-4AAA-B3EA-AEE80C2930AC}" name="Ownership (%)"/>
    <tableColumn id="13" xr3:uid="{FFD22872-C66E-4F5A-BE6D-6A171236F475}" name="P/R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0A47807-ADCF-44CD-87C4-2CD7556EDA83}" name="Table7" displayName="Table7" ref="B14:O20" totalsRowShown="0" headerRowDxfId="3">
  <autoFilter ref="B14:O20" xr:uid="{164931DF-3B5A-4D3B-8C5A-68295D76DE96}"/>
  <sortState xmlns:xlrd2="http://schemas.microsoft.com/office/spreadsheetml/2017/richdata2" ref="B15:O20">
    <sortCondition ref="J14:J20"/>
  </sortState>
  <tableColumns count="14">
    <tableColumn id="1" xr3:uid="{1EF86C35-5C31-44B9-9C37-58CBFE9ADC0D}" name="cluster_uni" dataDxfId="2"/>
    <tableColumn id="14" xr3:uid="{8DDDD896-1C01-40B8-8043-2350E227E75F}" name="cluster_name" dataDxfId="1"/>
    <tableColumn id="2" xr3:uid="{BC59D3E4-6804-4129-A066-05C8AEAAAB3B}" name="ratio"/>
    <tableColumn id="3" xr3:uid="{958E2821-E543-47D9-BBBE-58C1522C135C}" name="in_roof_permanent"/>
    <tableColumn id="4" xr3:uid="{E5795349-19F5-49D5-9511-1D550F5509F7}" name="in_sep_kitch"/>
    <tableColumn id="5" xr3:uid="{D9F91195-F657-4A0E-919C-1D57053FA286}" name="in_room_big"/>
    <tableColumn id="6" xr3:uid="{EEDB2C91-A6E8-449B-AF0D-C186F24737D9}" name="h20"/>
    <tableColumn id="7" xr3:uid="{C4297C51-1A01-4960-B6A2-C36B34C4EC0C}" name="san"/>
    <tableColumn id="8" xr3:uid="{FE7FC3C9-708A-46BC-9A4A-1B8590DEF44B}" name="Rent (Rs.)"/>
    <tableColumn id="9" xr3:uid="{1B2D9847-CBC5-43F3-A242-B998DFDE9966}" name="Cons (Rs.)"/>
    <tableColumn id="10" xr3:uid="{341D5B7A-A42F-42F5-B2F5-10C072AD14D6}" name="Household Size"/>
    <tableColumn id="11" xr3:uid="{56DB1D5E-1590-49A7-9AD8-21DA79080831}" name="Slum (%)"/>
    <tableColumn id="12" xr3:uid="{EDE03C34-C50C-40B2-835E-042023EB6AC3}" name="Ownership (%)"/>
    <tableColumn id="13" xr3:uid="{6ABDD086-30A3-4A66-922B-13D262245C8F}" name="P/R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263A57-7EA1-4F5A-9FF6-042744F0333F}" name="Table2" displayName="Table2" ref="Q2:Y8" totalsRowShown="0">
  <autoFilter ref="Q2:Y8" xr:uid="{1A2EE8C7-854C-476B-8557-2A08F5E0EAA8}"/>
  <tableColumns count="9">
    <tableColumn id="1" xr3:uid="{16977038-0EBD-4B63-B453-22CAA152BCA9}" name="Cluster name">
      <calculatedColumnFormula>Table6[[#This Row],[cluster_name]]</calculatedColumnFormula>
    </tableColumn>
    <tableColumn id="2" xr3:uid="{C7530A50-F578-4FB3-B601-C1481B831D1A}" name="Share of Urban Households (%)">
      <calculatedColumnFormula>Table6[[#This Row],[ratio]]</calculatedColumnFormula>
    </tableColumn>
    <tableColumn id="3" xr3:uid="{F0EA73DF-AE89-4FDB-8F07-B775768D504F}" name="Roof Material">
      <calculatedColumnFormula>Table6[[#This Row],[in_roof]]</calculatedColumnFormula>
    </tableColumn>
    <tableColumn id="4" xr3:uid="{929AEF17-CA71-411B-B1C1-95008A6E6C9B}" name="With Separate Kitchen">
      <calculatedColumnFormula>Table6[[#This Row],[in_sep_kitch]]</calculatedColumnFormula>
    </tableColumn>
    <tableColumn id="5" xr3:uid="{52C5C4B0-D598-47EA-8702-C0F0F7BB3B5A}" name="Number of Room">
      <calculatedColumnFormula>Table6[[#This Row],[in_room_grp]]</calculatedColumnFormula>
    </tableColumn>
    <tableColumn id="6" xr3:uid="{8EA3F0E2-3D6A-498E-A070-9B160E4DE10E}" name="Drinking Water Source">
      <calculatedColumnFormula>Table6[[#This Row],[h20]]</calculatedColumnFormula>
    </tableColumn>
    <tableColumn id="7" xr3:uid="{6A47B14C-5FA8-42DD-9EE7-1B11459A7D76}" name="Sanitation Facility">
      <calculatedColumnFormula>Table6[[#This Row],[san]]</calculatedColumnFormula>
    </tableColumn>
    <tableColumn id="8" xr3:uid="{1A44FD23-A698-45A2-8162-C2D0D55399F4}" name="Median Rent (Rs.)">
      <calculatedColumnFormula>Table6[[#This Row],[Rent (Rs.)]]</calculatedColumnFormula>
    </tableColumn>
    <tableColumn id="9" xr3:uid="{2729187B-6575-4C02-9B35-ACB9D32AB935}" name="Median Consumption Expenditure (Rs.)">
      <calculatedColumnFormula>Table6[[#This Row],[Cons (Rs.)]]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5EE0150-859F-4304-8CA5-B0A77822BA4E}" name="Table5" displayName="Table5" ref="A14:M20" totalsRowShown="0" headerRowDxfId="0">
  <autoFilter ref="A14:M20" xr:uid="{5345BEE0-5063-46F6-9B16-26CF03847E4A}"/>
  <sortState xmlns:xlrd2="http://schemas.microsoft.com/office/spreadsheetml/2017/richdata2" ref="A15:M20">
    <sortCondition ref="J14:J20"/>
  </sortState>
  <tableColumns count="13">
    <tableColumn id="1" xr3:uid="{29B2528E-09F8-4341-B5A6-4DBF056D0EEC}" name="cluster"/>
    <tableColumn id="13" xr3:uid="{72C185EC-D4B3-4250-8578-81D34C083F61}" name="cluster_uni"/>
    <tableColumn id="2" xr3:uid="{4DD29642-A48A-4D13-B263-265FC79BF8A2}" name="Ratio"/>
    <tableColumn id="3" xr3:uid="{B563B010-1DAA-4F84-A166-5F107903067B}" name="Permanent Structure"/>
    <tableColumn id="4" xr3:uid="{59362DD6-5410-4708-ADBB-4A4DC3ECF4C0}" name="in_sep_kitch"/>
    <tableColumn id="5" xr3:uid="{96E848EE-73AE-4795-845B-ACA079C7F6C0}" name="in_room_big"/>
    <tableColumn id="6" xr3:uid="{33C31D0B-AEAD-47F5-AFD7-7260BB909934}" name="h20"/>
    <tableColumn id="7" xr3:uid="{9950861B-D930-4DA1-B01D-F823F8E898F5}" name="san"/>
    <tableColumn id="8" xr3:uid="{0939DD44-8A75-427A-9C2A-44AFA015CEB5}" name="Rent (Rs.)"/>
    <tableColumn id="9" xr3:uid="{525F2447-539D-42B8-808A-B51394720757}" name="Cons (Rs.)"/>
    <tableColumn id="10" xr3:uid="{73C8D30E-7E69-4FF1-9B3C-2EB02CF683E2}" name="Household Size"/>
    <tableColumn id="11" xr3:uid="{B57834A0-D925-454E-B2D4-091927CF231E}" name="Ownership (%)"/>
    <tableColumn id="12" xr3:uid="{E9CFCB08-6BFA-474B-836A-F38D39E3B868}" name="P/R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09081A-2113-4698-B308-E79B00706A23}" name="Table8" displayName="Table8" ref="A2:M8" totalsRowShown="0">
  <autoFilter ref="A2:M8" xr:uid="{C6D8BC9C-4EE6-498F-8C82-F9A175312A5D}"/>
  <sortState xmlns:xlrd2="http://schemas.microsoft.com/office/spreadsheetml/2017/richdata2" ref="A3:M8">
    <sortCondition ref="J2:J8"/>
  </sortState>
  <tableColumns count="13">
    <tableColumn id="1" xr3:uid="{3600CA9B-2CDC-4E89-B778-4D68E682CDB7}" name="cluster"/>
    <tableColumn id="13" xr3:uid="{93A75999-24B7-4AB9-A6E4-047A16938CFD}" name="cluster_uni"/>
    <tableColumn id="2" xr3:uid="{A6DF4470-7DB6-44CD-AB90-24A3B6B4AC77}" name="ratio"/>
    <tableColumn id="3" xr3:uid="{748BF30A-21ED-4562-9E2A-5C79C1DBFEA3}" name="in_all_permanent"/>
    <tableColumn id="4" xr3:uid="{890CA122-063E-42F2-804A-0B36F41C4103}" name="in_sep_kitch"/>
    <tableColumn id="5" xr3:uid="{EAD5E4D5-30E3-4E59-95AE-0596739A972A}" name="in_room_grp"/>
    <tableColumn id="6" xr3:uid="{120DB3EA-85D5-486F-9BA3-CC86C49BBBCD}" name="h20"/>
    <tableColumn id="7" xr3:uid="{9980EAAC-0735-4484-9959-CFED15090663}" name="san"/>
    <tableColumn id="8" xr3:uid="{1FD61A28-B7FB-465D-AC5B-2BF2226F7D6F}" name="Rent (Rs.)"/>
    <tableColumn id="9" xr3:uid="{9647D163-EE9F-4256-8D25-2FB1C304CE6E}" name="Cons (Rs.)"/>
    <tableColumn id="10" xr3:uid="{3C657700-669F-47C7-9165-F3BF4C0FE106}" name="Household Size"/>
    <tableColumn id="11" xr3:uid="{E425C0D6-FB44-4155-B7E3-9CEBAEF0A563}" name="Ownership (%)"/>
    <tableColumn id="12" xr3:uid="{D84609A8-EB69-4746-A266-B4EA0B14A1F2}" name="P/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" dT="2020-10-02T17:19:01.38" personId="{17A88A60-5180-4E65-BBAF-D4711457E0AA}" id="{8D3D3E1D-6C6E-42E4-9CCD-2B0B10CF7A57}">
    <text>Why this is other?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B9CEE-FCA2-4C94-B162-44EB9A98DD81}">
  <dimension ref="A1:N37"/>
  <sheetViews>
    <sheetView workbookViewId="0">
      <selection activeCell="B11" sqref="B11"/>
    </sheetView>
  </sheetViews>
  <sheetFormatPr defaultRowHeight="15" x14ac:dyDescent="0.25"/>
  <cols>
    <col min="1" max="1" width="25.5703125" customWidth="1"/>
    <col min="2" max="2" width="20.42578125" customWidth="1"/>
    <col min="3" max="3" width="17.85546875" customWidth="1"/>
    <col min="4" max="4" width="17.42578125" customWidth="1"/>
    <col min="5" max="5" width="15.42578125" customWidth="1"/>
    <col min="6" max="6" width="17.5703125" customWidth="1"/>
    <col min="7" max="7" width="13.5703125" customWidth="1"/>
    <col min="8" max="8" width="17.140625" customWidth="1"/>
    <col min="9" max="9" width="11.42578125" customWidth="1"/>
    <col min="10" max="10" width="13.42578125" customWidth="1"/>
    <col min="11" max="11" width="15.85546875" customWidth="1"/>
    <col min="12" max="12" width="12.42578125" customWidth="1"/>
    <col min="13" max="13" width="15.42578125" customWidth="1"/>
  </cols>
  <sheetData>
    <row r="1" spans="1:14" x14ac:dyDescent="0.25">
      <c r="A1" t="s">
        <v>32</v>
      </c>
    </row>
    <row r="2" spans="1:14" x14ac:dyDescent="0.25">
      <c r="A2" t="s">
        <v>7</v>
      </c>
      <c r="B2" t="s">
        <v>12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8</v>
      </c>
      <c r="K2" t="s">
        <v>19</v>
      </c>
      <c r="L2" t="s">
        <v>9</v>
      </c>
      <c r="M2" t="s">
        <v>30</v>
      </c>
      <c r="N2" t="s">
        <v>10</v>
      </c>
    </row>
    <row r="3" spans="1:14" x14ac:dyDescent="0.25">
      <c r="A3">
        <v>5</v>
      </c>
      <c r="B3">
        <v>1.66</v>
      </c>
      <c r="C3">
        <v>70.45</v>
      </c>
      <c r="D3">
        <v>0</v>
      </c>
      <c r="E3">
        <v>54.76</v>
      </c>
      <c r="F3">
        <v>5.18</v>
      </c>
      <c r="G3">
        <v>9.66</v>
      </c>
      <c r="H3">
        <v>1.54</v>
      </c>
      <c r="I3">
        <v>9.1</v>
      </c>
      <c r="J3">
        <v>0.12</v>
      </c>
      <c r="K3" s="8">
        <v>2300</v>
      </c>
      <c r="L3">
        <v>0.26</v>
      </c>
      <c r="M3">
        <v>1350</v>
      </c>
      <c r="N3">
        <v>65.5</v>
      </c>
    </row>
    <row r="4" spans="1:14" x14ac:dyDescent="0.25">
      <c r="A4">
        <v>4</v>
      </c>
      <c r="B4">
        <v>6.28</v>
      </c>
      <c r="C4">
        <v>0</v>
      </c>
      <c r="D4">
        <v>76.19</v>
      </c>
      <c r="E4">
        <v>7.54</v>
      </c>
      <c r="F4">
        <v>0</v>
      </c>
      <c r="G4">
        <v>0</v>
      </c>
      <c r="H4">
        <v>0</v>
      </c>
      <c r="I4">
        <v>56.75</v>
      </c>
      <c r="J4">
        <v>0.28999999999999998</v>
      </c>
      <c r="K4" s="8">
        <v>2500</v>
      </c>
      <c r="L4">
        <v>0.36</v>
      </c>
      <c r="M4">
        <v>1500</v>
      </c>
      <c r="N4">
        <v>65</v>
      </c>
    </row>
    <row r="5" spans="1:14" x14ac:dyDescent="0.25">
      <c r="A5">
        <v>6</v>
      </c>
      <c r="B5">
        <v>11.9</v>
      </c>
      <c r="C5">
        <v>61.44</v>
      </c>
      <c r="D5">
        <v>66.349999999999994</v>
      </c>
      <c r="E5">
        <v>8.14</v>
      </c>
      <c r="F5">
        <v>0</v>
      </c>
      <c r="G5">
        <v>0</v>
      </c>
      <c r="H5">
        <v>100</v>
      </c>
      <c r="I5">
        <v>90.77</v>
      </c>
      <c r="J5">
        <v>0.05</v>
      </c>
      <c r="K5" s="8">
        <v>3000</v>
      </c>
      <c r="L5">
        <v>0.17</v>
      </c>
      <c r="M5">
        <v>3200</v>
      </c>
      <c r="N5">
        <v>157.13999999999999</v>
      </c>
    </row>
    <row r="6" spans="1:14" x14ac:dyDescent="0.25">
      <c r="A6">
        <v>3</v>
      </c>
      <c r="B6">
        <v>16.68</v>
      </c>
      <c r="C6">
        <v>71.930000000000007</v>
      </c>
      <c r="D6">
        <v>79.11</v>
      </c>
      <c r="E6">
        <v>4.0199999999999996</v>
      </c>
      <c r="F6">
        <v>0</v>
      </c>
      <c r="G6">
        <v>100</v>
      </c>
      <c r="H6">
        <v>61.55</v>
      </c>
      <c r="I6">
        <v>76.66</v>
      </c>
      <c r="J6">
        <v>0.03</v>
      </c>
      <c r="K6" s="8">
        <v>3062.5</v>
      </c>
      <c r="L6">
        <v>0.24</v>
      </c>
      <c r="M6">
        <v>2000</v>
      </c>
      <c r="N6">
        <v>128.33000000000001</v>
      </c>
    </row>
    <row r="7" spans="1:14" x14ac:dyDescent="0.25">
      <c r="A7">
        <v>2</v>
      </c>
      <c r="B7">
        <v>29.8</v>
      </c>
      <c r="C7">
        <v>88.78</v>
      </c>
      <c r="D7">
        <v>94.43</v>
      </c>
      <c r="E7">
        <v>0</v>
      </c>
      <c r="F7">
        <v>68.39</v>
      </c>
      <c r="G7">
        <v>0</v>
      </c>
      <c r="H7">
        <v>0</v>
      </c>
      <c r="I7">
        <v>66.62</v>
      </c>
      <c r="J7">
        <v>0.09</v>
      </c>
      <c r="K7" s="8">
        <v>3528</v>
      </c>
      <c r="L7">
        <v>0.51</v>
      </c>
      <c r="M7">
        <v>2400</v>
      </c>
      <c r="N7">
        <v>80.8</v>
      </c>
    </row>
    <row r="8" spans="1:14" x14ac:dyDescent="0.25">
      <c r="A8">
        <v>1</v>
      </c>
      <c r="B8">
        <v>33.68</v>
      </c>
      <c r="C8">
        <v>79.180000000000007</v>
      </c>
      <c r="D8">
        <v>84.14</v>
      </c>
      <c r="E8">
        <v>1.97</v>
      </c>
      <c r="F8">
        <v>93.64</v>
      </c>
      <c r="G8">
        <v>0</v>
      </c>
      <c r="H8">
        <v>91.12</v>
      </c>
      <c r="I8">
        <v>87.23</v>
      </c>
      <c r="J8">
        <v>0.04</v>
      </c>
      <c r="K8" s="8">
        <v>3866.75</v>
      </c>
      <c r="L8">
        <v>0.22</v>
      </c>
      <c r="M8">
        <v>4000</v>
      </c>
      <c r="N8">
        <v>158.33000000000001</v>
      </c>
    </row>
    <row r="15" spans="1:14" x14ac:dyDescent="0.25">
      <c r="A15" t="s">
        <v>33</v>
      </c>
    </row>
    <row r="16" spans="1:14" x14ac:dyDescent="0.25">
      <c r="A16" t="s">
        <v>11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30</v>
      </c>
      <c r="J16" t="s">
        <v>19</v>
      </c>
      <c r="K16" t="s">
        <v>31</v>
      </c>
      <c r="L16" t="s">
        <v>8</v>
      </c>
      <c r="M16" t="s">
        <v>20</v>
      </c>
      <c r="N16" t="s">
        <v>21</v>
      </c>
    </row>
    <row r="17" spans="1:14" x14ac:dyDescent="0.25">
      <c r="A17">
        <v>3</v>
      </c>
      <c r="B17">
        <v>21.17</v>
      </c>
      <c r="C17" t="s">
        <v>22</v>
      </c>
      <c r="D17" t="s">
        <v>23</v>
      </c>
      <c r="E17" t="s">
        <v>22</v>
      </c>
      <c r="F17">
        <v>4</v>
      </c>
      <c r="G17" t="s">
        <v>24</v>
      </c>
      <c r="H17" t="s">
        <v>25</v>
      </c>
      <c r="I17">
        <v>1325</v>
      </c>
      <c r="J17" s="8">
        <v>2600</v>
      </c>
      <c r="K17">
        <v>3</v>
      </c>
      <c r="L17">
        <v>15.77</v>
      </c>
      <c r="M17">
        <v>41.2</v>
      </c>
      <c r="N17">
        <v>1.5</v>
      </c>
    </row>
    <row r="18" spans="1:14" x14ac:dyDescent="0.25">
      <c r="A18">
        <v>1</v>
      </c>
      <c r="B18">
        <v>32.409999999999997</v>
      </c>
      <c r="C18" t="s">
        <v>23</v>
      </c>
      <c r="D18" t="s">
        <v>23</v>
      </c>
      <c r="E18" t="s">
        <v>22</v>
      </c>
      <c r="F18" t="s">
        <v>26</v>
      </c>
      <c r="G18" t="s">
        <v>27</v>
      </c>
      <c r="H18" t="s">
        <v>25</v>
      </c>
      <c r="I18">
        <v>1600</v>
      </c>
      <c r="J18" s="8">
        <v>2616.6669999999999</v>
      </c>
      <c r="K18">
        <v>4</v>
      </c>
      <c r="L18">
        <v>14.28</v>
      </c>
      <c r="M18">
        <v>70.319999999999993</v>
      </c>
      <c r="N18">
        <v>1</v>
      </c>
    </row>
    <row r="19" spans="1:14" x14ac:dyDescent="0.25">
      <c r="A19">
        <v>5</v>
      </c>
      <c r="B19">
        <v>8.23</v>
      </c>
      <c r="C19" t="s">
        <v>23</v>
      </c>
      <c r="D19" t="s">
        <v>23</v>
      </c>
      <c r="E19" t="s">
        <v>22</v>
      </c>
      <c r="F19">
        <v>5</v>
      </c>
      <c r="G19" t="s">
        <v>29</v>
      </c>
      <c r="H19" t="s">
        <v>25</v>
      </c>
      <c r="I19">
        <v>3000</v>
      </c>
      <c r="J19" s="8">
        <v>2900</v>
      </c>
      <c r="K19">
        <v>4</v>
      </c>
      <c r="L19">
        <v>2.85</v>
      </c>
      <c r="M19">
        <v>83.62</v>
      </c>
      <c r="N19">
        <v>1</v>
      </c>
    </row>
    <row r="20" spans="1:14" x14ac:dyDescent="0.25">
      <c r="A20">
        <v>6</v>
      </c>
      <c r="B20">
        <v>12.66</v>
      </c>
      <c r="C20" t="s">
        <v>23</v>
      </c>
      <c r="D20" t="s">
        <v>22</v>
      </c>
      <c r="E20" t="s">
        <v>22</v>
      </c>
      <c r="F20">
        <v>2</v>
      </c>
      <c r="G20" t="s">
        <v>28</v>
      </c>
      <c r="H20" t="s">
        <v>25</v>
      </c>
      <c r="I20">
        <v>1600</v>
      </c>
      <c r="J20" s="8">
        <v>2966.6669999999999</v>
      </c>
      <c r="K20">
        <v>4</v>
      </c>
      <c r="L20">
        <v>11.95</v>
      </c>
      <c r="M20">
        <v>43.8</v>
      </c>
      <c r="N20">
        <v>1.3</v>
      </c>
    </row>
    <row r="21" spans="1:14" x14ac:dyDescent="0.25">
      <c r="A21">
        <v>2</v>
      </c>
      <c r="B21">
        <v>18.600000000000001</v>
      </c>
      <c r="C21" t="s">
        <v>23</v>
      </c>
      <c r="D21" t="s">
        <v>23</v>
      </c>
      <c r="E21" t="s">
        <v>23</v>
      </c>
      <c r="F21">
        <v>4</v>
      </c>
      <c r="G21" t="s">
        <v>27</v>
      </c>
      <c r="H21" t="s">
        <v>25</v>
      </c>
      <c r="I21">
        <v>3000</v>
      </c>
      <c r="J21" s="8">
        <v>3375</v>
      </c>
      <c r="K21">
        <v>4</v>
      </c>
      <c r="L21">
        <v>2.74</v>
      </c>
      <c r="M21">
        <v>83.16</v>
      </c>
      <c r="N21">
        <v>0.8</v>
      </c>
    </row>
    <row r="22" spans="1:14" x14ac:dyDescent="0.25">
      <c r="A22">
        <v>4</v>
      </c>
      <c r="B22">
        <v>6.92</v>
      </c>
      <c r="C22" t="s">
        <v>23</v>
      </c>
      <c r="D22" t="s">
        <v>22</v>
      </c>
      <c r="E22" t="s">
        <v>22</v>
      </c>
      <c r="F22">
        <v>3</v>
      </c>
      <c r="G22" t="s">
        <v>27</v>
      </c>
      <c r="H22" t="s">
        <v>25</v>
      </c>
      <c r="I22">
        <v>3500</v>
      </c>
      <c r="J22" s="8">
        <v>4194.5</v>
      </c>
      <c r="K22">
        <v>4</v>
      </c>
      <c r="L22">
        <v>3.49</v>
      </c>
      <c r="M22">
        <v>44.75</v>
      </c>
      <c r="N22">
        <v>0.8</v>
      </c>
    </row>
    <row r="25" spans="1:14" x14ac:dyDescent="0.25">
      <c r="A25" t="s">
        <v>34</v>
      </c>
    </row>
    <row r="26" spans="1:14" x14ac:dyDescent="0.25">
      <c r="A26" t="s">
        <v>35</v>
      </c>
      <c r="B26" t="s">
        <v>38</v>
      </c>
      <c r="C26" t="s">
        <v>36</v>
      </c>
      <c r="D26" t="s">
        <v>37</v>
      </c>
      <c r="E26" t="s">
        <v>39</v>
      </c>
    </row>
    <row r="27" spans="1:14" x14ac:dyDescent="0.25">
      <c r="A27">
        <v>1</v>
      </c>
      <c r="B27" s="8">
        <f>K3</f>
        <v>2300</v>
      </c>
      <c r="C27" s="8">
        <f>J17</f>
        <v>2600</v>
      </c>
      <c r="D27">
        <f t="shared" ref="D27:D32" si="0">M3</f>
        <v>1350</v>
      </c>
      <c r="E27">
        <f t="shared" ref="E27:E32" si="1">I17</f>
        <v>1325</v>
      </c>
    </row>
    <row r="28" spans="1:14" x14ac:dyDescent="0.25">
      <c r="A28">
        <v>2</v>
      </c>
      <c r="B28" s="8">
        <f t="shared" ref="B28:B32" si="2">K4</f>
        <v>2500</v>
      </c>
      <c r="C28" s="8">
        <f t="shared" ref="C28:C32" si="3">J18</f>
        <v>2616.6669999999999</v>
      </c>
      <c r="D28">
        <f t="shared" si="0"/>
        <v>1500</v>
      </c>
      <c r="E28">
        <f t="shared" si="1"/>
        <v>1600</v>
      </c>
    </row>
    <row r="29" spans="1:14" x14ac:dyDescent="0.25">
      <c r="A29">
        <v>3</v>
      </c>
      <c r="B29" s="8">
        <f t="shared" si="2"/>
        <v>3000</v>
      </c>
      <c r="C29" s="8">
        <f t="shared" si="3"/>
        <v>2900</v>
      </c>
      <c r="D29">
        <f t="shared" si="0"/>
        <v>3200</v>
      </c>
      <c r="E29">
        <f t="shared" si="1"/>
        <v>3000</v>
      </c>
    </row>
    <row r="30" spans="1:14" x14ac:dyDescent="0.25">
      <c r="A30">
        <v>4</v>
      </c>
      <c r="B30" s="8">
        <f t="shared" si="2"/>
        <v>3062.5</v>
      </c>
      <c r="C30" s="8">
        <f t="shared" si="3"/>
        <v>2966.6669999999999</v>
      </c>
      <c r="D30">
        <f t="shared" si="0"/>
        <v>2000</v>
      </c>
      <c r="E30">
        <f t="shared" si="1"/>
        <v>1600</v>
      </c>
    </row>
    <row r="31" spans="1:14" x14ac:dyDescent="0.25">
      <c r="A31">
        <v>5</v>
      </c>
      <c r="B31" s="8">
        <f t="shared" si="2"/>
        <v>3528</v>
      </c>
      <c r="C31" s="8">
        <f t="shared" si="3"/>
        <v>3375</v>
      </c>
      <c r="D31">
        <f t="shared" si="0"/>
        <v>2400</v>
      </c>
      <c r="E31">
        <f t="shared" si="1"/>
        <v>3000</v>
      </c>
    </row>
    <row r="32" spans="1:14" x14ac:dyDescent="0.25">
      <c r="A32">
        <v>6</v>
      </c>
      <c r="B32" s="8">
        <f t="shared" si="2"/>
        <v>3866.75</v>
      </c>
      <c r="C32" s="8">
        <f t="shared" si="3"/>
        <v>4194.5</v>
      </c>
      <c r="D32">
        <f t="shared" si="0"/>
        <v>4000</v>
      </c>
      <c r="E32">
        <f t="shared" si="1"/>
        <v>3500</v>
      </c>
    </row>
    <row r="33" spans="2:2" x14ac:dyDescent="0.25">
      <c r="B33" s="7"/>
    </row>
    <row r="34" spans="2:2" x14ac:dyDescent="0.25">
      <c r="B34" s="7"/>
    </row>
    <row r="36" spans="2:2" x14ac:dyDescent="0.25">
      <c r="B36" s="7"/>
    </row>
    <row r="37" spans="2:2" x14ac:dyDescent="0.25">
      <c r="B37" s="7"/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DEC70-3F57-4008-AAD6-8842C7ABED87}">
  <dimension ref="A1:Y33"/>
  <sheetViews>
    <sheetView tabSelected="1" topLeftCell="O1" zoomScale="80" zoomScaleNormal="80" workbookViewId="0">
      <selection activeCell="Y2" sqref="Y2"/>
    </sheetView>
  </sheetViews>
  <sheetFormatPr defaultRowHeight="15" x14ac:dyDescent="0.25"/>
  <cols>
    <col min="1" max="1" width="0" hidden="1" customWidth="1"/>
    <col min="3" max="8" width="10.5703125" customWidth="1"/>
    <col min="9" max="10" width="11.140625" customWidth="1"/>
    <col min="11" max="11" width="15.85546875" customWidth="1"/>
    <col min="12" max="12" width="10.42578125" customWidth="1"/>
    <col min="13" max="13" width="15.42578125" customWidth="1"/>
    <col min="17" max="17" width="16.140625" customWidth="1"/>
    <col min="18" max="18" width="33.5703125" customWidth="1"/>
    <col min="19" max="19" width="16.5703125" customWidth="1"/>
    <col min="20" max="20" width="24.85546875" customWidth="1"/>
    <col min="21" max="21" width="19.42578125" customWidth="1"/>
    <col min="22" max="22" width="24.85546875" customWidth="1"/>
    <col min="23" max="23" width="20.85546875" customWidth="1"/>
    <col min="24" max="24" width="12.5703125" customWidth="1"/>
    <col min="25" max="25" width="33" customWidth="1"/>
  </cols>
  <sheetData>
    <row r="1" spans="1:25" x14ac:dyDescent="0.25">
      <c r="B1" s="11" t="s">
        <v>33</v>
      </c>
      <c r="Q1" t="s">
        <v>80</v>
      </c>
    </row>
    <row r="2" spans="1:25" x14ac:dyDescent="0.25">
      <c r="A2" s="1" t="s">
        <v>11</v>
      </c>
      <c r="B2" t="s">
        <v>49</v>
      </c>
      <c r="C2" t="s">
        <v>52</v>
      </c>
      <c r="D2" t="s">
        <v>12</v>
      </c>
      <c r="E2" t="s">
        <v>40</v>
      </c>
      <c r="F2" t="s">
        <v>14</v>
      </c>
      <c r="G2" t="s">
        <v>16</v>
      </c>
      <c r="H2" t="s">
        <v>17</v>
      </c>
      <c r="I2" t="s">
        <v>18</v>
      </c>
      <c r="J2" t="s">
        <v>41</v>
      </c>
      <c r="K2" t="s">
        <v>19</v>
      </c>
      <c r="L2" t="s">
        <v>31</v>
      </c>
      <c r="M2" t="s">
        <v>8</v>
      </c>
      <c r="N2" t="s">
        <v>20</v>
      </c>
      <c r="O2" t="s">
        <v>21</v>
      </c>
      <c r="Q2" t="s">
        <v>81</v>
      </c>
      <c r="R2" t="s">
        <v>82</v>
      </c>
      <c r="S2" t="s">
        <v>83</v>
      </c>
      <c r="T2" t="s">
        <v>84</v>
      </c>
      <c r="U2" t="s">
        <v>85</v>
      </c>
      <c r="V2" t="s">
        <v>87</v>
      </c>
      <c r="W2" t="s">
        <v>86</v>
      </c>
      <c r="X2" t="s">
        <v>88</v>
      </c>
      <c r="Y2" t="s">
        <v>89</v>
      </c>
    </row>
    <row r="3" spans="1:25" x14ac:dyDescent="0.25">
      <c r="A3" s="2">
        <v>4</v>
      </c>
      <c r="B3" s="5">
        <v>1</v>
      </c>
      <c r="C3" t="s">
        <v>78</v>
      </c>
      <c r="D3">
        <v>9.3000000000000007</v>
      </c>
      <c r="E3" t="s">
        <v>42</v>
      </c>
      <c r="F3" t="s">
        <v>22</v>
      </c>
      <c r="G3">
        <v>1</v>
      </c>
      <c r="H3" t="s">
        <v>28</v>
      </c>
      <c r="I3" t="s">
        <v>25</v>
      </c>
      <c r="J3">
        <v>1200</v>
      </c>
      <c r="K3">
        <v>6800</v>
      </c>
      <c r="L3">
        <v>3</v>
      </c>
      <c r="M3">
        <v>18.61</v>
      </c>
      <c r="N3">
        <v>40.6</v>
      </c>
      <c r="O3">
        <v>2</v>
      </c>
      <c r="Q3" t="str">
        <f>Table6[[#This Row],[cluster_name]]</f>
        <v>Small house without separate kitchen, limited access to water or sanitation services.</v>
      </c>
      <c r="R3">
        <f>Table6[[#This Row],[ratio]]</f>
        <v>9.3000000000000007</v>
      </c>
      <c r="S3" t="str">
        <f>Table6[[#This Row],[in_roof]]</f>
        <v>Permanent</v>
      </c>
      <c r="T3" t="str">
        <f>Table6[[#This Row],[in_sep_kitch]]</f>
        <v>No</v>
      </c>
      <c r="U3">
        <f>Table6[[#This Row],[in_room_grp]]</f>
        <v>1</v>
      </c>
      <c r="V3" t="str">
        <f>Table6[[#This Row],[h20]]</f>
        <v>Pump out</v>
      </c>
      <c r="W3" t="str">
        <f>Table6[[#This Row],[san]]</f>
        <v>Flush</v>
      </c>
      <c r="X3">
        <f>Table6[[#This Row],[Rent (Rs.)]]</f>
        <v>1200</v>
      </c>
      <c r="Y3">
        <f>Table6[[#This Row],[Cons (Rs.)]]</f>
        <v>6800</v>
      </c>
    </row>
    <row r="4" spans="1:25" x14ac:dyDescent="0.25">
      <c r="A4" s="3">
        <v>6</v>
      </c>
      <c r="B4" s="5">
        <v>2</v>
      </c>
      <c r="C4" t="s">
        <v>77</v>
      </c>
      <c r="D4">
        <v>6.35</v>
      </c>
      <c r="E4" t="s">
        <v>43</v>
      </c>
      <c r="F4" t="s">
        <v>22</v>
      </c>
      <c r="G4">
        <v>2</v>
      </c>
      <c r="H4" t="s">
        <v>24</v>
      </c>
      <c r="I4" t="s">
        <v>25</v>
      </c>
      <c r="J4">
        <v>1500</v>
      </c>
      <c r="K4">
        <v>8057</v>
      </c>
      <c r="L4">
        <v>4</v>
      </c>
      <c r="M4">
        <v>24.15</v>
      </c>
      <c r="N4">
        <v>47.57</v>
      </c>
      <c r="O4">
        <v>1.5</v>
      </c>
      <c r="Q4" t="str">
        <f>Table6[[#This Row],[cluster_name]]</f>
        <v xml:space="preserve">Small house without separate kitchen, limited access to  water service. </v>
      </c>
      <c r="R4">
        <f>Table6[[#This Row],[ratio]]</f>
        <v>6.35</v>
      </c>
      <c r="S4" t="str">
        <f>Table6[[#This Row],[in_roof]]</f>
        <v>Metal</v>
      </c>
      <c r="T4" t="str">
        <f>Table6[[#This Row],[in_sep_kitch]]</f>
        <v>No</v>
      </c>
      <c r="U4">
        <f>Table6[[#This Row],[in_room_grp]]</f>
        <v>2</v>
      </c>
      <c r="V4" t="str">
        <f>Table6[[#This Row],[h20]]</f>
        <v>Yard</v>
      </c>
      <c r="W4" t="str">
        <f>Table6[[#This Row],[san]]</f>
        <v>Flush</v>
      </c>
      <c r="X4">
        <f>Table6[[#This Row],[Rent (Rs.)]]</f>
        <v>1500</v>
      </c>
      <c r="Y4">
        <f>Table6[[#This Row],[Cons (Rs.)]]</f>
        <v>8057</v>
      </c>
    </row>
    <row r="5" spans="1:25" x14ac:dyDescent="0.25">
      <c r="A5" s="2">
        <v>3</v>
      </c>
      <c r="B5" s="5">
        <v>3</v>
      </c>
      <c r="C5" s="5" t="s">
        <v>75</v>
      </c>
      <c r="D5">
        <v>14.32</v>
      </c>
      <c r="E5" t="s">
        <v>42</v>
      </c>
      <c r="F5" t="s">
        <v>23</v>
      </c>
      <c r="G5">
        <v>3</v>
      </c>
      <c r="H5" t="s">
        <v>27</v>
      </c>
      <c r="I5" t="s">
        <v>25</v>
      </c>
      <c r="J5">
        <v>2112.5</v>
      </c>
      <c r="K5">
        <v>10000</v>
      </c>
      <c r="L5">
        <v>4</v>
      </c>
      <c r="M5">
        <v>7.65</v>
      </c>
      <c r="N5">
        <v>51.52</v>
      </c>
      <c r="O5">
        <v>1.3</v>
      </c>
      <c r="Q5" t="str">
        <f>Table6[[#This Row],[cluster_name]]</f>
        <v xml:space="preserve">Small house with limited access to water service. </v>
      </c>
      <c r="R5">
        <f>Table6[[#This Row],[ratio]]</f>
        <v>14.32</v>
      </c>
      <c r="S5" t="str">
        <f>Table6[[#This Row],[in_roof]]</f>
        <v>Permanent</v>
      </c>
      <c r="T5" t="str">
        <f>Table6[[#This Row],[in_sep_kitch]]</f>
        <v>Yes</v>
      </c>
      <c r="U5">
        <f>Table6[[#This Row],[in_room_grp]]</f>
        <v>3</v>
      </c>
      <c r="V5" t="str">
        <f>Table6[[#This Row],[h20]]</f>
        <v>Piped in</v>
      </c>
      <c r="W5" t="str">
        <f>Table6[[#This Row],[san]]</f>
        <v>Flush</v>
      </c>
      <c r="X5">
        <f>Table6[[#This Row],[Rent (Rs.)]]</f>
        <v>2112.5</v>
      </c>
      <c r="Y5">
        <f>Table6[[#This Row],[Cons (Rs.)]]</f>
        <v>10000</v>
      </c>
    </row>
    <row r="6" spans="1:25" x14ac:dyDescent="0.25">
      <c r="A6" s="3">
        <v>1</v>
      </c>
      <c r="B6" s="5">
        <v>4</v>
      </c>
      <c r="C6" s="5" t="s">
        <v>74</v>
      </c>
      <c r="D6">
        <v>32.840000000000003</v>
      </c>
      <c r="E6" t="s">
        <v>42</v>
      </c>
      <c r="F6" t="s">
        <v>23</v>
      </c>
      <c r="G6">
        <v>5</v>
      </c>
      <c r="H6" t="s">
        <v>29</v>
      </c>
      <c r="I6" t="s">
        <v>25</v>
      </c>
      <c r="J6">
        <v>3000</v>
      </c>
      <c r="K6">
        <v>12100</v>
      </c>
      <c r="L6">
        <v>4</v>
      </c>
      <c r="M6">
        <v>3.29</v>
      </c>
      <c r="N6">
        <v>72.89</v>
      </c>
      <c r="O6">
        <v>0.8</v>
      </c>
      <c r="Q6" t="str">
        <f>Table6[[#This Row],[cluster_name]]</f>
        <v xml:space="preserve">Big house with limited acess to water service. </v>
      </c>
      <c r="R6">
        <f>Table6[[#This Row],[ratio]]</f>
        <v>32.840000000000003</v>
      </c>
      <c r="S6" t="str">
        <f>Table6[[#This Row],[in_roof]]</f>
        <v>Permanent</v>
      </c>
      <c r="T6" t="str">
        <f>Table6[[#This Row],[in_sep_kitch]]</f>
        <v>Yes</v>
      </c>
      <c r="U6">
        <f>Table6[[#This Row],[in_room_grp]]</f>
        <v>5</v>
      </c>
      <c r="V6" t="str">
        <f>Table6[[#This Row],[h20]]</f>
        <v>Pump in</v>
      </c>
      <c r="W6" t="str">
        <f>Table6[[#This Row],[san]]</f>
        <v>Flush</v>
      </c>
      <c r="X6">
        <f>Table6[[#This Row],[Rent (Rs.)]]</f>
        <v>3000</v>
      </c>
      <c r="Y6">
        <f>Table6[[#This Row],[Cons (Rs.)]]</f>
        <v>12100</v>
      </c>
    </row>
    <row r="7" spans="1:25" x14ac:dyDescent="0.25">
      <c r="A7" s="2">
        <v>2</v>
      </c>
      <c r="B7" s="5">
        <v>5</v>
      </c>
      <c r="C7" t="s">
        <v>79</v>
      </c>
      <c r="D7">
        <v>26.82</v>
      </c>
      <c r="E7" t="s">
        <v>42</v>
      </c>
      <c r="F7" t="s">
        <v>23</v>
      </c>
      <c r="G7">
        <v>4</v>
      </c>
      <c r="H7" t="s">
        <v>27</v>
      </c>
      <c r="I7" t="s">
        <v>25</v>
      </c>
      <c r="J7">
        <v>3000</v>
      </c>
      <c r="K7">
        <v>12300</v>
      </c>
      <c r="L7">
        <v>4</v>
      </c>
      <c r="M7">
        <v>5.93</v>
      </c>
      <c r="N7">
        <v>61.9</v>
      </c>
      <c r="O7">
        <v>1</v>
      </c>
      <c r="Q7" t="str">
        <f>Table6[[#This Row],[cluster_name]]</f>
        <v>High quality house with access to improved water and sanitation service.</v>
      </c>
      <c r="R7">
        <f>Table6[[#This Row],[ratio]]</f>
        <v>26.82</v>
      </c>
      <c r="S7" t="str">
        <f>Table6[[#This Row],[in_roof]]</f>
        <v>Permanent</v>
      </c>
      <c r="T7" t="str">
        <f>Table6[[#This Row],[in_sep_kitch]]</f>
        <v>Yes</v>
      </c>
      <c r="U7">
        <f>Table6[[#This Row],[in_room_grp]]</f>
        <v>4</v>
      </c>
      <c r="V7" t="str">
        <f>Table6[[#This Row],[h20]]</f>
        <v>Piped in</v>
      </c>
      <c r="W7" t="str">
        <f>Table6[[#This Row],[san]]</f>
        <v>Flush</v>
      </c>
      <c r="X7">
        <f>Table6[[#This Row],[Rent (Rs.)]]</f>
        <v>3000</v>
      </c>
      <c r="Y7">
        <f>Table6[[#This Row],[Cons (Rs.)]]</f>
        <v>12300</v>
      </c>
    </row>
    <row r="8" spans="1:25" x14ac:dyDescent="0.25">
      <c r="A8" s="4">
        <v>5</v>
      </c>
      <c r="B8" s="5">
        <v>6</v>
      </c>
      <c r="C8" t="s">
        <v>76</v>
      </c>
      <c r="D8">
        <v>10.38</v>
      </c>
      <c r="E8" t="s">
        <v>42</v>
      </c>
      <c r="F8" t="s">
        <v>23</v>
      </c>
      <c r="G8" t="s">
        <v>26</v>
      </c>
      <c r="H8" t="s">
        <v>27</v>
      </c>
      <c r="I8" t="s">
        <v>25</v>
      </c>
      <c r="J8">
        <v>5000</v>
      </c>
      <c r="K8">
        <v>16800</v>
      </c>
      <c r="L8">
        <v>5</v>
      </c>
      <c r="M8">
        <v>1.65</v>
      </c>
      <c r="N8">
        <v>91.6</v>
      </c>
      <c r="O8">
        <v>0</v>
      </c>
      <c r="Q8" t="str">
        <f>Table6[[#This Row],[cluster_name]]</f>
        <v>High quality big house with access to improved water and sanitation service.</v>
      </c>
      <c r="R8">
        <f>Table6[[#This Row],[ratio]]</f>
        <v>10.38</v>
      </c>
      <c r="S8" t="str">
        <f>Table6[[#This Row],[in_roof]]</f>
        <v>Permanent</v>
      </c>
      <c r="T8" t="str">
        <f>Table6[[#This Row],[in_sep_kitch]]</f>
        <v>Yes</v>
      </c>
      <c r="U8" t="str">
        <f>Table6[[#This Row],[in_room_grp]]</f>
        <v>&gt;6</v>
      </c>
      <c r="V8" t="str">
        <f>Table6[[#This Row],[h20]]</f>
        <v>Piped in</v>
      </c>
      <c r="W8" t="str">
        <f>Table6[[#This Row],[san]]</f>
        <v>Flush</v>
      </c>
      <c r="X8">
        <f>Table6[[#This Row],[Rent (Rs.)]]</f>
        <v>5000</v>
      </c>
      <c r="Y8">
        <f>Table6[[#This Row],[Cons (Rs.)]]</f>
        <v>16800</v>
      </c>
    </row>
    <row r="13" spans="1:25" x14ac:dyDescent="0.25">
      <c r="B13" s="11" t="s">
        <v>32</v>
      </c>
      <c r="D13" s="1"/>
    </row>
    <row r="14" spans="1:25" x14ac:dyDescent="0.25">
      <c r="A14" s="1" t="s">
        <v>11</v>
      </c>
      <c r="B14" t="s">
        <v>49</v>
      </c>
      <c r="C14" t="s">
        <v>52</v>
      </c>
      <c r="D14" s="1" t="s">
        <v>12</v>
      </c>
      <c r="E14" s="1" t="s">
        <v>45</v>
      </c>
      <c r="F14" s="1" t="s">
        <v>14</v>
      </c>
      <c r="G14" s="1" t="s">
        <v>44</v>
      </c>
      <c r="H14" s="1" t="s">
        <v>17</v>
      </c>
      <c r="I14" s="1" t="s">
        <v>18</v>
      </c>
      <c r="J14" s="1" t="s">
        <v>41</v>
      </c>
      <c r="K14" s="1" t="s">
        <v>19</v>
      </c>
      <c r="L14" s="1" t="s">
        <v>31</v>
      </c>
      <c r="M14" s="1" t="s">
        <v>8</v>
      </c>
      <c r="N14" s="1" t="s">
        <v>20</v>
      </c>
      <c r="O14" s="1" t="s">
        <v>21</v>
      </c>
    </row>
    <row r="15" spans="1:25" x14ac:dyDescent="0.25">
      <c r="A15" s="2">
        <v>6</v>
      </c>
      <c r="B15" s="5">
        <v>1</v>
      </c>
      <c r="C15" s="5"/>
      <c r="D15">
        <v>3.34</v>
      </c>
      <c r="E15">
        <v>0</v>
      </c>
      <c r="F15">
        <v>100</v>
      </c>
      <c r="G15">
        <v>0</v>
      </c>
      <c r="H15">
        <v>14.45</v>
      </c>
      <c r="I15">
        <v>0</v>
      </c>
      <c r="J15">
        <v>1000</v>
      </c>
      <c r="K15">
        <v>2173</v>
      </c>
      <c r="L15">
        <v>3.93</v>
      </c>
      <c r="M15">
        <v>0.13</v>
      </c>
      <c r="N15">
        <v>0.77</v>
      </c>
      <c r="O15">
        <v>1.25</v>
      </c>
    </row>
    <row r="16" spans="1:25" x14ac:dyDescent="0.25">
      <c r="A16" s="3">
        <v>5</v>
      </c>
      <c r="B16" s="5">
        <v>2</v>
      </c>
      <c r="C16" s="5"/>
      <c r="D16">
        <v>12.13</v>
      </c>
      <c r="E16">
        <v>71.89</v>
      </c>
      <c r="F16">
        <v>0</v>
      </c>
      <c r="G16">
        <v>0</v>
      </c>
      <c r="H16">
        <v>0</v>
      </c>
      <c r="I16">
        <v>84.36</v>
      </c>
      <c r="J16">
        <v>1500</v>
      </c>
      <c r="K16">
        <v>2900</v>
      </c>
      <c r="L16">
        <v>2.94</v>
      </c>
      <c r="M16">
        <v>0.16</v>
      </c>
      <c r="N16">
        <v>0.36</v>
      </c>
      <c r="O16">
        <v>1.33</v>
      </c>
    </row>
    <row r="17" spans="1:15" x14ac:dyDescent="0.25">
      <c r="A17" s="2">
        <v>1</v>
      </c>
      <c r="B17" s="5">
        <v>3</v>
      </c>
      <c r="C17" s="5"/>
      <c r="D17">
        <v>16.7</v>
      </c>
      <c r="E17">
        <v>59.25</v>
      </c>
      <c r="F17">
        <v>81.430000000000007</v>
      </c>
      <c r="G17">
        <v>0</v>
      </c>
      <c r="H17">
        <v>0</v>
      </c>
      <c r="I17">
        <v>73.38</v>
      </c>
      <c r="J17">
        <v>2000</v>
      </c>
      <c r="K17">
        <v>2740</v>
      </c>
      <c r="L17">
        <v>3.73</v>
      </c>
      <c r="M17">
        <v>0.12</v>
      </c>
      <c r="N17">
        <v>0.61</v>
      </c>
      <c r="O17">
        <v>1</v>
      </c>
    </row>
    <row r="18" spans="1:15" x14ac:dyDescent="0.25">
      <c r="A18" s="3">
        <v>2</v>
      </c>
      <c r="B18" s="5">
        <v>4</v>
      </c>
      <c r="C18" s="5"/>
      <c r="D18">
        <v>25.72</v>
      </c>
      <c r="E18">
        <v>83.26</v>
      </c>
      <c r="F18">
        <v>70.98</v>
      </c>
      <c r="G18">
        <v>0</v>
      </c>
      <c r="H18">
        <v>100</v>
      </c>
      <c r="I18">
        <v>92.73</v>
      </c>
      <c r="J18">
        <v>2600</v>
      </c>
      <c r="K18">
        <v>3750</v>
      </c>
      <c r="L18">
        <v>3.49</v>
      </c>
      <c r="M18">
        <v>0.08</v>
      </c>
      <c r="N18">
        <v>0.52</v>
      </c>
      <c r="O18">
        <v>1</v>
      </c>
    </row>
    <row r="19" spans="1:15" x14ac:dyDescent="0.25">
      <c r="A19" s="2">
        <v>3</v>
      </c>
      <c r="B19" s="5">
        <v>5</v>
      </c>
      <c r="C19" s="5"/>
      <c r="D19">
        <v>16.3</v>
      </c>
      <c r="E19">
        <v>77.83</v>
      </c>
      <c r="F19">
        <v>98.66</v>
      </c>
      <c r="G19">
        <v>100</v>
      </c>
      <c r="H19">
        <v>0</v>
      </c>
      <c r="I19">
        <v>74.540000000000006</v>
      </c>
      <c r="J19">
        <v>3500</v>
      </c>
      <c r="K19">
        <v>3228.75</v>
      </c>
      <c r="L19">
        <v>4.57</v>
      </c>
      <c r="M19">
        <v>0.03</v>
      </c>
      <c r="N19">
        <v>0.85</v>
      </c>
      <c r="O19">
        <v>0.67</v>
      </c>
    </row>
    <row r="20" spans="1:15" x14ac:dyDescent="0.25">
      <c r="A20" s="4">
        <v>4</v>
      </c>
      <c r="B20" s="5">
        <v>6</v>
      </c>
      <c r="C20" s="5"/>
      <c r="D20">
        <v>25.81</v>
      </c>
      <c r="E20">
        <v>89.63</v>
      </c>
      <c r="F20">
        <v>97.85</v>
      </c>
      <c r="G20">
        <v>100</v>
      </c>
      <c r="H20">
        <v>100</v>
      </c>
      <c r="I20">
        <v>92.49</v>
      </c>
      <c r="J20">
        <v>5000</v>
      </c>
      <c r="K20">
        <v>4072.33</v>
      </c>
      <c r="L20">
        <v>4.3499999999999996</v>
      </c>
      <c r="M20">
        <v>0.02</v>
      </c>
      <c r="N20">
        <v>0.78</v>
      </c>
      <c r="O20">
        <v>0.67</v>
      </c>
    </row>
    <row r="24" spans="1:15" x14ac:dyDescent="0.25">
      <c r="B24" s="11" t="s">
        <v>48</v>
      </c>
    </row>
    <row r="25" spans="1:15" x14ac:dyDescent="0.25">
      <c r="C25" t="s">
        <v>47</v>
      </c>
    </row>
    <row r="26" spans="1:15" x14ac:dyDescent="0.25">
      <c r="B26" s="5" t="s">
        <v>46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 s="5" t="s">
        <v>50</v>
      </c>
    </row>
    <row r="27" spans="1:15" x14ac:dyDescent="0.25">
      <c r="B27" s="5">
        <v>1</v>
      </c>
      <c r="C27" s="9">
        <v>0</v>
      </c>
      <c r="D27" s="9">
        <v>0.62</v>
      </c>
      <c r="E27" s="9">
        <v>0.18</v>
      </c>
      <c r="F27" s="9">
        <v>0.19</v>
      </c>
      <c r="G27" s="9">
        <v>0.01</v>
      </c>
      <c r="H27" s="9">
        <v>0</v>
      </c>
      <c r="I27" s="10">
        <v>9.2999999999999999E-2</v>
      </c>
    </row>
    <row r="28" spans="1:15" x14ac:dyDescent="0.25">
      <c r="B28" s="5">
        <v>2</v>
      </c>
      <c r="C28" s="9">
        <v>0.06</v>
      </c>
      <c r="D28" s="9">
        <v>0.5</v>
      </c>
      <c r="E28" s="9">
        <v>0.28000000000000003</v>
      </c>
      <c r="F28" s="9">
        <v>0.1</v>
      </c>
      <c r="G28" s="9">
        <v>0.03</v>
      </c>
      <c r="H28" s="9">
        <v>0.03</v>
      </c>
      <c r="I28" s="10">
        <v>6.3500000000000001E-2</v>
      </c>
    </row>
    <row r="29" spans="1:15" x14ac:dyDescent="0.25">
      <c r="B29" s="5">
        <v>3</v>
      </c>
      <c r="C29" s="9">
        <v>7.0000000000000007E-2</v>
      </c>
      <c r="D29" s="9">
        <v>0.09</v>
      </c>
      <c r="E29" s="9">
        <v>0.23</v>
      </c>
      <c r="F29" s="9">
        <v>0.62</v>
      </c>
      <c r="G29" s="9">
        <v>0</v>
      </c>
      <c r="H29" s="9">
        <v>0</v>
      </c>
      <c r="I29" s="10">
        <v>0.14319999999999999</v>
      </c>
    </row>
    <row r="30" spans="1:15" x14ac:dyDescent="0.25">
      <c r="B30" s="5">
        <v>4</v>
      </c>
      <c r="C30" s="9">
        <v>0.03</v>
      </c>
      <c r="D30" s="9">
        <v>0.06</v>
      </c>
      <c r="E30" s="9">
        <v>0.17</v>
      </c>
      <c r="F30" s="9">
        <v>0</v>
      </c>
      <c r="G30" s="9">
        <v>0.41</v>
      </c>
      <c r="H30" s="9">
        <v>0.33</v>
      </c>
      <c r="I30" s="10">
        <v>0.32840000000000003</v>
      </c>
    </row>
    <row r="31" spans="1:15" x14ac:dyDescent="0.25">
      <c r="B31" s="5">
        <v>5</v>
      </c>
      <c r="C31" s="9">
        <v>0.04</v>
      </c>
      <c r="D31" s="9">
        <v>0</v>
      </c>
      <c r="E31" s="9">
        <v>0.16</v>
      </c>
      <c r="F31" s="9">
        <v>0.54</v>
      </c>
      <c r="G31" s="9">
        <v>0</v>
      </c>
      <c r="H31" s="9">
        <v>0.26</v>
      </c>
      <c r="I31" s="10">
        <v>0.26819999999999999</v>
      </c>
    </row>
    <row r="32" spans="1:15" x14ac:dyDescent="0.25">
      <c r="B32" s="5">
        <v>6</v>
      </c>
      <c r="C32" s="9">
        <v>0</v>
      </c>
      <c r="D32" s="9">
        <v>0</v>
      </c>
      <c r="E32" s="9">
        <v>0</v>
      </c>
      <c r="F32" s="9">
        <v>0</v>
      </c>
      <c r="G32" s="9">
        <v>0.25</v>
      </c>
      <c r="H32" s="9">
        <v>0.75</v>
      </c>
      <c r="I32" s="10">
        <v>0.1038</v>
      </c>
    </row>
    <row r="33" spans="2:9" x14ac:dyDescent="0.25">
      <c r="B33" s="6" t="s">
        <v>51</v>
      </c>
      <c r="C33" s="9">
        <v>0.03</v>
      </c>
      <c r="D33" s="9">
        <v>0.12</v>
      </c>
      <c r="E33" s="9">
        <v>0.17</v>
      </c>
      <c r="F33" s="9">
        <v>0.26</v>
      </c>
      <c r="G33" s="9">
        <v>0.16</v>
      </c>
      <c r="H33" s="9">
        <v>0.26</v>
      </c>
      <c r="I33" s="5"/>
    </row>
  </sheetData>
  <conditionalFormatting sqref="C27:H32">
    <cfRule type="colorScale" priority="4">
      <colorScale>
        <cfvo type="min"/>
        <cfvo type="max"/>
        <color rgb="FFFCFCFF"/>
        <color rgb="FF63BE7B"/>
      </colorScale>
    </cfRule>
  </conditionalFormatting>
  <conditionalFormatting sqref="I27:I3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{66498386-9059-4110-A7D5-CF465C6B4D3A}</x14:id>
        </ext>
      </extLst>
    </cfRule>
  </conditionalFormatting>
  <conditionalFormatting sqref="C33:H3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{943D9FEE-9489-4418-BDC7-C2D73A722483}</x14:id>
        </ext>
      </extLst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498386-9059-4110-A7D5-CF465C6B4D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I27:I32</xm:sqref>
        </x14:conditionalFormatting>
        <x14:conditionalFormatting xmlns:xm="http://schemas.microsoft.com/office/excel/2006/main">
          <x14:cfRule type="dataBar" id="{943D9FEE-9489-4418-BDC7-C2D73A7224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C33:H33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B96D3-D8E9-48CC-AC2C-0272781BE39D}">
  <dimension ref="A1:O17"/>
  <sheetViews>
    <sheetView workbookViewId="0">
      <selection activeCell="I13" sqref="I13"/>
    </sheetView>
  </sheetViews>
  <sheetFormatPr defaultRowHeight="15" x14ac:dyDescent="0.25"/>
  <sheetData>
    <row r="1" spans="1:15" x14ac:dyDescent="0.25">
      <c r="A1" t="s">
        <v>11</v>
      </c>
      <c r="B1" t="s">
        <v>12</v>
      </c>
      <c r="C1" t="s">
        <v>40</v>
      </c>
      <c r="D1" t="s">
        <v>14</v>
      </c>
      <c r="E1" t="s">
        <v>16</v>
      </c>
      <c r="F1" t="s">
        <v>17</v>
      </c>
      <c r="G1" t="s">
        <v>18</v>
      </c>
      <c r="H1" t="s">
        <v>66</v>
      </c>
      <c r="I1" t="s">
        <v>67</v>
      </c>
      <c r="J1" t="s">
        <v>19</v>
      </c>
      <c r="K1" t="s">
        <v>68</v>
      </c>
      <c r="L1" t="s">
        <v>69</v>
      </c>
      <c r="M1" t="s">
        <v>8</v>
      </c>
      <c r="N1" t="s">
        <v>20</v>
      </c>
      <c r="O1" t="s">
        <v>21</v>
      </c>
    </row>
    <row r="2" spans="1:15" x14ac:dyDescent="0.25">
      <c r="A2">
        <v>5</v>
      </c>
      <c r="B2">
        <v>3.52</v>
      </c>
      <c r="C2" t="s">
        <v>70</v>
      </c>
      <c r="D2" t="s">
        <v>22</v>
      </c>
      <c r="E2">
        <v>1</v>
      </c>
      <c r="F2" t="s">
        <v>28</v>
      </c>
      <c r="G2" t="s">
        <v>62</v>
      </c>
      <c r="I2">
        <v>800</v>
      </c>
      <c r="J2">
        <v>1985.7139999999999</v>
      </c>
      <c r="L2">
        <v>4</v>
      </c>
      <c r="M2">
        <v>24.96</v>
      </c>
      <c r="N2">
        <v>72.099999999999994</v>
      </c>
      <c r="O2">
        <v>2</v>
      </c>
    </row>
    <row r="3" spans="1:15" x14ac:dyDescent="0.25">
      <c r="A3">
        <v>3</v>
      </c>
      <c r="B3">
        <v>12.41</v>
      </c>
      <c r="C3" t="s">
        <v>42</v>
      </c>
      <c r="D3" t="s">
        <v>22</v>
      </c>
      <c r="E3">
        <v>1</v>
      </c>
      <c r="F3" t="s">
        <v>27</v>
      </c>
      <c r="G3" t="s">
        <v>25</v>
      </c>
      <c r="I3">
        <v>1500</v>
      </c>
      <c r="J3">
        <v>3000</v>
      </c>
      <c r="L3">
        <v>3</v>
      </c>
      <c r="M3">
        <v>14.21</v>
      </c>
      <c r="N3">
        <v>34.35</v>
      </c>
      <c r="O3">
        <v>1.3</v>
      </c>
    </row>
    <row r="4" spans="1:15" x14ac:dyDescent="0.25">
      <c r="A4">
        <v>6</v>
      </c>
      <c r="B4">
        <v>5.6</v>
      </c>
      <c r="C4" t="s">
        <v>42</v>
      </c>
      <c r="D4" t="s">
        <v>22</v>
      </c>
      <c r="E4">
        <v>2</v>
      </c>
      <c r="F4" t="s">
        <v>28</v>
      </c>
      <c r="G4" t="s">
        <v>25</v>
      </c>
      <c r="I4">
        <v>1500</v>
      </c>
      <c r="J4">
        <v>2500</v>
      </c>
      <c r="L4">
        <v>4</v>
      </c>
      <c r="M4">
        <v>16.95</v>
      </c>
      <c r="N4">
        <v>46.63</v>
      </c>
      <c r="O4">
        <v>1.5</v>
      </c>
    </row>
    <row r="5" spans="1:15" x14ac:dyDescent="0.25">
      <c r="A5">
        <v>4</v>
      </c>
      <c r="B5">
        <v>10.52</v>
      </c>
      <c r="C5" t="s">
        <v>42</v>
      </c>
      <c r="D5" t="s">
        <v>23</v>
      </c>
      <c r="E5">
        <v>3</v>
      </c>
      <c r="F5" t="s">
        <v>24</v>
      </c>
      <c r="G5" t="s">
        <v>25</v>
      </c>
      <c r="I5">
        <v>2000</v>
      </c>
      <c r="J5">
        <v>2828.4</v>
      </c>
      <c r="L5">
        <v>4</v>
      </c>
      <c r="M5">
        <v>9.94</v>
      </c>
      <c r="N5">
        <v>56.01</v>
      </c>
      <c r="O5">
        <v>1</v>
      </c>
    </row>
    <row r="6" spans="1:15" x14ac:dyDescent="0.25">
      <c r="A6">
        <v>1</v>
      </c>
      <c r="B6">
        <v>50.29</v>
      </c>
      <c r="C6" t="s">
        <v>42</v>
      </c>
      <c r="D6" t="s">
        <v>23</v>
      </c>
      <c r="E6">
        <v>4</v>
      </c>
      <c r="F6" t="s">
        <v>27</v>
      </c>
      <c r="G6" t="s">
        <v>25</v>
      </c>
      <c r="I6">
        <v>3000</v>
      </c>
      <c r="J6">
        <v>3373.6669999999999</v>
      </c>
      <c r="L6">
        <v>4</v>
      </c>
      <c r="M6">
        <v>4.07</v>
      </c>
      <c r="N6">
        <v>71.73</v>
      </c>
      <c r="O6">
        <v>0.8</v>
      </c>
    </row>
    <row r="7" spans="1:15" x14ac:dyDescent="0.25">
      <c r="A7">
        <v>2</v>
      </c>
      <c r="B7">
        <v>17.64</v>
      </c>
      <c r="C7" t="s">
        <v>42</v>
      </c>
      <c r="D7" t="s">
        <v>23</v>
      </c>
      <c r="E7">
        <v>5</v>
      </c>
      <c r="F7" t="s">
        <v>27</v>
      </c>
      <c r="G7" t="s">
        <v>25</v>
      </c>
      <c r="I7">
        <v>3500</v>
      </c>
      <c r="J7">
        <v>3333.3330000000001</v>
      </c>
      <c r="L7">
        <v>4</v>
      </c>
      <c r="M7">
        <v>2.94</v>
      </c>
      <c r="N7">
        <v>72.37</v>
      </c>
      <c r="O7">
        <v>0.8</v>
      </c>
    </row>
    <row r="11" spans="1:15" x14ac:dyDescent="0.25">
      <c r="A11" s="12" t="s">
        <v>65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 t="b">
        <v>1</v>
      </c>
      <c r="I11">
        <f>SUM(B12,C12,C13,B13,D13,D14,E15,F16,G17,E14,C14,D15,F15,E16,G16,F17)</f>
        <v>33518</v>
      </c>
    </row>
    <row r="12" spans="1:15" x14ac:dyDescent="0.25">
      <c r="A12" s="12">
        <v>1</v>
      </c>
      <c r="B12">
        <v>144</v>
      </c>
      <c r="C12">
        <v>252</v>
      </c>
      <c r="D12">
        <v>1019</v>
      </c>
      <c r="E12">
        <v>32</v>
      </c>
      <c r="F12">
        <v>71</v>
      </c>
      <c r="G12">
        <v>0</v>
      </c>
      <c r="H12" t="s">
        <v>71</v>
      </c>
      <c r="I12">
        <f>SUM(B12:G17)</f>
        <v>43072</v>
      </c>
    </row>
    <row r="13" spans="1:15" x14ac:dyDescent="0.25">
      <c r="A13" s="12">
        <v>2</v>
      </c>
      <c r="B13">
        <v>0</v>
      </c>
      <c r="C13">
        <v>2154</v>
      </c>
      <c r="D13">
        <v>112</v>
      </c>
      <c r="E13">
        <v>2958</v>
      </c>
      <c r="F13">
        <v>21</v>
      </c>
      <c r="G13">
        <v>102</v>
      </c>
      <c r="H13" t="s">
        <v>72</v>
      </c>
      <c r="I13" s="9">
        <f>I11/I12</f>
        <v>0.77818536404160477</v>
      </c>
    </row>
    <row r="14" spans="1:15" x14ac:dyDescent="0.25">
      <c r="A14" s="12">
        <v>3</v>
      </c>
      <c r="B14">
        <v>48</v>
      </c>
      <c r="C14">
        <v>2017</v>
      </c>
      <c r="D14">
        <v>330</v>
      </c>
      <c r="E14">
        <v>0</v>
      </c>
      <c r="F14">
        <v>19</v>
      </c>
      <c r="G14">
        <v>0</v>
      </c>
    </row>
    <row r="15" spans="1:15" x14ac:dyDescent="0.25">
      <c r="A15" s="12">
        <v>4</v>
      </c>
      <c r="B15">
        <v>493</v>
      </c>
      <c r="C15">
        <v>709</v>
      </c>
      <c r="D15">
        <v>2497</v>
      </c>
      <c r="E15">
        <v>0</v>
      </c>
      <c r="F15">
        <v>832</v>
      </c>
      <c r="G15">
        <v>0</v>
      </c>
    </row>
    <row r="16" spans="1:15" x14ac:dyDescent="0.25">
      <c r="A16" s="12">
        <v>5</v>
      </c>
      <c r="B16">
        <v>754</v>
      </c>
      <c r="C16">
        <v>91</v>
      </c>
      <c r="D16">
        <v>3237</v>
      </c>
      <c r="E16">
        <v>8087</v>
      </c>
      <c r="F16">
        <v>3268</v>
      </c>
      <c r="G16">
        <v>6226</v>
      </c>
    </row>
    <row r="17" spans="1:7" x14ac:dyDescent="0.25">
      <c r="A17" s="12">
        <v>6</v>
      </c>
      <c r="B17">
        <v>0</v>
      </c>
      <c r="C17">
        <v>0</v>
      </c>
      <c r="D17">
        <v>0</v>
      </c>
      <c r="E17">
        <v>0</v>
      </c>
      <c r="F17">
        <v>2811</v>
      </c>
      <c r="G17">
        <v>4788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550F9-EFBC-469B-8C0D-D51B10EB57CC}">
  <dimension ref="A1:R32"/>
  <sheetViews>
    <sheetView zoomScale="90" zoomScaleNormal="90" workbookViewId="0">
      <selection activeCell="D27" sqref="D27"/>
    </sheetView>
  </sheetViews>
  <sheetFormatPr defaultRowHeight="15" x14ac:dyDescent="0.25"/>
  <cols>
    <col min="1" max="2" width="10.5703125" customWidth="1"/>
    <col min="3" max="3" width="17.85546875" customWidth="1"/>
    <col min="4" max="6" width="13.5703125" customWidth="1"/>
    <col min="7" max="7" width="10.5703125" customWidth="1"/>
    <col min="8" max="8" width="18.42578125" customWidth="1"/>
    <col min="9" max="9" width="11.140625" customWidth="1"/>
    <col min="10" max="10" width="15.85546875" customWidth="1"/>
    <col min="11" max="11" width="15.42578125" customWidth="1"/>
    <col min="12" max="12" width="10.5703125" customWidth="1"/>
  </cols>
  <sheetData>
    <row r="1" spans="1:13" x14ac:dyDescent="0.25">
      <c r="A1" t="s">
        <v>64</v>
      </c>
    </row>
    <row r="2" spans="1:13" x14ac:dyDescent="0.25">
      <c r="A2" t="s">
        <v>11</v>
      </c>
      <c r="B2" t="s">
        <v>49</v>
      </c>
      <c r="C2" t="s">
        <v>12</v>
      </c>
      <c r="D2" t="s">
        <v>13</v>
      </c>
      <c r="E2" t="s">
        <v>14</v>
      </c>
      <c r="F2" t="s">
        <v>16</v>
      </c>
      <c r="G2" t="s">
        <v>17</v>
      </c>
      <c r="H2" t="s">
        <v>18</v>
      </c>
      <c r="I2" t="s">
        <v>41</v>
      </c>
      <c r="J2" t="s">
        <v>19</v>
      </c>
      <c r="K2" t="s">
        <v>31</v>
      </c>
      <c r="L2" t="s">
        <v>20</v>
      </c>
      <c r="M2" t="s">
        <v>21</v>
      </c>
    </row>
    <row r="3" spans="1:13" x14ac:dyDescent="0.25">
      <c r="A3">
        <v>5</v>
      </c>
      <c r="B3">
        <v>1</v>
      </c>
      <c r="C3">
        <v>16.350000000000001</v>
      </c>
      <c r="D3" t="s">
        <v>22</v>
      </c>
      <c r="E3" t="s">
        <v>22</v>
      </c>
      <c r="F3">
        <v>2</v>
      </c>
      <c r="G3" t="s">
        <v>28</v>
      </c>
      <c r="H3" t="s">
        <v>62</v>
      </c>
      <c r="I3">
        <v>500</v>
      </c>
      <c r="J3">
        <v>5825</v>
      </c>
      <c r="K3">
        <v>4</v>
      </c>
      <c r="L3">
        <v>96.75</v>
      </c>
      <c r="M3">
        <v>2</v>
      </c>
    </row>
    <row r="4" spans="1:13" x14ac:dyDescent="0.25">
      <c r="A4">
        <v>1</v>
      </c>
      <c r="B4">
        <v>2</v>
      </c>
      <c r="C4">
        <v>30.47</v>
      </c>
      <c r="D4" t="s">
        <v>22</v>
      </c>
      <c r="E4" t="s">
        <v>22</v>
      </c>
      <c r="F4">
        <v>3</v>
      </c>
      <c r="G4" t="s">
        <v>29</v>
      </c>
      <c r="H4" t="s">
        <v>62</v>
      </c>
      <c r="I4">
        <v>700</v>
      </c>
      <c r="J4">
        <v>6700</v>
      </c>
      <c r="K4">
        <v>4</v>
      </c>
      <c r="L4">
        <v>96.88</v>
      </c>
      <c r="M4">
        <v>1.5</v>
      </c>
    </row>
    <row r="5" spans="1:13" x14ac:dyDescent="0.25">
      <c r="A5">
        <v>6</v>
      </c>
      <c r="B5">
        <v>3</v>
      </c>
      <c r="C5">
        <v>9.6199999999999992</v>
      </c>
      <c r="D5" t="s">
        <v>22</v>
      </c>
      <c r="E5" t="s">
        <v>22</v>
      </c>
      <c r="F5">
        <v>4</v>
      </c>
      <c r="G5" t="s">
        <v>28</v>
      </c>
      <c r="H5" t="s">
        <v>63</v>
      </c>
      <c r="I5">
        <v>750</v>
      </c>
      <c r="J5">
        <v>7200</v>
      </c>
      <c r="K5">
        <v>4</v>
      </c>
      <c r="L5">
        <v>97.44</v>
      </c>
      <c r="M5">
        <v>1.2</v>
      </c>
    </row>
    <row r="6" spans="1:13" x14ac:dyDescent="0.25">
      <c r="A6">
        <v>3</v>
      </c>
      <c r="B6">
        <v>4</v>
      </c>
      <c r="C6">
        <v>20.45</v>
      </c>
      <c r="D6" t="s">
        <v>23</v>
      </c>
      <c r="E6" t="s">
        <v>23</v>
      </c>
      <c r="F6">
        <v>5</v>
      </c>
      <c r="G6" t="s">
        <v>27</v>
      </c>
      <c r="H6" t="s">
        <v>25</v>
      </c>
      <c r="I6">
        <v>1500</v>
      </c>
      <c r="J6">
        <v>9200</v>
      </c>
      <c r="K6">
        <v>4</v>
      </c>
      <c r="L6">
        <v>93.41</v>
      </c>
      <c r="M6">
        <v>1</v>
      </c>
    </row>
    <row r="7" spans="1:13" x14ac:dyDescent="0.25">
      <c r="A7">
        <v>4</v>
      </c>
      <c r="B7">
        <v>5</v>
      </c>
      <c r="C7">
        <v>10.26</v>
      </c>
      <c r="D7" t="s">
        <v>23</v>
      </c>
      <c r="E7" t="s">
        <v>23</v>
      </c>
      <c r="F7">
        <v>6</v>
      </c>
      <c r="G7" t="s">
        <v>29</v>
      </c>
      <c r="H7" t="s">
        <v>25</v>
      </c>
      <c r="I7">
        <v>1200</v>
      </c>
      <c r="J7">
        <v>9314</v>
      </c>
      <c r="K7">
        <v>5</v>
      </c>
      <c r="L7">
        <v>94.52</v>
      </c>
      <c r="M7">
        <v>1</v>
      </c>
    </row>
    <row r="8" spans="1:13" x14ac:dyDescent="0.25">
      <c r="A8">
        <v>2</v>
      </c>
      <c r="B8">
        <v>6</v>
      </c>
      <c r="C8">
        <v>12.85</v>
      </c>
      <c r="D8" t="s">
        <v>23</v>
      </c>
      <c r="E8" t="s">
        <v>23</v>
      </c>
      <c r="F8" t="s">
        <v>26</v>
      </c>
      <c r="G8" t="s">
        <v>62</v>
      </c>
      <c r="H8" t="s">
        <v>63</v>
      </c>
      <c r="I8">
        <v>1000</v>
      </c>
      <c r="J8">
        <v>9559</v>
      </c>
      <c r="K8">
        <v>5</v>
      </c>
      <c r="L8">
        <v>97.07</v>
      </c>
      <c r="M8">
        <v>0.9</v>
      </c>
    </row>
    <row r="13" spans="1:13" x14ac:dyDescent="0.25">
      <c r="A13" t="s">
        <v>60</v>
      </c>
    </row>
    <row r="14" spans="1:13" x14ac:dyDescent="0.25">
      <c r="A14" t="s">
        <v>11</v>
      </c>
      <c r="B14" t="s">
        <v>49</v>
      </c>
      <c r="C14" t="s">
        <v>61</v>
      </c>
      <c r="D14" t="s">
        <v>0</v>
      </c>
      <c r="E14" s="1" t="s">
        <v>14</v>
      </c>
      <c r="F14" s="1" t="s">
        <v>44</v>
      </c>
      <c r="G14" s="1" t="s">
        <v>17</v>
      </c>
      <c r="H14" s="1" t="s">
        <v>18</v>
      </c>
      <c r="I14" s="1" t="s">
        <v>41</v>
      </c>
      <c r="J14" s="1" t="s">
        <v>19</v>
      </c>
      <c r="K14" s="1" t="s">
        <v>31</v>
      </c>
      <c r="L14" s="1" t="s">
        <v>20</v>
      </c>
      <c r="M14" s="1" t="s">
        <v>21</v>
      </c>
    </row>
    <row r="15" spans="1:13" x14ac:dyDescent="0.25">
      <c r="A15">
        <v>3</v>
      </c>
      <c r="B15">
        <v>1</v>
      </c>
      <c r="C15">
        <v>19.2</v>
      </c>
      <c r="D15">
        <v>0</v>
      </c>
      <c r="E15">
        <v>0</v>
      </c>
      <c r="F15">
        <v>0</v>
      </c>
      <c r="G15">
        <v>0</v>
      </c>
      <c r="H15">
        <v>0</v>
      </c>
      <c r="I15">
        <v>400</v>
      </c>
      <c r="J15">
        <v>5546</v>
      </c>
      <c r="K15">
        <v>4.2</v>
      </c>
      <c r="L15">
        <v>0.98</v>
      </c>
      <c r="M15">
        <v>2</v>
      </c>
    </row>
    <row r="16" spans="1:13" x14ac:dyDescent="0.25">
      <c r="A16">
        <v>4</v>
      </c>
      <c r="B16">
        <v>2</v>
      </c>
      <c r="C16">
        <v>9.86</v>
      </c>
      <c r="D16">
        <v>100</v>
      </c>
      <c r="E16">
        <v>0</v>
      </c>
      <c r="F16">
        <v>35.58</v>
      </c>
      <c r="G16">
        <v>0</v>
      </c>
      <c r="H16">
        <v>39.28</v>
      </c>
      <c r="I16">
        <v>600</v>
      </c>
      <c r="J16">
        <v>7000</v>
      </c>
      <c r="K16">
        <v>4.42</v>
      </c>
      <c r="L16">
        <v>0.92</v>
      </c>
      <c r="M16">
        <v>1.4</v>
      </c>
    </row>
    <row r="17" spans="1:18" x14ac:dyDescent="0.25">
      <c r="A17">
        <v>5</v>
      </c>
      <c r="B17">
        <v>3</v>
      </c>
      <c r="C17">
        <v>5.45</v>
      </c>
      <c r="D17">
        <v>46.92</v>
      </c>
      <c r="E17">
        <v>42.8</v>
      </c>
      <c r="F17">
        <v>6.45</v>
      </c>
      <c r="G17">
        <v>100</v>
      </c>
      <c r="H17">
        <v>50.43</v>
      </c>
      <c r="I17">
        <v>1000</v>
      </c>
      <c r="J17">
        <v>7031</v>
      </c>
      <c r="K17">
        <v>3.88</v>
      </c>
      <c r="L17">
        <v>0.9</v>
      </c>
      <c r="M17">
        <v>1.33</v>
      </c>
    </row>
    <row r="18" spans="1:18" x14ac:dyDescent="0.25">
      <c r="A18">
        <v>6</v>
      </c>
      <c r="B18">
        <v>4</v>
      </c>
      <c r="C18">
        <v>22.72</v>
      </c>
      <c r="D18">
        <v>0</v>
      </c>
      <c r="E18">
        <v>81</v>
      </c>
      <c r="F18">
        <v>69.349999999999994</v>
      </c>
      <c r="G18">
        <v>5.3</v>
      </c>
      <c r="H18">
        <v>0</v>
      </c>
      <c r="I18">
        <v>550</v>
      </c>
      <c r="J18">
        <v>7100</v>
      </c>
      <c r="K18">
        <v>4.78</v>
      </c>
      <c r="L18">
        <v>0.98</v>
      </c>
      <c r="M18">
        <v>1.1399999999999999</v>
      </c>
    </row>
    <row r="19" spans="1:18" x14ac:dyDescent="0.25">
      <c r="A19">
        <v>2</v>
      </c>
      <c r="B19">
        <v>5</v>
      </c>
      <c r="C19">
        <v>15.72</v>
      </c>
      <c r="D19">
        <v>0</v>
      </c>
      <c r="E19">
        <v>58.97</v>
      </c>
      <c r="F19">
        <v>63.05</v>
      </c>
      <c r="G19">
        <v>15.54</v>
      </c>
      <c r="H19">
        <v>100</v>
      </c>
      <c r="I19">
        <v>1000</v>
      </c>
      <c r="J19">
        <v>7430</v>
      </c>
      <c r="K19">
        <v>4.71</v>
      </c>
      <c r="L19">
        <v>0.96</v>
      </c>
      <c r="M19">
        <v>1.25</v>
      </c>
    </row>
    <row r="20" spans="1:18" x14ac:dyDescent="0.25">
      <c r="A20">
        <v>1</v>
      </c>
      <c r="B20">
        <v>6</v>
      </c>
      <c r="C20">
        <v>27.05</v>
      </c>
      <c r="D20">
        <v>100</v>
      </c>
      <c r="E20">
        <v>97.2</v>
      </c>
      <c r="F20">
        <v>85.38</v>
      </c>
      <c r="G20">
        <v>28.56</v>
      </c>
      <c r="H20">
        <v>60.27</v>
      </c>
      <c r="I20">
        <v>2000</v>
      </c>
      <c r="J20">
        <v>9167</v>
      </c>
      <c r="K20">
        <v>4.67</v>
      </c>
      <c r="L20">
        <v>0.96</v>
      </c>
      <c r="M20">
        <v>1</v>
      </c>
    </row>
    <row r="24" spans="1:18" x14ac:dyDescent="0.25">
      <c r="B24" t="s">
        <v>47</v>
      </c>
    </row>
    <row r="25" spans="1:18" x14ac:dyDescent="0.25">
      <c r="A25" s="5" t="s">
        <v>46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 s="5" t="s">
        <v>50</v>
      </c>
      <c r="J25" s="12" t="s">
        <v>65</v>
      </c>
      <c r="K25">
        <v>1</v>
      </c>
      <c r="L25">
        <v>2</v>
      </c>
      <c r="M25">
        <v>3</v>
      </c>
      <c r="N25">
        <v>4</v>
      </c>
      <c r="O25">
        <v>5</v>
      </c>
      <c r="P25">
        <v>6</v>
      </c>
      <c r="Q25" t="b">
        <v>1</v>
      </c>
      <c r="R25">
        <f>SUM(K26,L27,M28,N30,N30,N29,O30,P31,O31,P30,M29,O29,L28,N28,K27,M27,L26)</f>
        <v>37182</v>
      </c>
    </row>
    <row r="26" spans="1:18" x14ac:dyDescent="0.25">
      <c r="A26" s="5">
        <v>1</v>
      </c>
      <c r="B26" s="9">
        <v>0.5</v>
      </c>
      <c r="C26" s="9">
        <v>0.12</v>
      </c>
      <c r="D26" s="9">
        <v>0.05</v>
      </c>
      <c r="E26" s="9">
        <v>0.21</v>
      </c>
      <c r="F26" s="9">
        <v>0.11</v>
      </c>
      <c r="G26" s="9">
        <v>0.01</v>
      </c>
      <c r="H26" s="10">
        <v>0.16350000000000001</v>
      </c>
      <c r="J26" s="12">
        <v>1</v>
      </c>
      <c r="K26">
        <v>5197</v>
      </c>
      <c r="L26">
        <v>1289</v>
      </c>
      <c r="M26">
        <v>554</v>
      </c>
      <c r="N26">
        <v>2152</v>
      </c>
      <c r="O26">
        <v>1106</v>
      </c>
      <c r="P26">
        <v>123</v>
      </c>
      <c r="Q26" t="s">
        <v>73</v>
      </c>
      <c r="R26">
        <f>SUM(K26:P31)</f>
        <v>63732</v>
      </c>
    </row>
    <row r="27" spans="1:18" x14ac:dyDescent="0.25">
      <c r="A27" s="5">
        <v>2</v>
      </c>
      <c r="B27" s="9">
        <v>0.32</v>
      </c>
      <c r="C27" s="9">
        <v>0.13</v>
      </c>
      <c r="D27" s="9">
        <v>0.05</v>
      </c>
      <c r="E27" s="9">
        <v>0.3</v>
      </c>
      <c r="F27" s="9">
        <v>0.17</v>
      </c>
      <c r="G27" s="9">
        <v>0.02</v>
      </c>
      <c r="H27" s="10">
        <v>0.30470000000000003</v>
      </c>
      <c r="J27" s="12">
        <v>2</v>
      </c>
      <c r="K27">
        <v>6260</v>
      </c>
      <c r="L27">
        <v>2559</v>
      </c>
      <c r="M27">
        <v>1026</v>
      </c>
      <c r="N27">
        <v>5883</v>
      </c>
      <c r="O27">
        <v>3225</v>
      </c>
      <c r="P27">
        <v>463</v>
      </c>
      <c r="Q27" t="s">
        <v>72</v>
      </c>
      <c r="R27" s="9">
        <f>R25/R26</f>
        <v>0.58341178685746564</v>
      </c>
    </row>
    <row r="28" spans="1:18" x14ac:dyDescent="0.25">
      <c r="A28" s="5">
        <v>3</v>
      </c>
      <c r="B28" s="9">
        <v>0.13</v>
      </c>
      <c r="C28" s="9">
        <v>0.13</v>
      </c>
      <c r="D28" s="9">
        <v>0.03</v>
      </c>
      <c r="E28" s="9">
        <v>0.52</v>
      </c>
      <c r="F28" s="9">
        <v>0.19</v>
      </c>
      <c r="G28" s="9">
        <v>0.01</v>
      </c>
      <c r="H28" s="10">
        <v>9.6199999999999994E-2</v>
      </c>
      <c r="J28" s="12">
        <v>3</v>
      </c>
      <c r="K28">
        <v>778</v>
      </c>
      <c r="L28">
        <v>781</v>
      </c>
      <c r="M28">
        <v>182</v>
      </c>
      <c r="N28">
        <v>3184</v>
      </c>
      <c r="O28">
        <v>1139</v>
      </c>
      <c r="P28">
        <v>68</v>
      </c>
    </row>
    <row r="29" spans="1:18" x14ac:dyDescent="0.25">
      <c r="A29" s="5">
        <v>4</v>
      </c>
      <c r="B29" s="9">
        <v>0</v>
      </c>
      <c r="C29" s="9">
        <v>0.05</v>
      </c>
      <c r="D29" s="9">
        <v>0.12</v>
      </c>
      <c r="E29" s="9">
        <v>0.05</v>
      </c>
      <c r="F29" s="9">
        <v>0.22</v>
      </c>
      <c r="G29" s="9">
        <v>0.56999999999999995</v>
      </c>
      <c r="H29" s="10">
        <v>0.20449999999999999</v>
      </c>
      <c r="J29" s="12">
        <v>4</v>
      </c>
      <c r="K29">
        <v>0</v>
      </c>
      <c r="L29">
        <v>610</v>
      </c>
      <c r="M29">
        <v>1519</v>
      </c>
      <c r="N29">
        <v>607</v>
      </c>
      <c r="O29">
        <v>2815</v>
      </c>
      <c r="P29">
        <v>7483</v>
      </c>
    </row>
    <row r="30" spans="1:18" x14ac:dyDescent="0.25">
      <c r="A30" s="5">
        <v>5</v>
      </c>
      <c r="B30" s="9">
        <v>0</v>
      </c>
      <c r="C30" s="9">
        <v>0.12</v>
      </c>
      <c r="D30" s="9">
        <v>0</v>
      </c>
      <c r="E30" s="9">
        <v>7.0000000000000007E-2</v>
      </c>
      <c r="F30" s="9">
        <v>0.2</v>
      </c>
      <c r="G30" s="9">
        <v>0.6</v>
      </c>
      <c r="H30" s="10">
        <v>0.1026</v>
      </c>
      <c r="J30" s="12">
        <v>5</v>
      </c>
      <c r="K30">
        <v>0</v>
      </c>
      <c r="L30">
        <v>786</v>
      </c>
      <c r="M30">
        <v>0</v>
      </c>
      <c r="N30">
        <v>463</v>
      </c>
      <c r="O30">
        <v>1341</v>
      </c>
      <c r="P30">
        <v>3952</v>
      </c>
    </row>
    <row r="31" spans="1:18" x14ac:dyDescent="0.25">
      <c r="A31" s="5">
        <v>6</v>
      </c>
      <c r="B31" s="9">
        <v>0</v>
      </c>
      <c r="C31" s="9">
        <v>0.03</v>
      </c>
      <c r="D31" s="9">
        <v>0.02</v>
      </c>
      <c r="E31" s="9">
        <v>0.27</v>
      </c>
      <c r="F31" s="9">
        <v>0.05</v>
      </c>
      <c r="G31" s="9">
        <v>0.63</v>
      </c>
      <c r="H31" s="10">
        <v>0.1285</v>
      </c>
      <c r="J31" s="12">
        <v>6</v>
      </c>
      <c r="K31">
        <v>0</v>
      </c>
      <c r="L31">
        <v>260</v>
      </c>
      <c r="M31">
        <v>191</v>
      </c>
      <c r="N31">
        <v>2192</v>
      </c>
      <c r="O31">
        <v>392</v>
      </c>
      <c r="P31">
        <v>5152</v>
      </c>
    </row>
    <row r="32" spans="1:18" x14ac:dyDescent="0.25">
      <c r="A32" s="6" t="s">
        <v>51</v>
      </c>
      <c r="B32" s="9">
        <v>0.19</v>
      </c>
      <c r="C32" s="9">
        <v>0.1</v>
      </c>
      <c r="D32" s="9">
        <v>0.05</v>
      </c>
      <c r="E32" s="9">
        <v>0.23</v>
      </c>
      <c r="F32" s="9">
        <v>0.16</v>
      </c>
      <c r="G32" s="9">
        <v>0.27</v>
      </c>
      <c r="H32" s="9"/>
    </row>
  </sheetData>
  <conditionalFormatting sqref="B26:G31">
    <cfRule type="colorScale" priority="3">
      <colorScale>
        <cfvo type="min"/>
        <cfvo type="max"/>
        <color rgb="FFFCFCFF"/>
        <color rgb="FF63BE7B"/>
      </colorScale>
    </cfRule>
  </conditionalFormatting>
  <conditionalFormatting sqref="H26:H3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{884AA1E6-BFC3-4776-9523-4D1EE519ABDF}</x14:id>
        </ext>
      </extLst>
    </cfRule>
  </conditionalFormatting>
  <conditionalFormatting sqref="B32:G3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{0F253F6D-E890-4122-85C5-8821DD3A82BF}</x14:id>
        </ext>
      </extLst>
    </cfRule>
  </conditionalFormatting>
  <pageMargins left="0.7" right="0.7" top="0.75" bottom="0.75" header="0.3" footer="0.3"/>
  <pageSetup orientation="portrait" r:id="rId1"/>
  <legacy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4AA1E6-BFC3-4776-9523-4D1EE519AB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H26:H31</xm:sqref>
        </x14:conditionalFormatting>
        <x14:conditionalFormatting xmlns:xm="http://schemas.microsoft.com/office/excel/2006/main">
          <x14:cfRule type="dataBar" id="{0F253F6D-E890-4122-85C5-8821DD3A82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B32:G32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5C78-D09B-46E7-90F9-8BA349F1D62F}">
  <dimension ref="A1:S23"/>
  <sheetViews>
    <sheetView zoomScale="80" zoomScaleNormal="80" workbookViewId="0">
      <selection activeCell="S2" sqref="S2"/>
    </sheetView>
  </sheetViews>
  <sheetFormatPr defaultRowHeight="15" x14ac:dyDescent="0.25"/>
  <sheetData>
    <row r="1" spans="1:19" x14ac:dyDescent="0.25">
      <c r="A1" t="s">
        <v>53</v>
      </c>
    </row>
    <row r="2" spans="1:19" x14ac:dyDescent="0.25">
      <c r="A2" t="s">
        <v>55</v>
      </c>
      <c r="J2" t="s">
        <v>54</v>
      </c>
      <c r="S2" t="s">
        <v>57</v>
      </c>
    </row>
    <row r="23" spans="1:19" x14ac:dyDescent="0.25">
      <c r="A23" t="s">
        <v>56</v>
      </c>
      <c r="J23" t="s">
        <v>58</v>
      </c>
      <c r="S23" t="s">
        <v>59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604C3B73AE9943B737720A48E3AF7C" ma:contentTypeVersion="13" ma:contentTypeDescription="Create a new document." ma:contentTypeScope="" ma:versionID="fd293e4048182cf0cbc24ca37d962123">
  <xsd:schema xmlns:xsd="http://www.w3.org/2001/XMLSchema" xmlns:xs="http://www.w3.org/2001/XMLSchema" xmlns:p="http://schemas.microsoft.com/office/2006/metadata/properties" xmlns:ns3="60c75bb3-2e3f-4394-b4f4-3e2677e21dfa" xmlns:ns4="9c83b91e-5ffe-420f-9ed1-9dac5903eaec" targetNamespace="http://schemas.microsoft.com/office/2006/metadata/properties" ma:root="true" ma:fieldsID="a7092592117d1a74ae1fb4e50ab3de0d" ns3:_="" ns4:_="">
    <xsd:import namespace="60c75bb3-2e3f-4394-b4f4-3e2677e21dfa"/>
    <xsd:import namespace="9c83b91e-5ffe-420f-9ed1-9dac5903eae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c75bb3-2e3f-4394-b4f4-3e2677e21df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83b91e-5ffe-420f-9ed1-9dac5903e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E87820-940E-44AC-92A1-ADED4600E6B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2FE3063-2D0E-4A05-8A5B-FA8E4B6313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039B0B-4885-4C3F-912A-0E547E7A85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c75bb3-2e3f-4394-b4f4-3e2677e21dfa"/>
    <ds:schemaRef ds:uri="9c83b91e-5ffe-420f-9ed1-9dac5903e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Cluster_urban_0923</vt:lpstr>
      <vt:lpstr>Cluster_urban_0925</vt:lpstr>
      <vt:lpstr>Cluster_urban_1002</vt:lpstr>
      <vt:lpstr>Cluster_rural_0930</vt:lpstr>
      <vt:lpstr>Cluster_rural_dgr_0930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Weng</dc:creator>
  <cp:lastModifiedBy>Aline Weng</cp:lastModifiedBy>
  <dcterms:created xsi:type="dcterms:W3CDTF">2020-09-23T18:21:02Z</dcterms:created>
  <dcterms:modified xsi:type="dcterms:W3CDTF">2020-12-01T14:54:04Z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0x010100FD604C3B73AE9943B737720A48E3AF7C</vt:lpwstr>
  </property>
</Properties>
</file>